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375" windowWidth="12120" windowHeight="6930" tabRatio="633" activeTab="0"/>
  </bookViews>
  <sheets>
    <sheet name="BS" sheetId="1" r:id="rId1"/>
    <sheet name="PL" sheetId="2" r:id="rId2"/>
    <sheet name="SCE" sheetId="3" r:id="rId3"/>
    <sheet name="CF" sheetId="4" r:id="rId4"/>
  </sheets>
  <externalReferences>
    <externalReference r:id="rId7"/>
  </externalReferences>
  <definedNames>
    <definedName name="_xlnm.Print_Area" localSheetId="0">'BS'!$A$1:$G$66</definedName>
    <definedName name="_xlnm.Print_Area" localSheetId="3">'CF'!$A$1:$F$61</definedName>
    <definedName name="_xlnm.Print_Area" localSheetId="1">'PL'!$A$1:$J$66</definedName>
    <definedName name="_xlnm.Print_Area" localSheetId="2">'SCE'!$A$1:$R$40</definedName>
  </definedNames>
  <calcPr fullCalcOnLoad="1"/>
</workbook>
</file>

<file path=xl/sharedStrings.xml><?xml version="1.0" encoding="utf-8"?>
<sst xmlns="http://schemas.openxmlformats.org/spreadsheetml/2006/main" count="189" uniqueCount="148">
  <si>
    <t>Hire purchase and lease payables</t>
  </si>
  <si>
    <t>Minority interests</t>
  </si>
  <si>
    <t>Accumulated losses</t>
  </si>
  <si>
    <t>Reserves</t>
  </si>
  <si>
    <t>Share capital</t>
  </si>
  <si>
    <t>Payables</t>
  </si>
  <si>
    <t>Cash and bank balances</t>
  </si>
  <si>
    <t>Short term investments</t>
  </si>
  <si>
    <t>Receivables</t>
  </si>
  <si>
    <t>Inventories</t>
  </si>
  <si>
    <t>Property, plant and equipment</t>
  </si>
  <si>
    <t>RM'000</t>
  </si>
  <si>
    <t>MYCOM BERHAD</t>
  </si>
  <si>
    <t>Finance costs, net</t>
  </si>
  <si>
    <t>Revenue</t>
  </si>
  <si>
    <t>Total</t>
  </si>
  <si>
    <t>quarter</t>
  </si>
  <si>
    <t>corresponding</t>
  </si>
  <si>
    <t>Current financial</t>
  </si>
  <si>
    <t>Current</t>
  </si>
  <si>
    <t>CUMULATIVE QUARTER</t>
  </si>
  <si>
    <t>INDIVIDUAL QUARTER</t>
  </si>
  <si>
    <t>Repayment of hire purchase and lease payables</t>
  </si>
  <si>
    <t>Interest received</t>
  </si>
  <si>
    <t>Purchase of property, plant and equipment</t>
  </si>
  <si>
    <t>Proceeds from disposal of property, plant and equipment</t>
  </si>
  <si>
    <t>Interest paid</t>
  </si>
  <si>
    <t>Interest income</t>
  </si>
  <si>
    <t>Depreciation</t>
  </si>
  <si>
    <t>Adjustments for :</t>
  </si>
  <si>
    <t>Year-to-date</t>
  </si>
  <si>
    <t>As at</t>
  </si>
  <si>
    <t>losses</t>
  </si>
  <si>
    <t>capital</t>
  </si>
  <si>
    <t>Accumulated</t>
  </si>
  <si>
    <t xml:space="preserve">Share </t>
  </si>
  <si>
    <t>Interest expense</t>
  </si>
  <si>
    <t>Provisions for liabilities</t>
  </si>
  <si>
    <t>Borrowings</t>
  </si>
  <si>
    <t>Changes in working capital</t>
  </si>
  <si>
    <t>Property, plant and equipment written off</t>
  </si>
  <si>
    <t>(Company No: 7296-V)</t>
  </si>
  <si>
    <t>UNAUDITED CONDENSED CONSOLIDATED STATEMENT OF CHANGES IN EQUITY</t>
  </si>
  <si>
    <t>UNAUDITED CONDENSED CONSOLIDATED INCOME STATEMENT</t>
  </si>
  <si>
    <t xml:space="preserve">UNAUDITED CONDENSED CONSOLIDATED CASH FLOW STATEMENT </t>
  </si>
  <si>
    <t>Bad debts written off</t>
  </si>
  <si>
    <t>Deferred tax liabilities</t>
  </si>
  <si>
    <t>CASH FLOWS FROM OPERATING ACTIVITIES</t>
  </si>
  <si>
    <t>Write back of provision for doubtful debts</t>
  </si>
  <si>
    <t>CASH FLOWS FROM INVESTING ACTIVITIES</t>
  </si>
  <si>
    <t>CASH FLOWS FROM FINANCING ACTIVITIES</t>
  </si>
  <si>
    <t>Taxation paid</t>
  </si>
  <si>
    <t>Preceding year</t>
  </si>
  <si>
    <t>Gain on disposal of investment in a subsidiary</t>
  </si>
  <si>
    <t>Net cash inflow from disposal of investment in a subsidiary</t>
  </si>
  <si>
    <t>Operating profit before working capital changes</t>
  </si>
  <si>
    <t>Long term receivable</t>
  </si>
  <si>
    <t>Property development costs</t>
  </si>
  <si>
    <t>Other income</t>
  </si>
  <si>
    <t>Attributable to:</t>
  </si>
  <si>
    <t>Total equity</t>
  </si>
  <si>
    <t>ASSETS</t>
  </si>
  <si>
    <t>TOTAL ASSETS</t>
  </si>
  <si>
    <t>EQUITY AND LIABILITIES</t>
  </si>
  <si>
    <t>Total liabilities</t>
  </si>
  <si>
    <t>TOTAL EQUITY AND LIABILITIES</t>
  </si>
  <si>
    <t xml:space="preserve">Minority </t>
  </si>
  <si>
    <t>Interest</t>
  </si>
  <si>
    <t>Equity</t>
  </si>
  <si>
    <t>Expenses</t>
  </si>
  <si>
    <t>Investment properties</t>
  </si>
  <si>
    <t>Withdrawal of fixed deposit pledged with a licensed bank</t>
  </si>
  <si>
    <t>Land held for property development</t>
  </si>
  <si>
    <t>Deferred tax assets</t>
  </si>
  <si>
    <t>Irredeemable Convertible Bonds ("ICB")</t>
  </si>
  <si>
    <t>Irredeemable Exchangeable Bonds ("IEB")</t>
  </si>
  <si>
    <t>Biological assets</t>
  </si>
  <si>
    <t>Prepaid land lease payments</t>
  </si>
  <si>
    <t>Due from a former associate</t>
  </si>
  <si>
    <t>Due to former affiliates, net</t>
  </si>
  <si>
    <t>Current tax payables</t>
  </si>
  <si>
    <t>Investments</t>
  </si>
  <si>
    <t xml:space="preserve">Equity attributable to equity holders of the Company </t>
  </si>
  <si>
    <t>Current assets</t>
  </si>
  <si>
    <t>Non-current assets</t>
  </si>
  <si>
    <t>Non-current liabilities</t>
  </si>
  <si>
    <t>Current liabilities</t>
  </si>
  <si>
    <t>Income tax expense</t>
  </si>
  <si>
    <t>Expenditure incurred on biological assets</t>
  </si>
  <si>
    <t>At 1 July 2007</t>
  </si>
  <si>
    <t>Amortisation</t>
  </si>
  <si>
    <t>Impairment losses on marketable securities</t>
  </si>
  <si>
    <t>Cash generated from operations</t>
  </si>
  <si>
    <t>year-to-date</t>
  </si>
  <si>
    <t>period</t>
  </si>
  <si>
    <t>Equity holders of the Company</t>
  </si>
  <si>
    <t xml:space="preserve">           Attributable to Equity Holders of the Company</t>
  </si>
  <si>
    <t>Non-Distributable</t>
  </si>
  <si>
    <t>component</t>
  </si>
  <si>
    <t xml:space="preserve"> of ICULS </t>
  </si>
  <si>
    <t>of ICB</t>
  </si>
  <si>
    <t>of IEB</t>
  </si>
  <si>
    <t>Shareholders'</t>
  </si>
  <si>
    <t>Reversal of impairment losses on property, plant and equipment</t>
  </si>
  <si>
    <t>DutaLand Berhad</t>
  </si>
  <si>
    <t>Continuing Operations</t>
  </si>
  <si>
    <t xml:space="preserve">  continuing operations</t>
  </si>
  <si>
    <t>Discontinued operation</t>
  </si>
  <si>
    <t xml:space="preserve">  operation</t>
  </si>
  <si>
    <t>Earnings per share attributable to</t>
  </si>
  <si>
    <t xml:space="preserve">  equity holders of the company (sen)</t>
  </si>
  <si>
    <t>Basic, for loss from discontinued operation</t>
  </si>
  <si>
    <t>Diluted, for loss from discontinued operation</t>
  </si>
  <si>
    <t>- Continuing operations</t>
  </si>
  <si>
    <t>- Discontinued operation</t>
  </si>
  <si>
    <t>Reversal of provision for obsolete inventories</t>
  </si>
  <si>
    <t>Additions in investment</t>
  </si>
  <si>
    <t>Profit/(loss) for the period, representing total recognised income and expense for the period</t>
  </si>
  <si>
    <t>Unrealised foreign exchange loss/(gain), net</t>
  </si>
  <si>
    <t>At 1 July 2008</t>
  </si>
  <si>
    <t>Loss for the period from discontinued</t>
  </si>
  <si>
    <t>Drawdown/(repayment) of borrowings</t>
  </si>
  <si>
    <t>CASH AND CASH EQUIVALENTS AT BEGINNING OF FINANCIAL PERIOD</t>
  </si>
  <si>
    <t>CASH AND CASH EQUIVALENTS AT END OF FINANCIAL PERIOD</t>
  </si>
  <si>
    <t>Irredeemable Convertible Unsecured Loan Stocks ("ICULS")</t>
  </si>
  <si>
    <t>UNAUDITED CONDENSED CONSOLIDATED BALANCE SHEET AS AT 31 MARCH 2009</t>
  </si>
  <si>
    <t>FOR THE PERIOD ENDED 31 MARCH 2009</t>
  </si>
  <si>
    <t xml:space="preserve"> </t>
  </si>
  <si>
    <t>9 months ended 31 March 2009</t>
  </si>
  <si>
    <t>At 31 March 2009</t>
  </si>
  <si>
    <t>9 months ended 31 March 2008</t>
  </si>
  <si>
    <t>At 31 March 2008</t>
  </si>
  <si>
    <t>(Gain)/loss on disposal of property, plant and equipment, net</t>
  </si>
  <si>
    <t>Additions in land held for property development</t>
  </si>
  <si>
    <t>Cancellation of ICB/IEB</t>
  </si>
  <si>
    <t>Profit before taxation</t>
  </si>
  <si>
    <t xml:space="preserve">Profit for the period from </t>
  </si>
  <si>
    <t>Basic, for profit from continuing operations</t>
  </si>
  <si>
    <t>Basic, for profit for the period</t>
  </si>
  <si>
    <t>Diluted, for profit from continuing operations</t>
  </si>
  <si>
    <t>Diluted, for profit for the period</t>
  </si>
  <si>
    <t>Net cash used in operating activities</t>
  </si>
  <si>
    <t>Loss on cancellation of financial instruments</t>
  </si>
  <si>
    <t>Cancellation of financial instruments</t>
  </si>
  <si>
    <t>Net cash generated from/(used in) investing activities</t>
  </si>
  <si>
    <t>Net cash used in financing activities</t>
  </si>
  <si>
    <t>NET DECREASE IN CASH AND CASH EQUIVALENTS</t>
  </si>
  <si>
    <t>Profit/(loss) before taxation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</si>
</sst>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(* #,##0_);_(* \(#,##0\);_(* &quot;-&quot;??_);_(@_)"/>
    <numFmt numFmtId="187" formatCode="_(* #,##0.0_);_(* \(#,##0.0\);_(* &quot;-&quot;??_);_(@_)"/>
    <numFmt numFmtId="188" formatCode="_(* #,##0.0_);_(* \(#,##0.0\);_(* &quot;-&quot;?_);_(@_)"/>
    <numFmt numFmtId="189" formatCode="_(* #,##0.000_);_(* \(#,##0.000\);_(* &quot;-&quot;??_);_(@_)"/>
    <numFmt numFmtId="190" formatCode="_(* #,##0.0000_);_(* \(#,##0.0000\);_(* &quot;-&quot;??_);_(@_)"/>
    <numFmt numFmtId="191" formatCode="_(* #,##0.00000_);_(* \(#,##0.00000\);_(* &quot;-&quot;??_);_(@_)"/>
    <numFmt numFmtId="192" formatCode="_(* #,##0.000000_);_(* \(#,##0.000000\);_(* &quot;-&quot;??_);_(@_)"/>
    <numFmt numFmtId="193" formatCode="d/mmm/yy"/>
    <numFmt numFmtId="194" formatCode="_ * #,##0.0_ ;_ * \-#,##0.0_ ;_ * &quot;-&quot;??_ ;_ @_ "/>
    <numFmt numFmtId="195" formatCode="_ * #,##0_ ;_ * \-#,##0_ ;_ * &quot;-&quot;??_ ;_ @_ "/>
    <numFmt numFmtId="196" formatCode="_-* #,##0.000_-;\-* #,##0.000_-;_-* &quot;-&quot;??_-;_-@_-"/>
  </numFmts>
  <fonts count="15">
    <font>
      <sz val="10"/>
      <name val="Arial"/>
      <family val="0"/>
    </font>
    <font>
      <sz val="9.5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9.5"/>
      <color indexed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 locked="0"/>
    </xf>
    <xf numFmtId="186" fontId="1" fillId="0" borderId="0" xfId="0" applyNumberFormat="1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186" fontId="2" fillId="0" borderId="0" xfId="0" applyNumberFormat="1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186" fontId="9" fillId="0" borderId="0" xfId="15" applyNumberFormat="1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186" fontId="2" fillId="0" borderId="0" xfId="0" applyNumberFormat="1" applyFont="1" applyFill="1" applyAlignment="1">
      <alignment/>
    </xf>
    <xf numFmtId="186" fontId="9" fillId="0" borderId="0" xfId="15" applyNumberFormat="1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justify" vertical="center"/>
      <protection locked="0"/>
    </xf>
    <xf numFmtId="0" fontId="1" fillId="0" borderId="0" xfId="0" applyFont="1" applyFill="1" applyAlignment="1" applyProtection="1">
      <alignment horizontal="fill"/>
      <protection locked="0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1" fillId="0" borderId="1" xfId="0" applyFont="1" applyFill="1" applyBorder="1" applyAlignment="1" applyProtection="1">
      <alignment/>
      <protection locked="0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 applyProtection="1">
      <alignment/>
      <protection locked="0"/>
    </xf>
    <xf numFmtId="0" fontId="2" fillId="0" borderId="0" xfId="0" applyNumberFormat="1" applyFont="1" applyFill="1" applyBorder="1" applyAlignment="1">
      <alignment/>
    </xf>
    <xf numFmtId="169" fontId="6" fillId="0" borderId="0" xfId="0" applyNumberFormat="1" applyFont="1" applyFill="1" applyAlignment="1">
      <alignment horizontal="left"/>
    </xf>
    <xf numFmtId="169" fontId="7" fillId="0" borderId="0" xfId="0" applyNumberFormat="1" applyFont="1" applyFill="1" applyAlignment="1">
      <alignment horizontal="left"/>
    </xf>
    <xf numFmtId="169" fontId="5" fillId="0" borderId="1" xfId="0" applyNumberFormat="1" applyFont="1" applyFill="1" applyBorder="1" applyAlignment="1">
      <alignment horizontal="center"/>
    </xf>
    <xf numFmtId="169" fontId="9" fillId="0" borderId="0" xfId="0" applyNumberFormat="1" applyFont="1" applyFill="1" applyAlignment="1" applyProtection="1">
      <alignment/>
      <protection locked="0"/>
    </xf>
    <xf numFmtId="169" fontId="8" fillId="0" borderId="0" xfId="0" applyNumberFormat="1" applyFont="1" applyFill="1" applyAlignment="1" applyProtection="1">
      <alignment horizontal="center"/>
      <protection locked="0"/>
    </xf>
    <xf numFmtId="169" fontId="2" fillId="0" borderId="0" xfId="0" applyNumberFormat="1" applyFont="1" applyFill="1" applyAlignment="1" applyProtection="1">
      <alignment horizontal="justify" vertic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186" fontId="2" fillId="0" borderId="0" xfId="0" applyNumberFormat="1" applyFont="1" applyFill="1" applyBorder="1" applyAlignment="1" applyProtection="1">
      <alignment/>
      <protection locked="0"/>
    </xf>
    <xf numFmtId="0" fontId="11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9" fillId="0" borderId="0" xfId="0" applyFont="1" applyFill="1" applyAlignment="1" applyProtection="1" quotePrefix="1">
      <alignment/>
      <protection locked="0"/>
    </xf>
    <xf numFmtId="169" fontId="9" fillId="0" borderId="0" xfId="0" applyNumberFormat="1" applyFont="1" applyFill="1" applyAlignment="1" applyProtection="1">
      <alignment horizontal="justify" vertical="center" wrapText="1"/>
      <protection locked="0"/>
    </xf>
    <xf numFmtId="169" fontId="2" fillId="0" borderId="0" xfId="0" applyNumberFormat="1" applyFont="1" applyFill="1" applyAlignment="1">
      <alignment wrapText="1"/>
    </xf>
    <xf numFmtId="190" fontId="1" fillId="0" borderId="0" xfId="0" applyNumberFormat="1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 locked="0"/>
    </xf>
    <xf numFmtId="186" fontId="2" fillId="0" borderId="0" xfId="15" applyNumberFormat="1" applyFont="1" applyFill="1" applyAlignment="1" applyProtection="1">
      <alignment/>
      <protection locked="0"/>
    </xf>
    <xf numFmtId="186" fontId="2" fillId="0" borderId="0" xfId="15" applyNumberFormat="1" applyFont="1" applyFill="1" applyBorder="1" applyAlignment="1" applyProtection="1">
      <alignment/>
      <protection locked="0"/>
    </xf>
    <xf numFmtId="186" fontId="2" fillId="0" borderId="0" xfId="15" applyNumberFormat="1" applyFont="1" applyFill="1" applyAlignment="1">
      <alignment/>
    </xf>
    <xf numFmtId="15" fontId="8" fillId="0" borderId="0" xfId="0" applyNumberFormat="1" applyFont="1" applyFill="1" applyAlignment="1" applyProtection="1" quotePrefix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186" fontId="2" fillId="0" borderId="3" xfId="15" applyNumberFormat="1" applyFont="1" applyFill="1" applyBorder="1" applyAlignment="1" applyProtection="1">
      <alignment/>
      <protection locked="0"/>
    </xf>
    <xf numFmtId="186" fontId="2" fillId="0" borderId="4" xfId="15" applyNumberFormat="1" applyFont="1" applyFill="1" applyBorder="1" applyAlignment="1" applyProtection="1">
      <alignment/>
      <protection locked="0"/>
    </xf>
    <xf numFmtId="186" fontId="2" fillId="0" borderId="5" xfId="15" applyNumberFormat="1" applyFont="1" applyFill="1" applyBorder="1" applyAlignment="1" applyProtection="1">
      <alignment/>
      <protection locked="0"/>
    </xf>
    <xf numFmtId="186" fontId="2" fillId="0" borderId="6" xfId="0" applyNumberFormat="1" applyFont="1" applyFill="1" applyBorder="1" applyAlignment="1" applyProtection="1">
      <alignment/>
      <protection locked="0"/>
    </xf>
    <xf numFmtId="186" fontId="2" fillId="0" borderId="0" xfId="15" applyNumberFormat="1" applyFont="1" applyFill="1" applyAlignment="1" applyProtection="1">
      <alignment/>
      <protection locked="0"/>
    </xf>
    <xf numFmtId="186" fontId="2" fillId="0" borderId="7" xfId="15" applyNumberFormat="1" applyFont="1" applyFill="1" applyBorder="1" applyAlignment="1" applyProtection="1">
      <alignment/>
      <protection locked="0"/>
    </xf>
    <xf numFmtId="186" fontId="2" fillId="0" borderId="0" xfId="15" applyNumberFormat="1" applyFont="1" applyFill="1" applyBorder="1" applyAlignment="1" applyProtection="1">
      <alignment/>
      <protection locked="0"/>
    </xf>
    <xf numFmtId="186" fontId="2" fillId="0" borderId="8" xfId="15" applyNumberFormat="1" applyFont="1" applyFill="1" applyBorder="1" applyAlignment="1" applyProtection="1">
      <alignment/>
      <protection locked="0"/>
    </xf>
    <xf numFmtId="15" fontId="3" fillId="0" borderId="0" xfId="0" applyNumberFormat="1" applyFont="1" applyFill="1" applyAlignment="1" applyProtection="1" quotePrefix="1">
      <alignment horizontal="center"/>
      <protection locked="0"/>
    </xf>
    <xf numFmtId="15" fontId="3" fillId="0" borderId="0" xfId="0" applyNumberFormat="1" applyFont="1" applyFill="1" applyAlignment="1" applyProtection="1">
      <alignment horizontal="center"/>
      <protection locked="0"/>
    </xf>
    <xf numFmtId="43" fontId="2" fillId="0" borderId="0" xfId="0" applyNumberFormat="1" applyFont="1" applyFill="1" applyAlignment="1" applyProtection="1">
      <alignment/>
      <protection locked="0"/>
    </xf>
    <xf numFmtId="169" fontId="2" fillId="0" borderId="0" xfId="0" applyNumberFormat="1" applyFont="1" applyFill="1" applyAlignment="1" applyProtection="1">
      <alignment/>
      <protection locked="0"/>
    </xf>
    <xf numFmtId="186" fontId="2" fillId="0" borderId="2" xfId="15" applyNumberFormat="1" applyFont="1" applyFill="1" applyBorder="1" applyAlignment="1" applyProtection="1">
      <alignment/>
      <protection locked="0"/>
    </xf>
    <xf numFmtId="169" fontId="2" fillId="0" borderId="2" xfId="0" applyNumberFormat="1" applyFont="1" applyFill="1" applyBorder="1" applyAlignment="1" applyProtection="1">
      <alignment/>
      <protection locked="0"/>
    </xf>
    <xf numFmtId="169" fontId="2" fillId="0" borderId="0" xfId="0" applyNumberFormat="1" applyFont="1" applyFill="1" applyBorder="1" applyAlignment="1" applyProtection="1">
      <alignment/>
      <protection locked="0"/>
    </xf>
    <xf numFmtId="169" fontId="2" fillId="0" borderId="1" xfId="0" applyNumberFormat="1" applyFont="1" applyFill="1" applyBorder="1" applyAlignment="1" applyProtection="1">
      <alignment/>
      <protection locked="0"/>
    </xf>
    <xf numFmtId="0" fontId="2" fillId="0" borderId="1" xfId="0" applyFont="1" applyFill="1" applyBorder="1" applyAlignment="1" applyProtection="1">
      <alignment/>
      <protection locked="0"/>
    </xf>
    <xf numFmtId="171" fontId="2" fillId="0" borderId="0" xfId="0" applyNumberFormat="1" applyFont="1" applyFill="1" applyBorder="1" applyAlignment="1" applyProtection="1">
      <alignment/>
      <protection locked="0"/>
    </xf>
    <xf numFmtId="171" fontId="2" fillId="0" borderId="0" xfId="15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187" fontId="2" fillId="0" borderId="0" xfId="15" applyNumberFormat="1" applyFont="1" applyFill="1" applyBorder="1" applyAlignment="1" applyProtection="1">
      <alignment/>
      <protection locked="0"/>
    </xf>
    <xf numFmtId="171" fontId="2" fillId="0" borderId="0" xfId="15" applyFont="1" applyFill="1" applyBorder="1" applyAlignment="1" applyProtection="1">
      <alignment horizontal="right"/>
      <protection locked="0"/>
    </xf>
    <xf numFmtId="171" fontId="13" fillId="0" borderId="0" xfId="15" applyFont="1" applyFill="1" applyBorder="1" applyAlignment="1" applyProtection="1">
      <alignment/>
      <protection locked="0"/>
    </xf>
    <xf numFmtId="171" fontId="13" fillId="0" borderId="0" xfId="15" applyFont="1" applyFill="1" applyBorder="1" applyAlignment="1" applyProtection="1">
      <alignment horizontal="right"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12" fillId="0" borderId="0" xfId="0" applyFont="1" applyFill="1" applyAlignment="1" applyProtection="1">
      <alignment horizontal="right"/>
      <protection locked="0"/>
    </xf>
    <xf numFmtId="171" fontId="2" fillId="0" borderId="6" xfId="0" applyNumberFormat="1" applyFont="1" applyFill="1" applyBorder="1" applyAlignment="1" applyProtection="1">
      <alignment/>
      <protection locked="0"/>
    </xf>
    <xf numFmtId="171" fontId="12" fillId="0" borderId="0" xfId="0" applyNumberFormat="1" applyFont="1" applyFill="1" applyBorder="1" applyAlignment="1" applyProtection="1">
      <alignment/>
      <protection locked="0"/>
    </xf>
    <xf numFmtId="171" fontId="2" fillId="0" borderId="0" xfId="0" applyNumberFormat="1" applyFont="1" applyFill="1" applyBorder="1" applyAlignment="1" applyProtection="1">
      <alignment horizontal="right"/>
      <protection locked="0"/>
    </xf>
    <xf numFmtId="171" fontId="2" fillId="0" borderId="6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  <protection locked="0"/>
    </xf>
    <xf numFmtId="171" fontId="2" fillId="0" borderId="0" xfId="15" applyFont="1" applyFill="1" applyAlignment="1">
      <alignment/>
    </xf>
    <xf numFmtId="186" fontId="2" fillId="0" borderId="6" xfId="15" applyNumberFormat="1" applyFont="1" applyFill="1" applyBorder="1" applyAlignment="1" applyProtection="1">
      <alignment/>
      <protection locked="0"/>
    </xf>
    <xf numFmtId="186" fontId="2" fillId="0" borderId="0" xfId="15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/>
      <protection locked="0"/>
    </xf>
    <xf numFmtId="169" fontId="8" fillId="0" borderId="2" xfId="0" applyNumberFormat="1" applyFont="1" applyFill="1" applyBorder="1" applyAlignment="1" applyProtection="1">
      <alignment horizontal="center"/>
      <protection locked="0"/>
    </xf>
    <xf numFmtId="169" fontId="14" fillId="0" borderId="0" xfId="15" applyNumberFormat="1" applyFont="1" applyFill="1" applyAlignment="1" applyProtection="1">
      <alignment/>
      <protection locked="0"/>
    </xf>
    <xf numFmtId="169" fontId="9" fillId="0" borderId="0" xfId="15" applyNumberFormat="1" applyFont="1" applyFill="1" applyAlignment="1" applyProtection="1">
      <alignment/>
      <protection locked="0"/>
    </xf>
    <xf numFmtId="169" fontId="14" fillId="0" borderId="0" xfId="15" applyNumberFormat="1" applyFont="1" applyFill="1" applyBorder="1" applyAlignment="1" applyProtection="1">
      <alignment/>
      <protection locked="0"/>
    </xf>
    <xf numFmtId="169" fontId="9" fillId="0" borderId="0" xfId="15" applyNumberFormat="1" applyFont="1" applyFill="1" applyBorder="1" applyAlignment="1" applyProtection="1">
      <alignment/>
      <protection locked="0"/>
    </xf>
    <xf numFmtId="169" fontId="14" fillId="0" borderId="2" xfId="15" applyNumberFormat="1" applyFont="1" applyFill="1" applyBorder="1" applyAlignment="1" applyProtection="1">
      <alignment/>
      <protection locked="0"/>
    </xf>
    <xf numFmtId="169" fontId="9" fillId="0" borderId="2" xfId="15" applyNumberFormat="1" applyFont="1" applyFill="1" applyBorder="1" applyAlignment="1" applyProtection="1">
      <alignment/>
      <protection locked="0"/>
    </xf>
    <xf numFmtId="169" fontId="14" fillId="0" borderId="8" xfId="15" applyNumberFormat="1" applyFont="1" applyFill="1" applyBorder="1" applyAlignment="1" applyProtection="1">
      <alignment/>
      <protection locked="0"/>
    </xf>
    <xf numFmtId="169" fontId="9" fillId="0" borderId="8" xfId="15" applyNumberFormat="1" applyFont="1" applyFill="1" applyBorder="1" applyAlignment="1" applyProtection="1">
      <alignment/>
      <protection locked="0"/>
    </xf>
    <xf numFmtId="169" fontId="14" fillId="0" borderId="0" xfId="0" applyNumberFormat="1" applyFont="1" applyFill="1" applyAlignment="1" applyProtection="1">
      <alignment/>
      <protection locked="0"/>
    </xf>
    <xf numFmtId="169" fontId="14" fillId="0" borderId="9" xfId="0" applyNumberFormat="1" applyFont="1" applyFill="1" applyBorder="1" applyAlignment="1" applyProtection="1">
      <alignment/>
      <protection locked="0"/>
    </xf>
    <xf numFmtId="169" fontId="9" fillId="0" borderId="0" xfId="0" applyNumberFormat="1" applyFont="1" applyFill="1" applyBorder="1" applyAlignment="1" applyProtection="1">
      <alignment/>
      <protection locked="0"/>
    </xf>
    <xf numFmtId="169" fontId="14" fillId="0" borderId="1" xfId="15" applyNumberFormat="1" applyFont="1" applyFill="1" applyBorder="1" applyAlignment="1" applyProtection="1">
      <alignment/>
      <protection locked="0"/>
    </xf>
    <xf numFmtId="169" fontId="9" fillId="0" borderId="6" xfId="15" applyNumberFormat="1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600075</xdr:colOff>
      <xdr:row>30</xdr:row>
      <xdr:rowOff>123825</xdr:rowOff>
    </xdr:from>
    <xdr:ext cx="76200" cy="200025"/>
    <xdr:sp>
      <xdr:nvSpPr>
        <xdr:cNvPr id="1" name="TextBox 2"/>
        <xdr:cNvSpPr txBox="1">
          <a:spLocks noChangeArrowheads="1"/>
        </xdr:cNvSpPr>
      </xdr:nvSpPr>
      <xdr:spPr>
        <a:xfrm>
          <a:off x="5343525" y="505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123825</xdr:colOff>
      <xdr:row>9</xdr:row>
      <xdr:rowOff>85725</xdr:rowOff>
    </xdr:from>
    <xdr:to>
      <xdr:col>13</xdr:col>
      <xdr:colOff>685800</xdr:colOff>
      <xdr:row>9</xdr:row>
      <xdr:rowOff>85725</xdr:rowOff>
    </xdr:to>
    <xdr:sp>
      <xdr:nvSpPr>
        <xdr:cNvPr id="1" name="Line 16"/>
        <xdr:cNvSpPr>
          <a:spLocks/>
        </xdr:cNvSpPr>
      </xdr:nvSpPr>
      <xdr:spPr>
        <a:xfrm>
          <a:off x="5724525" y="16192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9</xdr:row>
      <xdr:rowOff>85725</xdr:rowOff>
    </xdr:from>
    <xdr:to>
      <xdr:col>3</xdr:col>
      <xdr:colOff>295275</xdr:colOff>
      <xdr:row>9</xdr:row>
      <xdr:rowOff>85725</xdr:rowOff>
    </xdr:to>
    <xdr:sp>
      <xdr:nvSpPr>
        <xdr:cNvPr id="2" name="Line 17"/>
        <xdr:cNvSpPr>
          <a:spLocks/>
        </xdr:cNvSpPr>
      </xdr:nvSpPr>
      <xdr:spPr>
        <a:xfrm flipH="1">
          <a:off x="2152650" y="16192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11</xdr:row>
      <xdr:rowOff>76200</xdr:rowOff>
    </xdr:from>
    <xdr:to>
      <xdr:col>3</xdr:col>
      <xdr:colOff>485775</xdr:colOff>
      <xdr:row>11</xdr:row>
      <xdr:rowOff>76200</xdr:rowOff>
    </xdr:to>
    <xdr:sp>
      <xdr:nvSpPr>
        <xdr:cNvPr id="3" name="Line 19"/>
        <xdr:cNvSpPr>
          <a:spLocks/>
        </xdr:cNvSpPr>
      </xdr:nvSpPr>
      <xdr:spPr>
        <a:xfrm flipH="1">
          <a:off x="2152650" y="193357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11</xdr:row>
      <xdr:rowOff>85725</xdr:rowOff>
    </xdr:from>
    <xdr:to>
      <xdr:col>9</xdr:col>
      <xdr:colOff>609600</xdr:colOff>
      <xdr:row>11</xdr:row>
      <xdr:rowOff>85725</xdr:rowOff>
    </xdr:to>
    <xdr:sp>
      <xdr:nvSpPr>
        <xdr:cNvPr id="4" name="Line 20"/>
        <xdr:cNvSpPr>
          <a:spLocks/>
        </xdr:cNvSpPr>
      </xdr:nvSpPr>
      <xdr:spPr>
        <a:xfrm>
          <a:off x="4410075" y="19431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Quarterly%20results\jun08\EPS%20computation%20Jun%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PS Yearly"/>
      <sheetName val="EPS quarterly"/>
    </sheetNames>
    <sheetDataSet>
      <sheetData sheetId="0">
        <row r="170">
          <cell r="J170">
            <v>1019591251.6779662</v>
          </cell>
        </row>
      </sheetData>
      <sheetData sheetId="1">
        <row r="169">
          <cell r="J169">
            <v>1019591251.6779662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workbookViewId="0" topLeftCell="A1">
      <selection activeCell="E36" sqref="E36"/>
    </sheetView>
  </sheetViews>
  <sheetFormatPr defaultColWidth="9.140625" defaultRowHeight="12.75"/>
  <cols>
    <col min="1" max="1" width="4.7109375" style="1" customWidth="1"/>
    <col min="2" max="2" width="50.140625" style="1" customWidth="1"/>
    <col min="3" max="3" width="13.7109375" style="1" customWidth="1"/>
    <col min="4" max="4" width="2.57421875" style="1" customWidth="1"/>
    <col min="5" max="5" width="13.140625" style="1" customWidth="1"/>
    <col min="6" max="6" width="1.57421875" style="1" customWidth="1"/>
    <col min="7" max="7" width="10.57421875" style="1" customWidth="1"/>
    <col min="8" max="16384" width="0.9921875" style="1" customWidth="1"/>
  </cols>
  <sheetData>
    <row r="1" spans="1:5" ht="15.75">
      <c r="A1" s="19" t="s">
        <v>104</v>
      </c>
      <c r="B1" s="16"/>
      <c r="C1" s="16"/>
      <c r="D1" s="16"/>
      <c r="E1" s="16"/>
    </row>
    <row r="2" spans="1:5" ht="15">
      <c r="A2" s="37" t="s">
        <v>41</v>
      </c>
      <c r="B2" s="17"/>
      <c r="C2" s="17"/>
      <c r="D2" s="17"/>
      <c r="E2" s="17"/>
    </row>
    <row r="3" spans="1:7" ht="13.5" thickBot="1">
      <c r="A3" s="18"/>
      <c r="B3" s="18"/>
      <c r="C3" s="18"/>
      <c r="D3" s="18"/>
      <c r="E3" s="18"/>
      <c r="F3" s="20"/>
      <c r="G3" s="20"/>
    </row>
    <row r="4" spans="1:5" ht="12.75">
      <c r="A4" s="21"/>
      <c r="B4" s="21"/>
      <c r="C4" s="21"/>
      <c r="D4" s="21"/>
      <c r="E4" s="21"/>
    </row>
    <row r="5" spans="1:5" ht="12.75">
      <c r="A5" s="9"/>
      <c r="B5" s="9"/>
      <c r="C5" s="9"/>
      <c r="D5" s="9"/>
      <c r="E5" s="9"/>
    </row>
    <row r="6" spans="1:5" ht="12.75">
      <c r="A6" s="23" t="s">
        <v>125</v>
      </c>
      <c r="B6" s="23"/>
      <c r="C6" s="23"/>
      <c r="D6" s="23"/>
      <c r="E6" s="23"/>
    </row>
    <row r="7" spans="1:5" ht="12.75">
      <c r="A7" s="23"/>
      <c r="B7" s="23"/>
      <c r="C7" s="23"/>
      <c r="D7" s="23"/>
      <c r="E7" s="23"/>
    </row>
    <row r="8" spans="1:5" ht="12.75">
      <c r="A8" s="4"/>
      <c r="B8" s="4"/>
      <c r="C8" s="43" t="s">
        <v>31</v>
      </c>
      <c r="D8" s="4"/>
      <c r="E8" s="43" t="s">
        <v>31</v>
      </c>
    </row>
    <row r="9" spans="1:5" ht="12.75">
      <c r="A9" s="4"/>
      <c r="B9" s="4"/>
      <c r="C9" s="56">
        <v>39903</v>
      </c>
      <c r="D9" s="4"/>
      <c r="E9" s="56">
        <v>39629</v>
      </c>
    </row>
    <row r="10" spans="1:5" ht="12.75">
      <c r="A10" s="4"/>
      <c r="B10" s="4"/>
      <c r="C10" s="57" t="s">
        <v>11</v>
      </c>
      <c r="D10" s="4"/>
      <c r="E10" s="57" t="s">
        <v>11</v>
      </c>
    </row>
    <row r="11" spans="1:5" ht="12.75">
      <c r="A11" s="4"/>
      <c r="B11" s="4"/>
      <c r="C11" s="58"/>
      <c r="D11" s="4"/>
      <c r="E11" s="58"/>
    </row>
    <row r="12" spans="1:5" ht="12.75">
      <c r="A12" s="3" t="s">
        <v>61</v>
      </c>
      <c r="B12" s="4"/>
      <c r="C12" s="4"/>
      <c r="D12" s="4"/>
      <c r="E12" s="4"/>
    </row>
    <row r="13" spans="1:5" ht="12.75">
      <c r="A13" s="3"/>
      <c r="B13" s="4"/>
      <c r="C13" s="4"/>
      <c r="D13" s="4"/>
      <c r="E13" s="4"/>
    </row>
    <row r="14" spans="1:5" ht="12.75">
      <c r="A14" s="3" t="s">
        <v>84</v>
      </c>
      <c r="B14" s="4"/>
      <c r="C14" s="4"/>
      <c r="D14" s="4"/>
      <c r="E14" s="4"/>
    </row>
    <row r="15" spans="1:6" ht="12.75">
      <c r="A15" s="4" t="s">
        <v>10</v>
      </c>
      <c r="B15" s="4"/>
      <c r="C15" s="59">
        <v>349081</v>
      </c>
      <c r="D15" s="6"/>
      <c r="E15" s="59">
        <v>350353.401</v>
      </c>
      <c r="F15" s="2"/>
    </row>
    <row r="16" spans="1:6" ht="12.75">
      <c r="A16" s="4" t="s">
        <v>76</v>
      </c>
      <c r="B16" s="4"/>
      <c r="C16" s="60">
        <v>129294</v>
      </c>
      <c r="D16" s="6"/>
      <c r="E16" s="60">
        <v>175514.069</v>
      </c>
      <c r="F16" s="2"/>
    </row>
    <row r="17" spans="1:6" ht="12.75">
      <c r="A17" s="4" t="s">
        <v>72</v>
      </c>
      <c r="B17" s="4"/>
      <c r="C17" s="60">
        <v>94847</v>
      </c>
      <c r="D17" s="6"/>
      <c r="E17" s="60">
        <v>84310</v>
      </c>
      <c r="F17" s="2"/>
    </row>
    <row r="18" spans="1:6" ht="12.75">
      <c r="A18" s="4" t="s">
        <v>70</v>
      </c>
      <c r="B18" s="4"/>
      <c r="C18" s="60">
        <v>4912</v>
      </c>
      <c r="D18" s="6"/>
      <c r="E18" s="60">
        <v>5047.427</v>
      </c>
      <c r="F18" s="2"/>
    </row>
    <row r="19" spans="1:6" ht="12.75">
      <c r="A19" s="4" t="s">
        <v>77</v>
      </c>
      <c r="B19" s="4"/>
      <c r="C19" s="60">
        <v>120210</v>
      </c>
      <c r="D19" s="6"/>
      <c r="E19" s="60">
        <v>150965.751</v>
      </c>
      <c r="F19" s="2"/>
    </row>
    <row r="20" spans="1:6" ht="12.75">
      <c r="A20" s="4" t="s">
        <v>81</v>
      </c>
      <c r="B20" s="4"/>
      <c r="C20" s="60">
        <v>104</v>
      </c>
      <c r="D20" s="6"/>
      <c r="E20" s="60">
        <v>104</v>
      </c>
      <c r="F20" s="2"/>
    </row>
    <row r="21" spans="1:5" ht="12.75">
      <c r="A21" s="4" t="s">
        <v>56</v>
      </c>
      <c r="B21" s="4"/>
      <c r="C21" s="60">
        <v>21328</v>
      </c>
      <c r="D21" s="6"/>
      <c r="E21" s="60">
        <v>21327.752</v>
      </c>
    </row>
    <row r="22" spans="1:5" ht="12.75">
      <c r="A22" s="4" t="s">
        <v>73</v>
      </c>
      <c r="B22" s="4"/>
      <c r="C22" s="60">
        <v>9212</v>
      </c>
      <c r="D22" s="6"/>
      <c r="E22" s="60">
        <v>13088.298</v>
      </c>
    </row>
    <row r="23" spans="1:5" ht="12.75">
      <c r="A23" s="4"/>
      <c r="B23" s="4"/>
      <c r="C23" s="61">
        <f>SUM(C15:C22)</f>
        <v>728988</v>
      </c>
      <c r="D23" s="6"/>
      <c r="E23" s="61">
        <v>800709.698</v>
      </c>
    </row>
    <row r="24" spans="1:5" ht="12.75">
      <c r="A24" s="4"/>
      <c r="B24" s="4"/>
      <c r="C24" s="4"/>
      <c r="D24" s="4"/>
      <c r="E24" s="4"/>
    </row>
    <row r="25" spans="1:5" ht="12.75">
      <c r="A25" s="3" t="s">
        <v>83</v>
      </c>
      <c r="B25" s="4"/>
      <c r="C25" s="6"/>
      <c r="D25" s="6"/>
      <c r="E25" s="6"/>
    </row>
    <row r="26" spans="1:5" ht="12.75">
      <c r="A26" s="4" t="s">
        <v>57</v>
      </c>
      <c r="B26" s="4"/>
      <c r="C26" s="59">
        <v>354947</v>
      </c>
      <c r="D26" s="6"/>
      <c r="E26" s="59">
        <v>339603</v>
      </c>
    </row>
    <row r="27" spans="1:5" ht="12.75">
      <c r="A27" s="4" t="s">
        <v>9</v>
      </c>
      <c r="B27" s="4"/>
      <c r="C27" s="60">
        <v>6128</v>
      </c>
      <c r="D27" s="6"/>
      <c r="E27" s="60">
        <v>8275</v>
      </c>
    </row>
    <row r="28" spans="1:5" ht="12.75">
      <c r="A28" s="4" t="s">
        <v>78</v>
      </c>
      <c r="B28" s="4"/>
      <c r="C28" s="60">
        <v>7076</v>
      </c>
      <c r="D28" s="6"/>
      <c r="E28" s="60">
        <v>7096</v>
      </c>
    </row>
    <row r="29" spans="1:5" ht="12.75">
      <c r="A29" s="4" t="s">
        <v>8</v>
      </c>
      <c r="B29" s="4"/>
      <c r="C29" s="60">
        <f>16091+10455</f>
        <v>26546</v>
      </c>
      <c r="D29" s="6"/>
      <c r="E29" s="60">
        <v>49138</v>
      </c>
    </row>
    <row r="30" spans="1:5" ht="12.75">
      <c r="A30" s="4" t="s">
        <v>7</v>
      </c>
      <c r="B30" s="4"/>
      <c r="C30" s="60">
        <v>19434</v>
      </c>
      <c r="D30" s="6"/>
      <c r="E30" s="60">
        <f>4020+22030</f>
        <v>26050</v>
      </c>
    </row>
    <row r="31" spans="1:5" ht="12.75">
      <c r="A31" s="4" t="s">
        <v>6</v>
      </c>
      <c r="B31" s="4"/>
      <c r="C31" s="60">
        <v>10319</v>
      </c>
      <c r="D31" s="6"/>
      <c r="E31" s="60">
        <f>39424-22030</f>
        <v>17394</v>
      </c>
    </row>
    <row r="32" spans="1:5" ht="12.75">
      <c r="A32" s="4"/>
      <c r="B32" s="4"/>
      <c r="C32" s="61">
        <f>SUM(C26:C31)</f>
        <v>424450</v>
      </c>
      <c r="D32" s="6"/>
      <c r="E32" s="61">
        <f>SUM(E26:E31)</f>
        <v>447556</v>
      </c>
    </row>
    <row r="33" spans="1:5" ht="12.75">
      <c r="A33" s="4"/>
      <c r="B33" s="4"/>
      <c r="C33" s="4"/>
      <c r="D33" s="4"/>
      <c r="E33" s="4"/>
    </row>
    <row r="34" spans="1:5" ht="13.5" thickBot="1">
      <c r="A34" s="3" t="s">
        <v>62</v>
      </c>
      <c r="B34" s="3"/>
      <c r="C34" s="62">
        <f>+C32+C23</f>
        <v>1153438</v>
      </c>
      <c r="D34" s="4"/>
      <c r="E34" s="62">
        <f>+E23+E32</f>
        <v>1248265.6979999999</v>
      </c>
    </row>
    <row r="35" spans="1:5" ht="12.75">
      <c r="A35" s="4"/>
      <c r="B35" s="4"/>
      <c r="C35" s="63"/>
      <c r="D35" s="4"/>
      <c r="E35" s="63"/>
    </row>
    <row r="36" spans="1:5" ht="12.75">
      <c r="A36" s="3" t="s">
        <v>63</v>
      </c>
      <c r="B36" s="4"/>
      <c r="C36" s="4"/>
      <c r="D36" s="4"/>
      <c r="E36" s="4"/>
    </row>
    <row r="37" spans="1:5" ht="12.75">
      <c r="A37" s="3"/>
      <c r="B37" s="4"/>
      <c r="C37" s="4"/>
      <c r="D37" s="4"/>
      <c r="E37" s="4"/>
    </row>
    <row r="38" spans="1:5" ht="12.75">
      <c r="A38" s="3" t="s">
        <v>82</v>
      </c>
      <c r="B38" s="4"/>
      <c r="C38" s="6"/>
      <c r="D38" s="6"/>
      <c r="E38" s="6"/>
    </row>
    <row r="39" spans="1:5" ht="12.75">
      <c r="A39" s="4" t="s">
        <v>4</v>
      </c>
      <c r="B39" s="4"/>
      <c r="C39" s="59">
        <v>564603</v>
      </c>
      <c r="D39" s="6"/>
      <c r="E39" s="59">
        <v>564603</v>
      </c>
    </row>
    <row r="40" spans="1:5" ht="12.75">
      <c r="A40" s="32" t="s">
        <v>124</v>
      </c>
      <c r="B40" s="4"/>
      <c r="C40" s="60">
        <v>316187</v>
      </c>
      <c r="D40" s="6"/>
      <c r="E40" s="60">
        <v>316187</v>
      </c>
    </row>
    <row r="41" spans="1:5" ht="12.75">
      <c r="A41" s="32" t="s">
        <v>74</v>
      </c>
      <c r="B41" s="4"/>
      <c r="C41" s="60">
        <v>10643</v>
      </c>
      <c r="D41" s="6"/>
      <c r="E41" s="60">
        <v>75337</v>
      </c>
    </row>
    <row r="42" spans="1:5" ht="12.75">
      <c r="A42" s="32" t="s">
        <v>75</v>
      </c>
      <c r="B42" s="4"/>
      <c r="C42" s="60">
        <v>4062</v>
      </c>
      <c r="D42" s="6"/>
      <c r="E42" s="60">
        <v>44602</v>
      </c>
    </row>
    <row r="43" spans="1:5" ht="12.75">
      <c r="A43" s="4" t="s">
        <v>3</v>
      </c>
      <c r="B43" s="4"/>
      <c r="C43" s="60">
        <f>26252-1</f>
        <v>26251</v>
      </c>
      <c r="D43" s="6"/>
      <c r="E43" s="60">
        <v>26251</v>
      </c>
    </row>
    <row r="44" spans="1:5" ht="12.75">
      <c r="A44" s="4" t="s">
        <v>2</v>
      </c>
      <c r="B44" s="5"/>
      <c r="C44" s="64">
        <f>-190917-1</f>
        <v>-190918</v>
      </c>
      <c r="D44" s="6"/>
      <c r="E44" s="64">
        <v>-227680</v>
      </c>
    </row>
    <row r="45" spans="1:5" ht="12.75">
      <c r="A45" s="4"/>
      <c r="B45" s="4"/>
      <c r="C45" s="65">
        <f>SUM(C39:C44)</f>
        <v>730828</v>
      </c>
      <c r="D45" s="6"/>
      <c r="E45" s="65">
        <f>SUM(E39:E44)</f>
        <v>799300</v>
      </c>
    </row>
    <row r="46" spans="1:5" ht="12.75">
      <c r="A46" s="3" t="s">
        <v>1</v>
      </c>
      <c r="B46" s="4"/>
      <c r="C46" s="65">
        <v>57666</v>
      </c>
      <c r="D46" s="6"/>
      <c r="E46" s="65">
        <v>58084</v>
      </c>
    </row>
    <row r="47" spans="1:5" ht="12.75">
      <c r="A47" s="3" t="s">
        <v>60</v>
      </c>
      <c r="B47" s="3"/>
      <c r="C47" s="66">
        <f>SUM(C45:C46)</f>
        <v>788494</v>
      </c>
      <c r="D47" s="6"/>
      <c r="E47" s="66">
        <f>+E45+E46</f>
        <v>857384</v>
      </c>
    </row>
    <row r="48" spans="1:5" ht="12.75">
      <c r="A48" s="4"/>
      <c r="B48" s="4"/>
      <c r="C48" s="5"/>
      <c r="D48" s="4"/>
      <c r="E48" s="5"/>
    </row>
    <row r="49" spans="1:5" ht="12.75">
      <c r="A49" s="3" t="s">
        <v>85</v>
      </c>
      <c r="B49" s="4"/>
      <c r="C49" s="4"/>
      <c r="D49" s="4"/>
      <c r="E49" s="4"/>
    </row>
    <row r="50" spans="1:5" ht="12.75">
      <c r="A50" s="4" t="s">
        <v>0</v>
      </c>
      <c r="B50" s="4"/>
      <c r="C50" s="59">
        <v>808</v>
      </c>
      <c r="D50" s="6"/>
      <c r="E50" s="59">
        <v>1279</v>
      </c>
    </row>
    <row r="51" spans="1:5" ht="12.75">
      <c r="A51" s="4" t="s">
        <v>38</v>
      </c>
      <c r="B51" s="4"/>
      <c r="C51" s="60">
        <v>231360</v>
      </c>
      <c r="D51" s="6"/>
      <c r="E51" s="60">
        <v>234169</v>
      </c>
    </row>
    <row r="52" spans="1:5" ht="12.75">
      <c r="A52" s="4" t="s">
        <v>46</v>
      </c>
      <c r="B52" s="4"/>
      <c r="C52" s="60">
        <v>20184</v>
      </c>
      <c r="D52" s="6"/>
      <c r="E52" s="60">
        <v>35876</v>
      </c>
    </row>
    <row r="53" spans="1:5" ht="12.75">
      <c r="A53" s="4"/>
      <c r="B53" s="4"/>
      <c r="C53" s="61">
        <f>SUM(C50:C52)</f>
        <v>252352</v>
      </c>
      <c r="D53" s="6"/>
      <c r="E53" s="61">
        <f>SUM(E50:E52)</f>
        <v>271324</v>
      </c>
    </row>
    <row r="54" spans="1:5" ht="12.75">
      <c r="A54" s="4"/>
      <c r="B54" s="4"/>
      <c r="C54" s="65"/>
      <c r="D54" s="6"/>
      <c r="E54" s="65"/>
    </row>
    <row r="55" spans="1:5" ht="12.75">
      <c r="A55" s="3" t="s">
        <v>86</v>
      </c>
      <c r="B55" s="4"/>
      <c r="C55" s="4"/>
      <c r="D55" s="4"/>
      <c r="E55" s="4"/>
    </row>
    <row r="56" spans="1:5" ht="12.75">
      <c r="A56" s="4" t="s">
        <v>37</v>
      </c>
      <c r="B56" s="4"/>
      <c r="C56" s="59">
        <v>402</v>
      </c>
      <c r="D56" s="6"/>
      <c r="E56" s="59">
        <v>598</v>
      </c>
    </row>
    <row r="57" spans="1:5" ht="12.75">
      <c r="A57" s="4" t="s">
        <v>38</v>
      </c>
      <c r="B57" s="4"/>
      <c r="C57" s="60">
        <v>44687</v>
      </c>
      <c r="D57" s="6"/>
      <c r="E57" s="60">
        <v>31268</v>
      </c>
    </row>
    <row r="58" spans="1:5" ht="12.75">
      <c r="A58" s="4" t="s">
        <v>79</v>
      </c>
      <c r="B58" s="4"/>
      <c r="C58" s="60">
        <v>1811</v>
      </c>
      <c r="D58" s="6"/>
      <c r="E58" s="60">
        <v>1165</v>
      </c>
    </row>
    <row r="59" spans="1:5" ht="12.75">
      <c r="A59" s="4" t="s">
        <v>5</v>
      </c>
      <c r="B59" s="4"/>
      <c r="C59" s="60">
        <f>59887+1</f>
        <v>59888</v>
      </c>
      <c r="D59" s="6"/>
      <c r="E59" s="60">
        <v>76773</v>
      </c>
    </row>
    <row r="60" spans="1:5" ht="12.75">
      <c r="A60" s="4" t="s">
        <v>80</v>
      </c>
      <c r="B60" s="4"/>
      <c r="C60" s="60">
        <v>5804</v>
      </c>
      <c r="D60" s="6"/>
      <c r="E60" s="60">
        <v>9754</v>
      </c>
    </row>
    <row r="61" spans="1:5" ht="12.75">
      <c r="A61" s="4"/>
      <c r="B61" s="4"/>
      <c r="C61" s="61">
        <f>SUM(C56:C60)</f>
        <v>112592</v>
      </c>
      <c r="D61" s="6"/>
      <c r="E61" s="61">
        <f>SUM(E56:E60)</f>
        <v>119558</v>
      </c>
    </row>
    <row r="62" spans="2:5" ht="12.75">
      <c r="B62" s="4"/>
      <c r="C62" s="4"/>
      <c r="D62" s="4"/>
      <c r="E62" s="4"/>
    </row>
    <row r="63" spans="1:5" ht="12.75">
      <c r="A63" s="3" t="s">
        <v>64</v>
      </c>
      <c r="B63" s="3"/>
      <c r="C63" s="5">
        <f>+C61+C53</f>
        <v>364944</v>
      </c>
      <c r="D63" s="3"/>
      <c r="E63" s="5">
        <f>+E53+E61</f>
        <v>390882</v>
      </c>
    </row>
    <row r="64" spans="1:5" ht="12.75">
      <c r="A64" s="4"/>
      <c r="B64" s="4"/>
      <c r="C64" s="5"/>
      <c r="D64" s="4"/>
      <c r="E64" s="5"/>
    </row>
    <row r="65" spans="1:5" ht="13.5" thickBot="1">
      <c r="A65" s="3" t="s">
        <v>65</v>
      </c>
      <c r="B65" s="4"/>
      <c r="C65" s="62">
        <f>+C63+C47</f>
        <v>1153438</v>
      </c>
      <c r="D65" s="4"/>
      <c r="E65" s="62">
        <f>+E47+E63</f>
        <v>1248266</v>
      </c>
    </row>
    <row r="66" spans="1:5" ht="12.75">
      <c r="A66" s="4"/>
      <c r="B66" s="4"/>
      <c r="C66" s="4"/>
      <c r="D66" s="4"/>
      <c r="E66" s="4"/>
    </row>
    <row r="67" spans="3:5" ht="12.75">
      <c r="C67" s="42"/>
      <c r="E67" s="2"/>
    </row>
  </sheetData>
  <printOptions horizontalCentered="1"/>
  <pageMargins left="0.6692913385826772" right="0.6692913385826772" top="0.4330708661417323" bottom="0.3937007874015748" header="0.5511811023622047" footer="0.1968503937007874"/>
  <pageSetup blackAndWhite="1" firstPageNumber="1" useFirstPageNumber="1" horizontalDpi="600" verticalDpi="600" orientation="portrait" scale="80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workbookViewId="0" topLeftCell="A37">
      <selection activeCell="E70" sqref="E70"/>
    </sheetView>
  </sheetViews>
  <sheetFormatPr defaultColWidth="9.140625" defaultRowHeight="12.75"/>
  <cols>
    <col min="1" max="1" width="39.7109375" style="1" customWidth="1"/>
    <col min="2" max="2" width="0.9921875" style="1" customWidth="1"/>
    <col min="3" max="3" width="14.57421875" style="1" customWidth="1"/>
    <col min="4" max="4" width="0.71875" style="1" customWidth="1"/>
    <col min="5" max="5" width="16.00390625" style="1" bestFit="1" customWidth="1"/>
    <col min="6" max="6" width="0.85546875" style="1" customWidth="1"/>
    <col min="7" max="7" width="17.7109375" style="1" bestFit="1" customWidth="1"/>
    <col min="8" max="8" width="1.1484375" style="1" customWidth="1"/>
    <col min="9" max="9" width="16.00390625" style="1" bestFit="1" customWidth="1"/>
    <col min="10" max="10" width="1.57421875" style="1" customWidth="1"/>
    <col min="11" max="16" width="1.1484375" style="1" customWidth="1"/>
    <col min="17" max="48" width="12.421875" style="1" customWidth="1"/>
    <col min="49" max="16384" width="1.1484375" style="1" customWidth="1"/>
  </cols>
  <sheetData>
    <row r="1" spans="1:9" ht="15.75">
      <c r="A1" s="19" t="s">
        <v>104</v>
      </c>
      <c r="B1" s="16"/>
      <c r="C1" s="16"/>
      <c r="D1" s="16"/>
      <c r="E1" s="16"/>
      <c r="F1" s="16"/>
      <c r="G1" s="16"/>
      <c r="H1" s="16"/>
      <c r="I1" s="16"/>
    </row>
    <row r="2" spans="1:9" ht="15">
      <c r="A2" s="37" t="s">
        <v>41</v>
      </c>
      <c r="B2" s="17"/>
      <c r="C2" s="17"/>
      <c r="D2" s="17"/>
      <c r="E2" s="17"/>
      <c r="F2" s="17"/>
      <c r="G2" s="17"/>
      <c r="H2" s="17"/>
      <c r="I2" s="17"/>
    </row>
    <row r="3" spans="1:10" ht="13.5" thickBot="1">
      <c r="A3" s="18"/>
      <c r="B3" s="18"/>
      <c r="C3" s="18"/>
      <c r="D3" s="18"/>
      <c r="E3" s="18"/>
      <c r="F3" s="18"/>
      <c r="G3" s="18"/>
      <c r="H3" s="18"/>
      <c r="I3" s="18"/>
      <c r="J3" s="20"/>
    </row>
    <row r="4" spans="1:9" ht="12.75">
      <c r="A4" s="21"/>
      <c r="B4" s="21"/>
      <c r="C4" s="21"/>
      <c r="D4" s="21"/>
      <c r="E4" s="21"/>
      <c r="F4" s="21"/>
      <c r="G4" s="21"/>
      <c r="H4" s="21"/>
      <c r="I4" s="21"/>
    </row>
    <row r="5" spans="1:9" ht="12.75">
      <c r="A5" s="9"/>
      <c r="B5" s="9"/>
      <c r="C5" s="9"/>
      <c r="D5" s="9"/>
      <c r="E5" s="9"/>
      <c r="F5" s="9"/>
      <c r="G5" s="9"/>
      <c r="H5" s="9"/>
      <c r="I5" s="9"/>
    </row>
    <row r="6" spans="1:9" ht="14.25">
      <c r="A6" s="22" t="s">
        <v>43</v>
      </c>
      <c r="B6" s="23"/>
      <c r="C6" s="23"/>
      <c r="D6" s="23"/>
      <c r="E6" s="23"/>
      <c r="F6" s="23"/>
      <c r="G6" s="23"/>
      <c r="H6" s="23"/>
      <c r="I6" s="23"/>
    </row>
    <row r="7" ht="14.25">
      <c r="A7" s="22" t="s">
        <v>126</v>
      </c>
    </row>
    <row r="8" spans="1:10" ht="12.75">
      <c r="A8" s="23"/>
      <c r="B8" s="4"/>
      <c r="C8" s="4"/>
      <c r="D8" s="4"/>
      <c r="E8" s="4"/>
      <c r="F8" s="4"/>
      <c r="G8" s="4"/>
      <c r="H8" s="4"/>
      <c r="I8" s="4"/>
      <c r="J8" s="4"/>
    </row>
    <row r="9" spans="1:10" ht="12.75">
      <c r="A9" s="23"/>
      <c r="B9" s="4"/>
      <c r="C9" s="4"/>
      <c r="D9" s="4"/>
      <c r="E9" s="4"/>
      <c r="F9" s="4"/>
      <c r="G9" s="4"/>
      <c r="H9" s="4"/>
      <c r="I9" s="4"/>
      <c r="J9" s="4"/>
    </row>
    <row r="10" spans="1:10" ht="12.75">
      <c r="A10" s="4"/>
      <c r="B10" s="4"/>
      <c r="C10" s="112" t="s">
        <v>21</v>
      </c>
      <c r="D10" s="112"/>
      <c r="E10" s="112"/>
      <c r="F10" s="4"/>
      <c r="G10" s="112" t="s">
        <v>20</v>
      </c>
      <c r="H10" s="112"/>
      <c r="I10" s="112"/>
      <c r="J10" s="4"/>
    </row>
    <row r="11" spans="1:10" ht="12.75">
      <c r="A11" s="4"/>
      <c r="B11" s="4"/>
      <c r="C11" s="43"/>
      <c r="D11" s="3"/>
      <c r="E11" s="43" t="s">
        <v>52</v>
      </c>
      <c r="F11" s="4"/>
      <c r="G11" s="43"/>
      <c r="H11" s="3"/>
      <c r="I11" s="43" t="s">
        <v>52</v>
      </c>
      <c r="J11" s="4"/>
    </row>
    <row r="12" spans="1:10" ht="12.75">
      <c r="A12" s="4"/>
      <c r="B12" s="4"/>
      <c r="C12" s="43" t="s">
        <v>19</v>
      </c>
      <c r="D12" s="3"/>
      <c r="E12" s="43" t="s">
        <v>17</v>
      </c>
      <c r="F12" s="4"/>
      <c r="G12" s="43" t="s">
        <v>18</v>
      </c>
      <c r="H12" s="3"/>
      <c r="I12" s="43" t="s">
        <v>17</v>
      </c>
      <c r="J12" s="4"/>
    </row>
    <row r="13" spans="1:10" ht="12.75">
      <c r="A13" s="4"/>
      <c r="B13" s="4"/>
      <c r="C13" s="43" t="s">
        <v>16</v>
      </c>
      <c r="D13" s="3"/>
      <c r="E13" s="43" t="s">
        <v>16</v>
      </c>
      <c r="F13" s="4"/>
      <c r="G13" s="43" t="s">
        <v>93</v>
      </c>
      <c r="H13" s="3"/>
      <c r="I13" s="43" t="s">
        <v>94</v>
      </c>
      <c r="J13" s="4"/>
    </row>
    <row r="14" spans="1:10" ht="12.75">
      <c r="A14" s="4"/>
      <c r="B14" s="4"/>
      <c r="C14" s="67">
        <v>39903</v>
      </c>
      <c r="D14" s="3"/>
      <c r="E14" s="67">
        <v>39538</v>
      </c>
      <c r="F14" s="4"/>
      <c r="G14" s="67">
        <v>39903</v>
      </c>
      <c r="H14" s="3"/>
      <c r="I14" s="68">
        <v>39538</v>
      </c>
      <c r="J14" s="4"/>
    </row>
    <row r="15" spans="1:10" ht="12.75">
      <c r="A15" s="4"/>
      <c r="B15" s="4"/>
      <c r="C15" s="57" t="s">
        <v>11</v>
      </c>
      <c r="D15" s="4"/>
      <c r="E15" s="57" t="s">
        <v>11</v>
      </c>
      <c r="F15" s="4"/>
      <c r="G15" s="57" t="s">
        <v>11</v>
      </c>
      <c r="H15" s="4"/>
      <c r="I15" s="57" t="s">
        <v>11</v>
      </c>
      <c r="J15" s="4"/>
    </row>
    <row r="16" spans="1:10" ht="12.75">
      <c r="A16" s="4"/>
      <c r="B16" s="4"/>
      <c r="C16" s="58"/>
      <c r="D16" s="4"/>
      <c r="E16" s="58"/>
      <c r="F16" s="4"/>
      <c r="G16" s="58"/>
      <c r="H16" s="4"/>
      <c r="I16" s="58"/>
      <c r="J16" s="4"/>
    </row>
    <row r="17" spans="1:10" ht="12.75">
      <c r="A17" s="3" t="s">
        <v>105</v>
      </c>
      <c r="B17" s="4"/>
      <c r="C17" s="4"/>
      <c r="D17" s="4"/>
      <c r="E17" s="4"/>
      <c r="F17" s="4"/>
      <c r="G17" s="4"/>
      <c r="H17" s="4"/>
      <c r="I17" s="4"/>
      <c r="J17" s="4"/>
    </row>
    <row r="18" spans="1:10" ht="12.75">
      <c r="A18" s="4"/>
      <c r="B18" s="4"/>
      <c r="C18" s="4"/>
      <c r="D18" s="4"/>
      <c r="E18" s="69"/>
      <c r="F18" s="4"/>
      <c r="G18" s="4"/>
      <c r="H18" s="4"/>
      <c r="I18" s="70"/>
      <c r="J18" s="4"/>
    </row>
    <row r="19" spans="1:10" ht="12.75">
      <c r="A19" s="3" t="s">
        <v>14</v>
      </c>
      <c r="B19" s="4"/>
      <c r="C19" s="63">
        <f>62384-52096</f>
        <v>10288</v>
      </c>
      <c r="D19" s="70"/>
      <c r="E19" s="70">
        <v>42733</v>
      </c>
      <c r="F19" s="70"/>
      <c r="G19" s="63">
        <v>62384</v>
      </c>
      <c r="H19" s="70"/>
      <c r="I19" s="70">
        <v>122890</v>
      </c>
      <c r="J19" s="4"/>
    </row>
    <row r="20" spans="1:10" ht="12.75">
      <c r="A20" s="4"/>
      <c r="B20" s="4"/>
      <c r="C20" s="63"/>
      <c r="D20" s="70"/>
      <c r="E20" s="70"/>
      <c r="F20" s="70"/>
      <c r="G20" s="63"/>
      <c r="H20" s="70"/>
      <c r="I20" s="70"/>
      <c r="J20" s="4"/>
    </row>
    <row r="21" spans="1:10" ht="12.75">
      <c r="A21" s="4" t="s">
        <v>69</v>
      </c>
      <c r="B21" s="4"/>
      <c r="C21" s="63">
        <f>-97770+60897</f>
        <v>-36873</v>
      </c>
      <c r="D21" s="70"/>
      <c r="E21" s="70">
        <f>-29632+333</f>
        <v>-29299</v>
      </c>
      <c r="F21" s="70"/>
      <c r="G21" s="63">
        <v>-97770</v>
      </c>
      <c r="H21" s="70"/>
      <c r="I21" s="70">
        <f>-86846+1195</f>
        <v>-85651</v>
      </c>
      <c r="J21" s="4"/>
    </row>
    <row r="22" spans="1:10" ht="12.75">
      <c r="A22" s="4"/>
      <c r="B22" s="4"/>
      <c r="C22" s="63"/>
      <c r="D22" s="70"/>
      <c r="E22" s="70"/>
      <c r="F22" s="70"/>
      <c r="G22" s="63"/>
      <c r="H22" s="70"/>
      <c r="I22" s="70"/>
      <c r="J22" s="4"/>
    </row>
    <row r="23" spans="1:10" ht="12.75">
      <c r="A23" s="4" t="s">
        <v>58</v>
      </c>
      <c r="B23" s="4"/>
      <c r="C23" s="63">
        <f>88396-4344</f>
        <v>84052</v>
      </c>
      <c r="D23" s="70"/>
      <c r="E23" s="70">
        <f>5437-10</f>
        <v>5427</v>
      </c>
      <c r="F23" s="70"/>
      <c r="G23" s="63">
        <v>88396</v>
      </c>
      <c r="H23" s="70"/>
      <c r="I23" s="70">
        <f>13353-253</f>
        <v>13100</v>
      </c>
      <c r="J23" s="4"/>
    </row>
    <row r="24" spans="1:10" ht="12.75">
      <c r="A24" s="4"/>
      <c r="B24" s="4"/>
      <c r="C24" s="63"/>
      <c r="D24" s="70"/>
      <c r="E24" s="70"/>
      <c r="F24" s="70"/>
      <c r="G24" s="63"/>
      <c r="H24" s="70"/>
      <c r="I24" s="70"/>
      <c r="J24" s="4"/>
    </row>
    <row r="25" spans="1:10" ht="12.75">
      <c r="A25" s="4" t="s">
        <v>13</v>
      </c>
      <c r="B25" s="4"/>
      <c r="C25" s="63">
        <f>-13459+9401</f>
        <v>-4058</v>
      </c>
      <c r="D25" s="70"/>
      <c r="E25" s="70">
        <f>-4613+447</f>
        <v>-4166</v>
      </c>
      <c r="F25" s="70"/>
      <c r="G25" s="63">
        <f>-13458-1</f>
        <v>-13459</v>
      </c>
      <c r="H25" s="70"/>
      <c r="I25" s="70">
        <f>-14166+1366</f>
        <v>-12800</v>
      </c>
      <c r="J25" s="4"/>
    </row>
    <row r="26" spans="1:10" ht="12.75">
      <c r="A26" s="4"/>
      <c r="B26" s="4"/>
      <c r="C26" s="71"/>
      <c r="D26" s="70"/>
      <c r="E26" s="72"/>
      <c r="F26" s="70"/>
      <c r="G26" s="71"/>
      <c r="H26" s="70"/>
      <c r="I26" s="72"/>
      <c r="J26" s="4"/>
    </row>
    <row r="27" spans="1:10" ht="12.75">
      <c r="A27" s="4"/>
      <c r="B27" s="4"/>
      <c r="C27" s="63"/>
      <c r="D27" s="70"/>
      <c r="E27" s="70"/>
      <c r="F27" s="70"/>
      <c r="G27" s="63"/>
      <c r="H27" s="70"/>
      <c r="I27" s="70"/>
      <c r="J27" s="4"/>
    </row>
    <row r="28" spans="1:10" ht="12.75">
      <c r="A28" s="3" t="s">
        <v>135</v>
      </c>
      <c r="B28" s="4"/>
      <c r="C28" s="70">
        <f>SUM(C19:C27)</f>
        <v>53409</v>
      </c>
      <c r="D28" s="70"/>
      <c r="E28" s="70">
        <f>SUM(E19:E26)</f>
        <v>14695</v>
      </c>
      <c r="F28" s="70"/>
      <c r="G28" s="70">
        <f>SUM(G19:G27)</f>
        <v>39551</v>
      </c>
      <c r="H28" s="70"/>
      <c r="I28" s="70">
        <f>SUM(I19:I26)</f>
        <v>37539</v>
      </c>
      <c r="J28" s="4"/>
    </row>
    <row r="29" spans="1:10" ht="12.75">
      <c r="A29" s="4"/>
      <c r="B29" s="4"/>
      <c r="C29" s="63"/>
      <c r="D29" s="70"/>
      <c r="E29" s="70"/>
      <c r="F29" s="70"/>
      <c r="G29" s="63"/>
      <c r="H29" s="70"/>
      <c r="I29" s="70"/>
      <c r="J29" s="4"/>
    </row>
    <row r="30" spans="1:10" ht="12.75">
      <c r="A30" s="4" t="s">
        <v>87</v>
      </c>
      <c r="B30" s="4"/>
      <c r="C30" s="63">
        <f>-3207+2970</f>
        <v>-237</v>
      </c>
      <c r="D30" s="70"/>
      <c r="E30" s="70">
        <v>-4375</v>
      </c>
      <c r="F30" s="70"/>
      <c r="G30" s="63">
        <v>-3207</v>
      </c>
      <c r="H30" s="70"/>
      <c r="I30" s="70">
        <v>-9498</v>
      </c>
      <c r="J30" s="4"/>
    </row>
    <row r="31" spans="1:10" ht="12.75">
      <c r="A31" s="4"/>
      <c r="B31" s="4"/>
      <c r="C31" s="71"/>
      <c r="D31" s="70"/>
      <c r="E31" s="72"/>
      <c r="F31" s="70"/>
      <c r="G31" s="71"/>
      <c r="H31" s="70"/>
      <c r="I31" s="72"/>
      <c r="J31" s="4"/>
    </row>
    <row r="32" spans="1:10" ht="12.75">
      <c r="A32" s="3" t="s">
        <v>136</v>
      </c>
      <c r="B32" s="4"/>
      <c r="C32" s="63"/>
      <c r="D32" s="70"/>
      <c r="E32" s="70"/>
      <c r="F32" s="70"/>
      <c r="G32" s="63"/>
      <c r="H32" s="70"/>
      <c r="I32" s="70"/>
      <c r="J32" s="4"/>
    </row>
    <row r="33" spans="1:10" ht="12.75">
      <c r="A33" s="3" t="s">
        <v>106</v>
      </c>
      <c r="B33" s="4"/>
      <c r="C33" s="63">
        <f>+C30+C28</f>
        <v>53172</v>
      </c>
      <c r="D33" s="70"/>
      <c r="E33" s="63">
        <f>SUM(E27:E31)</f>
        <v>10320</v>
      </c>
      <c r="F33" s="70"/>
      <c r="G33" s="63">
        <f>+G30+G28</f>
        <v>36344</v>
      </c>
      <c r="H33" s="70"/>
      <c r="I33" s="63">
        <f>SUM(I27:I31)</f>
        <v>28041</v>
      </c>
      <c r="J33" s="4"/>
    </row>
    <row r="34" spans="2:10" ht="12.75">
      <c r="B34" s="4"/>
      <c r="C34" s="73"/>
      <c r="D34" s="73"/>
      <c r="E34" s="73"/>
      <c r="F34" s="73"/>
      <c r="G34" s="73"/>
      <c r="H34" s="73"/>
      <c r="I34" s="73"/>
      <c r="J34" s="4"/>
    </row>
    <row r="35" spans="1:10" ht="12.75">
      <c r="A35" s="3" t="s">
        <v>107</v>
      </c>
      <c r="B35" s="4"/>
      <c r="C35" s="70"/>
      <c r="D35" s="70"/>
      <c r="E35" s="70"/>
      <c r="F35" s="70"/>
      <c r="G35" s="70"/>
      <c r="H35" s="70"/>
      <c r="I35" s="70"/>
      <c r="J35" s="4"/>
    </row>
    <row r="36" spans="1:10" ht="12.75">
      <c r="A36" s="4" t="s">
        <v>120</v>
      </c>
      <c r="B36" s="4"/>
      <c r="C36" s="70"/>
      <c r="D36" s="70"/>
      <c r="E36" s="70"/>
      <c r="F36" s="70"/>
      <c r="G36" s="70"/>
      <c r="H36" s="70"/>
      <c r="I36" s="70"/>
      <c r="J36" s="4"/>
    </row>
    <row r="37" spans="1:10" ht="12.75">
      <c r="A37" s="4" t="s">
        <v>108</v>
      </c>
      <c r="B37" s="4"/>
      <c r="C37" s="70">
        <v>0</v>
      </c>
      <c r="D37" s="70"/>
      <c r="E37" s="70">
        <f>10-333-447</f>
        <v>-770</v>
      </c>
      <c r="F37" s="70"/>
      <c r="G37" s="70">
        <v>0</v>
      </c>
      <c r="H37" s="70"/>
      <c r="I37" s="70">
        <f>253-1366-1195</f>
        <v>-2308</v>
      </c>
      <c r="J37" s="4"/>
    </row>
    <row r="38" spans="1:10" ht="12.75">
      <c r="A38" s="4"/>
      <c r="B38" s="4"/>
      <c r="C38" s="72"/>
      <c r="D38" s="70"/>
      <c r="E38" s="72"/>
      <c r="F38" s="70"/>
      <c r="G38" s="72"/>
      <c r="H38" s="70"/>
      <c r="I38" s="72"/>
      <c r="J38" s="4"/>
    </row>
    <row r="39" spans="1:10" ht="12.75">
      <c r="A39" s="4"/>
      <c r="B39" s="4"/>
      <c r="C39" s="70"/>
      <c r="D39" s="70"/>
      <c r="E39" s="70"/>
      <c r="F39" s="70"/>
      <c r="G39" s="70"/>
      <c r="H39" s="70"/>
      <c r="I39" s="70"/>
      <c r="J39" s="4"/>
    </row>
    <row r="40" spans="1:10" ht="13.5" thickBot="1">
      <c r="A40" s="4"/>
      <c r="B40" s="4"/>
      <c r="C40" s="74">
        <f>SUM(C33:C37)</f>
        <v>53172</v>
      </c>
      <c r="D40" s="70"/>
      <c r="E40" s="74">
        <f>SUM(E33:E38)</f>
        <v>9550</v>
      </c>
      <c r="F40" s="70"/>
      <c r="G40" s="74">
        <f>SUM(G33:G37)</f>
        <v>36344</v>
      </c>
      <c r="H40" s="70"/>
      <c r="I40" s="74">
        <f>SUM(I33:I38)</f>
        <v>25733</v>
      </c>
      <c r="J40" s="4"/>
    </row>
    <row r="41" spans="1:10" ht="12.75">
      <c r="A41" s="4"/>
      <c r="B41" s="4"/>
      <c r="C41" s="73"/>
      <c r="D41" s="70"/>
      <c r="E41" s="73"/>
      <c r="F41" s="70"/>
      <c r="G41" s="73"/>
      <c r="H41" s="70"/>
      <c r="I41" s="73"/>
      <c r="J41" s="4"/>
    </row>
    <row r="42" spans="1:10" ht="12.75">
      <c r="A42" s="4" t="s">
        <v>59</v>
      </c>
      <c r="B42" s="4"/>
      <c r="C42" s="70"/>
      <c r="D42" s="70"/>
      <c r="E42" s="70"/>
      <c r="F42" s="70"/>
      <c r="G42" s="70"/>
      <c r="H42" s="70"/>
      <c r="I42" s="70"/>
      <c r="J42" s="4"/>
    </row>
    <row r="43" spans="1:10" ht="12.75">
      <c r="A43" s="4"/>
      <c r="B43" s="4"/>
      <c r="C43" s="70"/>
      <c r="D43" s="70"/>
      <c r="E43" s="70"/>
      <c r="F43" s="70"/>
      <c r="G43" s="70"/>
      <c r="H43" s="70"/>
      <c r="I43" s="70"/>
      <c r="J43" s="4"/>
    </row>
    <row r="44" spans="1:10" ht="12.75">
      <c r="A44" s="4" t="s">
        <v>95</v>
      </c>
      <c r="B44" s="4"/>
      <c r="C44" s="63">
        <f>C40-C46</f>
        <v>53362</v>
      </c>
      <c r="D44" s="70"/>
      <c r="E44" s="63">
        <v>9696</v>
      </c>
      <c r="F44" s="70"/>
      <c r="G44" s="63">
        <f>G40-G46</f>
        <v>36762</v>
      </c>
      <c r="H44" s="70"/>
      <c r="I44" s="63">
        <v>26198</v>
      </c>
      <c r="J44" s="4"/>
    </row>
    <row r="45" spans="1:10" ht="12.75">
      <c r="A45" s="4"/>
      <c r="B45" s="4"/>
      <c r="C45" s="63"/>
      <c r="D45" s="70"/>
      <c r="E45" s="70"/>
      <c r="F45" s="70"/>
      <c r="G45" s="63"/>
      <c r="H45" s="70"/>
      <c r="I45" s="70"/>
      <c r="J45" s="4"/>
    </row>
    <row r="46" spans="1:10" ht="12.75">
      <c r="A46" s="4" t="s">
        <v>1</v>
      </c>
      <c r="B46" s="4"/>
      <c r="C46" s="63">
        <f>-418+228</f>
        <v>-190</v>
      </c>
      <c r="D46" s="70"/>
      <c r="E46" s="63">
        <v>-146</v>
      </c>
      <c r="F46" s="70"/>
      <c r="G46" s="63">
        <v>-418</v>
      </c>
      <c r="H46" s="70"/>
      <c r="I46" s="70">
        <v>-465</v>
      </c>
      <c r="J46" s="4"/>
    </row>
    <row r="47" spans="1:10" ht="12.75">
      <c r="A47" s="4"/>
      <c r="B47" s="4"/>
      <c r="C47" s="72"/>
      <c r="D47" s="70"/>
      <c r="E47" s="72"/>
      <c r="F47" s="70"/>
      <c r="G47" s="72"/>
      <c r="H47" s="70"/>
      <c r="I47" s="72"/>
      <c r="J47" s="4"/>
    </row>
    <row r="48" spans="1:10" ht="12.75">
      <c r="A48" s="4"/>
      <c r="B48" s="4"/>
      <c r="C48" s="70"/>
      <c r="D48" s="70"/>
      <c r="E48" s="70"/>
      <c r="F48" s="70"/>
      <c r="G48" s="70"/>
      <c r="H48" s="70"/>
      <c r="I48" s="70"/>
      <c r="J48" s="4"/>
    </row>
    <row r="49" spans="1:10" ht="12.75">
      <c r="A49" s="4"/>
      <c r="B49" s="4"/>
      <c r="C49" s="70">
        <f>+C46+C44</f>
        <v>53172</v>
      </c>
      <c r="D49" s="70"/>
      <c r="E49" s="70">
        <f>SUM(E44:E47)</f>
        <v>9550</v>
      </c>
      <c r="F49" s="70"/>
      <c r="G49" s="70">
        <f>+G46+G44</f>
        <v>36344</v>
      </c>
      <c r="H49" s="70"/>
      <c r="I49" s="70">
        <f>SUM(I44:I47)</f>
        <v>25733</v>
      </c>
      <c r="J49" s="4"/>
    </row>
    <row r="50" spans="1:10" ht="13.5" thickBot="1">
      <c r="A50" s="4"/>
      <c r="B50" s="4"/>
      <c r="C50" s="75"/>
      <c r="D50" s="4"/>
      <c r="E50" s="75"/>
      <c r="F50" s="4"/>
      <c r="G50" s="75"/>
      <c r="H50" s="4"/>
      <c r="I50" s="75"/>
      <c r="J50" s="4"/>
    </row>
    <row r="51" spans="1:10" ht="12.75">
      <c r="A51" s="4"/>
      <c r="B51" s="4"/>
      <c r="C51" s="5"/>
      <c r="D51" s="4"/>
      <c r="E51" s="4"/>
      <c r="F51" s="4"/>
      <c r="G51" s="4"/>
      <c r="H51" s="4"/>
      <c r="I51" s="4"/>
      <c r="J51" s="4"/>
    </row>
    <row r="52" spans="1:10" ht="12.75">
      <c r="A52" s="4" t="s">
        <v>109</v>
      </c>
      <c r="B52" s="4"/>
      <c r="C52" s="4"/>
      <c r="D52" s="4"/>
      <c r="E52" s="4"/>
      <c r="F52" s="4"/>
      <c r="G52" s="4"/>
      <c r="H52" s="4"/>
      <c r="I52" s="4"/>
      <c r="J52" s="4"/>
    </row>
    <row r="53" spans="1:10" ht="12.75">
      <c r="A53" s="4" t="s">
        <v>110</v>
      </c>
      <c r="B53" s="4"/>
      <c r="C53" s="4"/>
      <c r="D53" s="4"/>
      <c r="E53" s="4"/>
      <c r="F53" s="4"/>
      <c r="G53" s="4"/>
      <c r="H53" s="4"/>
      <c r="I53" s="4"/>
      <c r="J53" s="4"/>
    </row>
    <row r="54" spans="1:10" ht="12.7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ht="12.75">
      <c r="A55" s="4" t="s">
        <v>137</v>
      </c>
      <c r="B55" s="4"/>
      <c r="C55" s="76">
        <f>+(C33-C46)/564603*100</f>
        <v>9.4512427316185</v>
      </c>
      <c r="D55" s="6"/>
      <c r="E55" s="77">
        <v>1.86</v>
      </c>
      <c r="F55" s="6"/>
      <c r="G55" s="76">
        <f>+(G33-G46)/564603*100</f>
        <v>6.511123745357357</v>
      </c>
      <c r="H55" s="6"/>
      <c r="I55" s="77">
        <v>5.05</v>
      </c>
      <c r="J55" s="6"/>
    </row>
    <row r="56" spans="1:10" ht="12.75">
      <c r="A56" s="4"/>
      <c r="B56" s="4"/>
      <c r="C56" s="78"/>
      <c r="D56" s="6"/>
      <c r="E56" s="6"/>
      <c r="F56" s="6"/>
      <c r="G56" s="78"/>
      <c r="H56" s="6"/>
      <c r="I56" s="79"/>
      <c r="J56" s="6"/>
    </row>
    <row r="57" spans="1:10" ht="12.75">
      <c r="A57" s="4" t="s">
        <v>111</v>
      </c>
      <c r="B57" s="4"/>
      <c r="C57" s="80">
        <f>+C37/564603*100</f>
        <v>0</v>
      </c>
      <c r="D57" s="81"/>
      <c r="E57" s="82">
        <v>-0.14</v>
      </c>
      <c r="F57" s="81"/>
      <c r="G57" s="80">
        <f>+G37/564603*100</f>
        <v>0</v>
      </c>
      <c r="H57" s="6"/>
      <c r="I57" s="82">
        <v>-0.41</v>
      </c>
      <c r="J57" s="6"/>
    </row>
    <row r="58" spans="1:10" ht="12.75">
      <c r="A58" s="4"/>
      <c r="B58" s="4"/>
      <c r="C58" s="83"/>
      <c r="D58" s="4"/>
      <c r="E58" s="83"/>
      <c r="F58" s="4"/>
      <c r="G58" s="84"/>
      <c r="H58" s="4"/>
      <c r="I58" s="83"/>
      <c r="J58" s="4"/>
    </row>
    <row r="59" spans="1:10" ht="13.5" thickBot="1">
      <c r="A59" s="4" t="s">
        <v>138</v>
      </c>
      <c r="B59" s="4"/>
      <c r="C59" s="85">
        <f>SUM(C55:C58)</f>
        <v>9.4512427316185</v>
      </c>
      <c r="D59" s="4"/>
      <c r="E59" s="85">
        <f>SUM(E55:E58)</f>
        <v>1.7200000000000002</v>
      </c>
      <c r="F59" s="4"/>
      <c r="G59" s="85">
        <f>SUM(G55:G58)</f>
        <v>6.511123745357357</v>
      </c>
      <c r="H59" s="4"/>
      <c r="I59" s="85">
        <f>SUM(I55:I58)</f>
        <v>4.64</v>
      </c>
      <c r="J59" s="4"/>
    </row>
    <row r="60" spans="1:10" ht="12.75">
      <c r="A60" s="4"/>
      <c r="B60" s="4"/>
      <c r="C60" s="76"/>
      <c r="D60" s="4"/>
      <c r="E60" s="76"/>
      <c r="F60" s="4"/>
      <c r="G60" s="86"/>
      <c r="H60" s="4"/>
      <c r="I60" s="76"/>
      <c r="J60" s="4"/>
    </row>
    <row r="61" spans="1:10" ht="12.75">
      <c r="A61" s="4" t="s">
        <v>139</v>
      </c>
      <c r="B61" s="4"/>
      <c r="C61" s="87">
        <v>6.08</v>
      </c>
      <c r="D61" s="6"/>
      <c r="E61" s="76">
        <v>1.13</v>
      </c>
      <c r="F61" s="6"/>
      <c r="G61" s="87">
        <v>4.31</v>
      </c>
      <c r="H61" s="6"/>
      <c r="I61" s="77">
        <v>3.06</v>
      </c>
      <c r="J61" s="4"/>
    </row>
    <row r="62" spans="1:10" ht="12.75">
      <c r="A62" s="4"/>
      <c r="B62" s="4"/>
      <c r="C62" s="6"/>
      <c r="D62" s="6"/>
      <c r="E62" s="6"/>
      <c r="F62" s="6"/>
      <c r="G62" s="6"/>
      <c r="H62" s="6"/>
      <c r="I62" s="79"/>
      <c r="J62" s="4"/>
    </row>
    <row r="63" spans="1:10" ht="12.75">
      <c r="A63" s="4" t="s">
        <v>112</v>
      </c>
      <c r="B63" s="4"/>
      <c r="C63" s="82">
        <f>+(C37/'[1]EPS quarterly'!$J$169*0.001)*100</f>
        <v>0</v>
      </c>
      <c r="D63" s="81"/>
      <c r="E63" s="82">
        <v>-0.07</v>
      </c>
      <c r="F63" s="81"/>
      <c r="G63" s="80">
        <f>+G37/('[1]EPS Yearly'!$J$170*0.001)*100</f>
        <v>0</v>
      </c>
      <c r="H63" s="6"/>
      <c r="I63" s="82">
        <v>-0.23</v>
      </c>
      <c r="J63" s="4"/>
    </row>
    <row r="64" spans="1:10" ht="12.75">
      <c r="A64" s="4"/>
      <c r="B64" s="4"/>
      <c r="C64" s="83"/>
      <c r="D64" s="4"/>
      <c r="E64" s="83"/>
      <c r="F64" s="4"/>
      <c r="G64" s="83"/>
      <c r="H64" s="4"/>
      <c r="I64" s="83"/>
      <c r="J64" s="4"/>
    </row>
    <row r="65" spans="1:10" ht="13.5" thickBot="1">
      <c r="A65" s="4" t="s">
        <v>140</v>
      </c>
      <c r="B65" s="4"/>
      <c r="C65" s="88">
        <f>SUM(C61:C64)</f>
        <v>6.08</v>
      </c>
      <c r="D65" s="4"/>
      <c r="E65" s="85">
        <f>SUM(E60:E64)</f>
        <v>1.0599999999999998</v>
      </c>
      <c r="F65" s="4"/>
      <c r="G65" s="88">
        <f>SUM(G61:G64)</f>
        <v>4.31</v>
      </c>
      <c r="H65" s="4"/>
      <c r="I65" s="85">
        <f>SUM(I60:I64)</f>
        <v>2.83</v>
      </c>
      <c r="J65" s="4"/>
    </row>
    <row r="66" spans="1:10" ht="12.75">
      <c r="A66" s="4"/>
      <c r="B66" s="4"/>
      <c r="C66" s="4"/>
      <c r="D66" s="4"/>
      <c r="E66" s="4"/>
      <c r="F66" s="4"/>
      <c r="G66" s="4"/>
      <c r="H66" s="4"/>
      <c r="I66" s="4"/>
      <c r="J66" s="4"/>
    </row>
    <row r="72" spans="2:10" ht="12.75">
      <c r="B72" s="15"/>
      <c r="C72" s="15"/>
      <c r="D72" s="15"/>
      <c r="E72" s="15"/>
      <c r="F72" s="15"/>
      <c r="G72" s="15"/>
      <c r="H72" s="15"/>
      <c r="I72" s="15"/>
      <c r="J72" s="15"/>
    </row>
    <row r="74" spans="2:10" ht="12.75">
      <c r="B74" s="15"/>
      <c r="C74" s="15"/>
      <c r="D74" s="15"/>
      <c r="E74" s="15"/>
      <c r="F74" s="15"/>
      <c r="G74" s="15"/>
      <c r="H74" s="15"/>
      <c r="I74" s="15"/>
      <c r="J74" s="15"/>
    </row>
  </sheetData>
  <mergeCells count="2">
    <mergeCell ref="C10:E10"/>
    <mergeCell ref="G10:I10"/>
  </mergeCells>
  <printOptions horizontalCentered="1"/>
  <pageMargins left="0.7874015748031497" right="0.3937007874015748" top="0.35433070866141736" bottom="0.5118110236220472" header="0.2755905511811024" footer="0.2755905511811024"/>
  <pageSetup blackAndWhite="1" firstPageNumber="2" useFirstPageNumber="1" fitToHeight="1" fitToWidth="1" horizontalDpi="600" verticalDpi="600" orientation="portrait" scale="87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42"/>
  <sheetViews>
    <sheetView workbookViewId="0" topLeftCell="A1">
      <selection activeCell="J6" sqref="J6"/>
    </sheetView>
  </sheetViews>
  <sheetFormatPr defaultColWidth="9.140625" defaultRowHeight="12.75"/>
  <cols>
    <col min="1" max="1" width="32.00390625" style="33" customWidth="1"/>
    <col min="2" max="2" width="8.7109375" style="33" customWidth="1"/>
    <col min="3" max="3" width="1.1484375" style="33" customWidth="1"/>
    <col min="4" max="4" width="9.8515625" style="33" customWidth="1"/>
    <col min="5" max="5" width="1.28515625" style="33" customWidth="1"/>
    <col min="6" max="6" width="8.7109375" style="33" customWidth="1"/>
    <col min="7" max="7" width="1.28515625" style="33" customWidth="1"/>
    <col min="8" max="8" width="9.00390625" style="33" customWidth="1"/>
    <col min="9" max="9" width="1.1484375" style="33" customWidth="1"/>
    <col min="10" max="10" width="9.7109375" style="33" customWidth="1"/>
    <col min="11" max="11" width="1.1484375" style="33" customWidth="1"/>
    <col min="12" max="12" width="11.421875" style="33" customWidth="1"/>
    <col min="13" max="13" width="1.421875" style="33" customWidth="1"/>
    <col min="14" max="14" width="10.7109375" style="33" customWidth="1"/>
    <col min="15" max="15" width="1.1484375" style="33" customWidth="1"/>
    <col min="16" max="16" width="9.57421875" style="33" customWidth="1"/>
    <col min="17" max="17" width="1.28515625" style="33" customWidth="1"/>
    <col min="18" max="18" width="10.28125" style="33" customWidth="1"/>
    <col min="19" max="25" width="1.28515625" style="33" customWidth="1"/>
    <col min="26" max="16384" width="9.140625" style="34" customWidth="1"/>
  </cols>
  <sheetData>
    <row r="1" spans="1:17" ht="15.75">
      <c r="A1" s="19" t="s">
        <v>104</v>
      </c>
      <c r="B1" s="16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38"/>
      <c r="Q1" s="38"/>
    </row>
    <row r="2" spans="1:17" ht="15">
      <c r="A2" s="37" t="s">
        <v>41</v>
      </c>
      <c r="B2" s="17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22" ht="13.5" thickBo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8"/>
      <c r="S3" s="49"/>
      <c r="T3" s="49"/>
      <c r="U3" s="49"/>
      <c r="V3" s="49"/>
    </row>
    <row r="4" spans="1:22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50"/>
      <c r="Q4" s="50"/>
      <c r="R4" s="49"/>
      <c r="S4" s="49"/>
      <c r="T4" s="49"/>
      <c r="U4" s="49"/>
      <c r="V4" s="49"/>
    </row>
    <row r="5" spans="1:22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50"/>
      <c r="Q5" s="50"/>
      <c r="R5" s="49"/>
      <c r="S5" s="49"/>
      <c r="T5" s="49"/>
      <c r="U5" s="49"/>
      <c r="V5" s="49"/>
    </row>
    <row r="6" ht="12.75">
      <c r="A6" s="51" t="s">
        <v>42</v>
      </c>
    </row>
    <row r="7" ht="12.75">
      <c r="A7" s="51" t="s">
        <v>126</v>
      </c>
    </row>
    <row r="8" spans="1:12" ht="12.75">
      <c r="A8" s="52"/>
      <c r="L8" s="33" t="s">
        <v>127</v>
      </c>
    </row>
    <row r="9" spans="1:17" ht="12.75">
      <c r="A9" s="52"/>
      <c r="Q9" s="9"/>
    </row>
    <row r="10" spans="1:17" ht="12.75">
      <c r="A10" s="52"/>
      <c r="B10" s="113" t="s">
        <v>96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45"/>
      <c r="N10" s="45"/>
      <c r="Q10" s="9"/>
    </row>
    <row r="11" spans="1:25" ht="12.75">
      <c r="A11" s="32"/>
      <c r="B11" s="32"/>
      <c r="C11" s="32"/>
      <c r="D11" s="32"/>
      <c r="E11" s="32"/>
      <c r="F11" s="32"/>
      <c r="G11" s="32"/>
      <c r="H11" s="32"/>
      <c r="I11" s="32"/>
      <c r="J11" s="43"/>
      <c r="K11" s="43"/>
      <c r="L11" s="32"/>
      <c r="M11" s="32"/>
      <c r="N11" s="43"/>
      <c r="S11" s="32"/>
      <c r="T11" s="32"/>
      <c r="X11" s="32"/>
      <c r="Y11" s="32"/>
    </row>
    <row r="12" spans="1:25" ht="12.75">
      <c r="A12" s="32"/>
      <c r="B12" s="112" t="s">
        <v>97</v>
      </c>
      <c r="C12" s="112"/>
      <c r="D12" s="112"/>
      <c r="E12" s="112"/>
      <c r="F12" s="112"/>
      <c r="G12" s="112"/>
      <c r="H12" s="112"/>
      <c r="I12" s="112"/>
      <c r="J12" s="112"/>
      <c r="K12" s="43"/>
      <c r="L12" s="32"/>
      <c r="M12" s="32"/>
      <c r="N12" s="43"/>
      <c r="S12" s="32"/>
      <c r="T12" s="32"/>
      <c r="X12" s="32"/>
      <c r="Y12" s="32"/>
    </row>
    <row r="13" spans="1:25" ht="12.75">
      <c r="A13" s="32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32"/>
      <c r="M13" s="32"/>
      <c r="N13" s="43"/>
      <c r="S13" s="32"/>
      <c r="T13" s="32"/>
      <c r="X13" s="32"/>
      <c r="Y13" s="32"/>
    </row>
    <row r="14" spans="1:25" ht="12.75">
      <c r="A14" s="32"/>
      <c r="B14" s="43"/>
      <c r="C14" s="43"/>
      <c r="D14" s="43" t="s">
        <v>68</v>
      </c>
      <c r="E14" s="43"/>
      <c r="F14" s="43" t="s">
        <v>68</v>
      </c>
      <c r="G14" s="58"/>
      <c r="H14" s="43" t="s">
        <v>68</v>
      </c>
      <c r="I14" s="43"/>
      <c r="J14" s="43"/>
      <c r="K14" s="43"/>
      <c r="L14" s="32"/>
      <c r="M14" s="32"/>
      <c r="N14" s="43" t="s">
        <v>15</v>
      </c>
      <c r="S14" s="32"/>
      <c r="T14" s="32"/>
      <c r="X14" s="32"/>
      <c r="Y14" s="32"/>
    </row>
    <row r="15" spans="1:25" ht="12.75">
      <c r="A15" s="32"/>
      <c r="B15" s="43" t="s">
        <v>35</v>
      </c>
      <c r="C15" s="43"/>
      <c r="D15" s="51" t="s">
        <v>98</v>
      </c>
      <c r="E15" s="51"/>
      <c r="F15" s="51" t="s">
        <v>98</v>
      </c>
      <c r="G15" s="89"/>
      <c r="H15" s="51" t="s">
        <v>98</v>
      </c>
      <c r="I15" s="58"/>
      <c r="J15" s="43"/>
      <c r="K15" s="58"/>
      <c r="L15" s="43" t="s">
        <v>34</v>
      </c>
      <c r="M15" s="58"/>
      <c r="N15" s="52" t="s">
        <v>102</v>
      </c>
      <c r="P15" s="45" t="s">
        <v>66</v>
      </c>
      <c r="R15" s="45" t="s">
        <v>15</v>
      </c>
      <c r="T15" s="32"/>
      <c r="X15" s="32"/>
      <c r="Y15" s="32"/>
    </row>
    <row r="16" spans="1:24" ht="12.75">
      <c r="A16" s="32"/>
      <c r="B16" s="43" t="s">
        <v>33</v>
      </c>
      <c r="C16" s="58"/>
      <c r="D16" s="43" t="s">
        <v>99</v>
      </c>
      <c r="E16" s="43"/>
      <c r="F16" s="43" t="s">
        <v>100</v>
      </c>
      <c r="G16" s="58"/>
      <c r="H16" s="43" t="s">
        <v>101</v>
      </c>
      <c r="I16" s="58"/>
      <c r="J16" s="43" t="s">
        <v>3</v>
      </c>
      <c r="K16" s="58"/>
      <c r="L16" s="43" t="s">
        <v>32</v>
      </c>
      <c r="M16" s="58"/>
      <c r="N16" s="43" t="s">
        <v>68</v>
      </c>
      <c r="P16" s="45" t="s">
        <v>67</v>
      </c>
      <c r="R16" s="45" t="s">
        <v>68</v>
      </c>
      <c r="T16" s="32"/>
      <c r="X16" s="32"/>
    </row>
    <row r="17" spans="1:24" ht="12.75">
      <c r="A17" s="32"/>
      <c r="B17" s="57" t="s">
        <v>11</v>
      </c>
      <c r="C17" s="58"/>
      <c r="D17" s="57" t="s">
        <v>11</v>
      </c>
      <c r="E17" s="58"/>
      <c r="F17" s="57" t="s">
        <v>11</v>
      </c>
      <c r="G17" s="58"/>
      <c r="H17" s="57" t="s">
        <v>11</v>
      </c>
      <c r="I17" s="58"/>
      <c r="J17" s="57" t="s">
        <v>11</v>
      </c>
      <c r="K17" s="58"/>
      <c r="L17" s="57" t="s">
        <v>11</v>
      </c>
      <c r="M17" s="58"/>
      <c r="N17" s="57" t="s">
        <v>11</v>
      </c>
      <c r="P17" s="57" t="s">
        <v>11</v>
      </c>
      <c r="R17" s="57" t="s">
        <v>11</v>
      </c>
      <c r="T17" s="32"/>
      <c r="X17" s="32"/>
    </row>
    <row r="18" spans="1:24" ht="12.75">
      <c r="A18" s="90" t="s">
        <v>128</v>
      </c>
      <c r="B18" s="32"/>
      <c r="C18" s="35"/>
      <c r="D18" s="35"/>
      <c r="E18" s="35"/>
      <c r="F18" s="35"/>
      <c r="G18" s="35"/>
      <c r="H18" s="35"/>
      <c r="I18" s="35"/>
      <c r="J18" s="32"/>
      <c r="K18" s="35"/>
      <c r="L18" s="32"/>
      <c r="M18" s="35"/>
      <c r="N18" s="32"/>
      <c r="T18" s="32"/>
      <c r="X18" s="32"/>
    </row>
    <row r="19" spans="1:24" ht="12.75">
      <c r="A19" s="90"/>
      <c r="B19" s="32"/>
      <c r="C19" s="35"/>
      <c r="D19" s="35"/>
      <c r="E19" s="35"/>
      <c r="F19" s="35"/>
      <c r="G19" s="35"/>
      <c r="H19" s="35"/>
      <c r="I19" s="35"/>
      <c r="J19" s="32"/>
      <c r="K19" s="35"/>
      <c r="L19" s="32"/>
      <c r="M19" s="35"/>
      <c r="N19" s="32"/>
      <c r="T19" s="32"/>
      <c r="X19" s="32"/>
    </row>
    <row r="20" spans="1:24" ht="12.75">
      <c r="A20" s="52" t="s">
        <v>119</v>
      </c>
      <c r="B20" s="53">
        <v>564603</v>
      </c>
      <c r="C20" s="54"/>
      <c r="D20" s="54">
        <v>316187</v>
      </c>
      <c r="E20" s="54"/>
      <c r="F20" s="54">
        <v>75337</v>
      </c>
      <c r="G20" s="54"/>
      <c r="H20" s="54">
        <v>44602</v>
      </c>
      <c r="I20" s="54"/>
      <c r="J20" s="53">
        <f>12429+13822</f>
        <v>26251</v>
      </c>
      <c r="K20" s="54"/>
      <c r="L20" s="53">
        <v>-227680</v>
      </c>
      <c r="M20" s="54"/>
      <c r="N20" s="53">
        <f>SUM(B20:M20)</f>
        <v>799300</v>
      </c>
      <c r="P20" s="55">
        <v>58084</v>
      </c>
      <c r="R20" s="12">
        <f>+P20+N20</f>
        <v>857384</v>
      </c>
      <c r="T20" s="32"/>
      <c r="X20" s="32"/>
    </row>
    <row r="21" spans="1:24" ht="12.75">
      <c r="A21" s="32"/>
      <c r="B21" s="53"/>
      <c r="C21" s="54"/>
      <c r="D21" s="54"/>
      <c r="E21" s="54"/>
      <c r="F21" s="54"/>
      <c r="G21" s="54"/>
      <c r="H21" s="54"/>
      <c r="I21" s="54"/>
      <c r="J21" s="53"/>
      <c r="K21" s="54"/>
      <c r="L21" s="53"/>
      <c r="M21" s="54"/>
      <c r="N21" s="53"/>
      <c r="T21" s="32"/>
      <c r="X21" s="32"/>
    </row>
    <row r="22" spans="1:24" ht="38.25">
      <c r="A22" s="91" t="s">
        <v>117</v>
      </c>
      <c r="B22" s="53">
        <v>0</v>
      </c>
      <c r="C22" s="54"/>
      <c r="D22" s="54">
        <v>0</v>
      </c>
      <c r="E22" s="54"/>
      <c r="F22" s="54">
        <v>0</v>
      </c>
      <c r="G22" s="54"/>
      <c r="H22" s="54">
        <v>0</v>
      </c>
      <c r="I22" s="54"/>
      <c r="J22" s="53">
        <v>0</v>
      </c>
      <c r="K22" s="54"/>
      <c r="L22" s="53">
        <f>+PL!G44</f>
        <v>36762</v>
      </c>
      <c r="M22" s="54"/>
      <c r="N22" s="53">
        <f>B22+J22+L22+F22</f>
        <v>36762</v>
      </c>
      <c r="P22" s="55">
        <f>PL!G46</f>
        <v>-418</v>
      </c>
      <c r="R22" s="12">
        <f>+P22+N22</f>
        <v>36344</v>
      </c>
      <c r="T22" s="32"/>
      <c r="X22" s="32"/>
    </row>
    <row r="23" spans="1:24" ht="12.75">
      <c r="A23" s="92"/>
      <c r="B23" s="53"/>
      <c r="C23" s="54"/>
      <c r="D23" s="54"/>
      <c r="E23" s="54"/>
      <c r="F23" s="54"/>
      <c r="G23" s="54"/>
      <c r="H23" s="54"/>
      <c r="I23" s="54"/>
      <c r="J23" s="53"/>
      <c r="K23" s="54"/>
      <c r="L23" s="53"/>
      <c r="M23" s="54"/>
      <c r="N23" s="53"/>
      <c r="P23" s="55"/>
      <c r="R23" s="12"/>
      <c r="T23" s="32"/>
      <c r="X23" s="32"/>
    </row>
    <row r="24" spans="1:24" ht="12.75">
      <c r="A24" s="92" t="s">
        <v>134</v>
      </c>
      <c r="B24" s="53">
        <v>0</v>
      </c>
      <c r="C24" s="54"/>
      <c r="D24" s="54">
        <v>0</v>
      </c>
      <c r="E24" s="54"/>
      <c r="F24" s="54">
        <v>-64694</v>
      </c>
      <c r="G24" s="54"/>
      <c r="H24" s="54">
        <v>-40540</v>
      </c>
      <c r="I24" s="54"/>
      <c r="J24" s="53">
        <v>0</v>
      </c>
      <c r="K24" s="54"/>
      <c r="L24" s="53">
        <v>0</v>
      </c>
      <c r="M24" s="54"/>
      <c r="N24" s="53">
        <f>B24+J24+L24+F24+H24</f>
        <v>-105234</v>
      </c>
      <c r="P24" s="55">
        <v>0</v>
      </c>
      <c r="R24" s="12">
        <f>+P24+N24</f>
        <v>-105234</v>
      </c>
      <c r="T24" s="32"/>
      <c r="X24" s="32"/>
    </row>
    <row r="25" spans="1:24" ht="8.25" customHeight="1">
      <c r="A25" s="32"/>
      <c r="B25" s="53"/>
      <c r="C25" s="54"/>
      <c r="D25" s="54"/>
      <c r="E25" s="54"/>
      <c r="F25" s="54"/>
      <c r="G25" s="54"/>
      <c r="H25" s="54"/>
      <c r="I25" s="54"/>
      <c r="J25" s="53"/>
      <c r="K25" s="54"/>
      <c r="L25" s="53"/>
      <c r="M25" s="54"/>
      <c r="N25" s="53"/>
      <c r="P25" s="93"/>
      <c r="T25" s="32"/>
      <c r="X25" s="32"/>
    </row>
    <row r="26" spans="1:24" ht="13.5" thickBot="1">
      <c r="A26" s="52" t="s">
        <v>129</v>
      </c>
      <c r="B26" s="94">
        <f>SUM(B20:B25)</f>
        <v>564603</v>
      </c>
      <c r="C26" s="54"/>
      <c r="D26" s="94">
        <f>SUM(D20:D25)</f>
        <v>316187</v>
      </c>
      <c r="E26" s="54"/>
      <c r="F26" s="94">
        <f>SUM(F20:F25)</f>
        <v>10643</v>
      </c>
      <c r="G26" s="54"/>
      <c r="H26" s="94">
        <f>SUM(H20:H25)</f>
        <v>4062</v>
      </c>
      <c r="I26" s="54"/>
      <c r="J26" s="94">
        <f>SUM(J20:J25)</f>
        <v>26251</v>
      </c>
      <c r="K26" s="54"/>
      <c r="L26" s="94">
        <f>SUM(L20:L25)</f>
        <v>-190918</v>
      </c>
      <c r="M26" s="54"/>
      <c r="N26" s="94">
        <f>SUM(N20:N25)</f>
        <v>730828</v>
      </c>
      <c r="P26" s="94">
        <f>SUM(P20:P25)</f>
        <v>57666</v>
      </c>
      <c r="R26" s="94">
        <f>SUM(R20:R25)</f>
        <v>788494</v>
      </c>
      <c r="T26" s="32"/>
      <c r="X26" s="32"/>
    </row>
    <row r="27" spans="1:24" ht="12.75">
      <c r="A27" s="32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T27" s="32"/>
      <c r="X27" s="32"/>
    </row>
    <row r="28" spans="1:24" ht="12.75">
      <c r="A28" s="32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T28" s="32"/>
      <c r="X28" s="32"/>
    </row>
    <row r="29" spans="1:24" ht="12.75">
      <c r="A29" s="32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T29" s="32"/>
      <c r="X29" s="32"/>
    </row>
    <row r="30" spans="1:24" ht="12.75">
      <c r="A30" s="32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T30" s="32"/>
      <c r="X30" s="32"/>
    </row>
    <row r="31" spans="1:24" ht="12.75">
      <c r="A31" s="32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T31" s="32"/>
      <c r="X31" s="32"/>
    </row>
    <row r="32" spans="1:24" ht="12.75">
      <c r="A32" s="32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T32" s="32"/>
      <c r="X32" s="32"/>
    </row>
    <row r="33" spans="1:24" ht="12.75">
      <c r="A33" s="90" t="s">
        <v>130</v>
      </c>
      <c r="B33" s="32"/>
      <c r="C33" s="35"/>
      <c r="D33" s="35"/>
      <c r="E33" s="35"/>
      <c r="F33" s="35"/>
      <c r="G33" s="35"/>
      <c r="H33" s="35"/>
      <c r="I33" s="35"/>
      <c r="J33" s="32"/>
      <c r="K33" s="35"/>
      <c r="L33" s="32"/>
      <c r="M33" s="35"/>
      <c r="N33" s="32"/>
      <c r="T33" s="32"/>
      <c r="X33" s="32"/>
    </row>
    <row r="34" spans="1:24" ht="12.75">
      <c r="A34" s="90"/>
      <c r="B34" s="32"/>
      <c r="C34" s="35"/>
      <c r="D34" s="35"/>
      <c r="E34" s="35"/>
      <c r="F34" s="35"/>
      <c r="G34" s="35"/>
      <c r="H34" s="35"/>
      <c r="I34" s="35"/>
      <c r="J34" s="32"/>
      <c r="K34" s="35"/>
      <c r="L34" s="32"/>
      <c r="M34" s="35"/>
      <c r="N34" s="32"/>
      <c r="T34" s="32"/>
      <c r="X34" s="32"/>
    </row>
    <row r="35" spans="1:24" ht="12.75">
      <c r="A35" s="52" t="s">
        <v>89</v>
      </c>
      <c r="B35" s="53">
        <v>564603</v>
      </c>
      <c r="C35" s="54"/>
      <c r="D35" s="54">
        <v>319962</v>
      </c>
      <c r="E35" s="54"/>
      <c r="F35" s="54">
        <v>76755</v>
      </c>
      <c r="G35" s="54"/>
      <c r="H35" s="54">
        <v>44602</v>
      </c>
      <c r="I35" s="54"/>
      <c r="J35" s="53">
        <v>27452</v>
      </c>
      <c r="K35" s="54"/>
      <c r="L35" s="53">
        <v>-266553</v>
      </c>
      <c r="M35" s="54"/>
      <c r="N35" s="53">
        <f>SUM(B35:M35)</f>
        <v>766821</v>
      </c>
      <c r="P35" s="55">
        <v>58852</v>
      </c>
      <c r="Q35" s="55"/>
      <c r="R35" s="55">
        <f>+N35+P35</f>
        <v>825673</v>
      </c>
      <c r="T35" s="32"/>
      <c r="X35" s="32"/>
    </row>
    <row r="36" spans="1:24" ht="7.5" customHeight="1">
      <c r="A36" s="32"/>
      <c r="B36" s="53"/>
      <c r="C36" s="54"/>
      <c r="D36" s="54"/>
      <c r="E36" s="54"/>
      <c r="F36" s="54"/>
      <c r="G36" s="54"/>
      <c r="H36" s="54"/>
      <c r="I36" s="54"/>
      <c r="J36" s="53"/>
      <c r="K36" s="54"/>
      <c r="L36" s="53"/>
      <c r="M36" s="54"/>
      <c r="N36" s="53"/>
      <c r="P36" s="55"/>
      <c r="Q36" s="55"/>
      <c r="R36" s="55"/>
      <c r="T36" s="32"/>
      <c r="X36" s="32"/>
    </row>
    <row r="37" spans="1:24" ht="38.25">
      <c r="A37" s="91" t="s">
        <v>117</v>
      </c>
      <c r="B37" s="54">
        <v>0</v>
      </c>
      <c r="C37" s="54"/>
      <c r="D37" s="54">
        <v>0</v>
      </c>
      <c r="E37" s="54"/>
      <c r="F37" s="54">
        <v>0</v>
      </c>
      <c r="G37" s="54"/>
      <c r="H37" s="54">
        <v>0</v>
      </c>
      <c r="I37" s="54"/>
      <c r="J37" s="54">
        <v>0</v>
      </c>
      <c r="K37" s="54"/>
      <c r="L37" s="54">
        <f>+PL!I44</f>
        <v>26198</v>
      </c>
      <c r="M37" s="54"/>
      <c r="N37" s="54">
        <f>B37+J37+L37</f>
        <v>26198</v>
      </c>
      <c r="O37" s="49"/>
      <c r="P37" s="95">
        <f>+PL!I46</f>
        <v>-465</v>
      </c>
      <c r="Q37" s="95"/>
      <c r="R37" s="95">
        <f>+P37+N37</f>
        <v>25733</v>
      </c>
      <c r="S37" s="49"/>
      <c r="T37" s="35"/>
      <c r="U37" s="49"/>
      <c r="V37" s="49"/>
      <c r="W37" s="49"/>
      <c r="X37" s="32"/>
    </row>
    <row r="38" spans="1:24" ht="6.75" customHeight="1">
      <c r="A38" s="32"/>
      <c r="B38" s="53"/>
      <c r="C38" s="54"/>
      <c r="D38" s="54"/>
      <c r="E38" s="54"/>
      <c r="F38" s="54"/>
      <c r="G38" s="54"/>
      <c r="H38" s="54"/>
      <c r="I38" s="54"/>
      <c r="J38" s="53"/>
      <c r="K38" s="54"/>
      <c r="L38" s="53"/>
      <c r="M38" s="54"/>
      <c r="N38" s="53"/>
      <c r="P38" s="55"/>
      <c r="Q38" s="55"/>
      <c r="R38" s="55"/>
      <c r="T38" s="32"/>
      <c r="X38" s="32"/>
    </row>
    <row r="39" spans="1:24" ht="13.5" thickBot="1">
      <c r="A39" s="52" t="s">
        <v>131</v>
      </c>
      <c r="B39" s="94">
        <f>SUM(B35:B37)</f>
        <v>564603</v>
      </c>
      <c r="C39" s="54"/>
      <c r="D39" s="94">
        <f>SUM(D35:D37)</f>
        <v>319962</v>
      </c>
      <c r="E39" s="54"/>
      <c r="F39" s="94">
        <f>SUM(F35:F37)</f>
        <v>76755</v>
      </c>
      <c r="G39" s="54"/>
      <c r="H39" s="94">
        <f>SUM(H35:H37)</f>
        <v>44602</v>
      </c>
      <c r="I39" s="54"/>
      <c r="J39" s="94">
        <f>SUM(J34:J38)</f>
        <v>27452</v>
      </c>
      <c r="K39" s="54"/>
      <c r="L39" s="94">
        <f>SUM(L34:L38)</f>
        <v>-240355</v>
      </c>
      <c r="M39" s="54"/>
      <c r="N39" s="94">
        <f>SUM(N34:N38)</f>
        <v>793019</v>
      </c>
      <c r="P39" s="94">
        <f>SUM(P34:P38)</f>
        <v>58387</v>
      </c>
      <c r="Q39" s="55"/>
      <c r="R39" s="94">
        <f>SUM(R34:R38)</f>
        <v>851406</v>
      </c>
      <c r="T39" s="53"/>
      <c r="X39" s="53"/>
    </row>
    <row r="40" spans="1:24" ht="12.75">
      <c r="A40" s="32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P40" s="55"/>
      <c r="Q40" s="55"/>
      <c r="R40" s="55"/>
      <c r="T40" s="53"/>
      <c r="X40" s="53"/>
    </row>
    <row r="41" spans="1:24" ht="12.75">
      <c r="A41" s="32"/>
      <c r="B41" s="32"/>
      <c r="C41" s="35"/>
      <c r="D41" s="35"/>
      <c r="E41" s="35"/>
      <c r="F41" s="35"/>
      <c r="G41" s="35"/>
      <c r="H41" s="35"/>
      <c r="I41" s="35"/>
      <c r="J41" s="35"/>
      <c r="K41" s="35"/>
      <c r="L41" s="32"/>
      <c r="M41" s="35"/>
      <c r="N41" s="35"/>
      <c r="O41" s="36"/>
      <c r="S41" s="36"/>
      <c r="T41" s="32"/>
      <c r="X41" s="32"/>
    </row>
    <row r="42" spans="1:25" ht="12.75">
      <c r="A42" s="32"/>
      <c r="B42" s="32"/>
      <c r="C42" s="32"/>
      <c r="D42" s="32"/>
      <c r="E42" s="32"/>
      <c r="F42" s="32"/>
      <c r="G42" s="32"/>
      <c r="H42" s="32"/>
      <c r="I42" s="32"/>
      <c r="J42" s="35"/>
      <c r="K42" s="35"/>
      <c r="L42" s="32"/>
      <c r="M42" s="35"/>
      <c r="N42" s="35"/>
      <c r="O42" s="32"/>
      <c r="P42" s="36"/>
      <c r="Q42" s="32"/>
      <c r="R42" s="36"/>
      <c r="S42" s="32"/>
      <c r="T42" s="32"/>
      <c r="U42" s="32"/>
      <c r="V42" s="32"/>
      <c r="W42" s="32"/>
      <c r="X42" s="32"/>
      <c r="Y42" s="32"/>
    </row>
  </sheetData>
  <mergeCells count="2">
    <mergeCell ref="B10:L10"/>
    <mergeCell ref="B12:J12"/>
  </mergeCells>
  <printOptions/>
  <pageMargins left="0.5118110236220472" right="0.2755905511811024" top="0.4330708661417323" bottom="0.5118110236220472" header="0.2362204724409449" footer="0.31496062992125984"/>
  <pageSetup blackAndWhite="1" firstPageNumber="3" useFirstPageNumber="1" horizontalDpi="600" verticalDpi="600" orientation="portrait" scale="75" r:id="rId2"/>
  <headerFooter alignWithMargins="0">
    <oddFooter>&amp;C&amp;P</oddFooter>
  </headerFooter>
  <rowBreaks count="1" manualBreakCount="1">
    <brk id="40" max="1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2"/>
  <sheetViews>
    <sheetView workbookViewId="0" topLeftCell="A25">
      <selection activeCell="C67" sqref="C67"/>
    </sheetView>
  </sheetViews>
  <sheetFormatPr defaultColWidth="9.140625" defaultRowHeight="12.75"/>
  <cols>
    <col min="1" max="1" width="0.5625" style="10" customWidth="1"/>
    <col min="2" max="2" width="1.1484375" style="10" customWidth="1"/>
    <col min="3" max="3" width="60.7109375" style="10" customWidth="1"/>
    <col min="4" max="4" width="13.421875" style="29" customWidth="1"/>
    <col min="5" max="5" width="0.5625" style="10" customWidth="1"/>
    <col min="6" max="6" width="13.8515625" style="29" bestFit="1" customWidth="1"/>
    <col min="7" max="7" width="7.140625" style="1" customWidth="1"/>
    <col min="8" max="16384" width="0.42578125" style="1" customWidth="1"/>
  </cols>
  <sheetData>
    <row r="1" spans="1:7" ht="15.75">
      <c r="A1" s="19" t="s">
        <v>12</v>
      </c>
      <c r="B1" s="19" t="s">
        <v>104</v>
      </c>
      <c r="C1" s="16"/>
      <c r="D1" s="26"/>
      <c r="E1" s="16"/>
      <c r="F1" s="26"/>
      <c r="G1" s="16"/>
    </row>
    <row r="2" spans="1:7" ht="15">
      <c r="A2" s="17" t="s">
        <v>41</v>
      </c>
      <c r="B2" s="37" t="s">
        <v>41</v>
      </c>
      <c r="C2" s="17"/>
      <c r="D2" s="27"/>
      <c r="E2" s="17"/>
      <c r="F2" s="27"/>
      <c r="G2" s="17"/>
    </row>
    <row r="3" spans="1:11" ht="13.5" thickBot="1">
      <c r="A3" s="18"/>
      <c r="B3" s="18"/>
      <c r="C3" s="18"/>
      <c r="D3" s="28"/>
      <c r="E3" s="18"/>
      <c r="F3" s="28"/>
      <c r="G3" s="96"/>
      <c r="H3" s="97"/>
      <c r="I3" s="97"/>
      <c r="J3" s="97"/>
      <c r="K3" s="97"/>
    </row>
    <row r="4" spans="1:11" ht="12.75">
      <c r="A4" s="24"/>
      <c r="B4" s="24"/>
      <c r="G4" s="97"/>
      <c r="H4" s="97"/>
      <c r="I4" s="97"/>
      <c r="J4" s="97"/>
      <c r="K4" s="97"/>
    </row>
    <row r="5" spans="1:11" ht="12.75">
      <c r="A5" s="24"/>
      <c r="B5" s="24"/>
      <c r="G5" s="97"/>
      <c r="H5" s="97"/>
      <c r="I5" s="97"/>
      <c r="J5" s="97"/>
      <c r="K5" s="97"/>
    </row>
    <row r="6" spans="1:11" ht="12.75">
      <c r="A6" s="23" t="s">
        <v>44</v>
      </c>
      <c r="B6" s="24"/>
      <c r="G6" s="97"/>
      <c r="H6" s="97"/>
      <c r="I6" s="97"/>
      <c r="J6" s="97"/>
      <c r="K6" s="97"/>
    </row>
    <row r="7" spans="1:11" ht="12.75">
      <c r="A7" s="23" t="s">
        <v>126</v>
      </c>
      <c r="B7" s="23"/>
      <c r="G7" s="97"/>
      <c r="H7" s="97"/>
      <c r="I7" s="97"/>
      <c r="J7" s="97"/>
      <c r="K7" s="97"/>
    </row>
    <row r="8" spans="6:11" ht="12.75">
      <c r="F8" s="30"/>
      <c r="G8" s="97"/>
      <c r="H8" s="97"/>
      <c r="I8" s="97"/>
      <c r="J8" s="97"/>
      <c r="K8" s="97"/>
    </row>
    <row r="9" spans="4:6" ht="12.75">
      <c r="D9" s="30" t="s">
        <v>30</v>
      </c>
      <c r="E9" s="44"/>
      <c r="F9" s="30" t="s">
        <v>30</v>
      </c>
    </row>
    <row r="10" spans="4:6" ht="12.75">
      <c r="D10" s="67">
        <v>39903</v>
      </c>
      <c r="E10" s="3"/>
      <c r="F10" s="68">
        <v>39538</v>
      </c>
    </row>
    <row r="11" spans="4:6" ht="12.75">
      <c r="D11" s="98" t="s">
        <v>11</v>
      </c>
      <c r="E11" s="44"/>
      <c r="F11" s="98" t="s">
        <v>11</v>
      </c>
    </row>
    <row r="12" ht="12.75">
      <c r="F12" s="58"/>
    </row>
    <row r="14" spans="1:2" ht="12.75">
      <c r="A14" s="24" t="s">
        <v>47</v>
      </c>
      <c r="B14" s="24"/>
    </row>
    <row r="15" spans="2:6" ht="12.75">
      <c r="B15" s="10" t="s">
        <v>147</v>
      </c>
      <c r="D15" s="99"/>
      <c r="E15" s="7"/>
      <c r="F15" s="100"/>
    </row>
    <row r="16" spans="3:6" ht="12.75">
      <c r="C16" s="39" t="s">
        <v>113</v>
      </c>
      <c r="D16" s="99">
        <v>39551</v>
      </c>
      <c r="E16" s="7"/>
      <c r="F16" s="100">
        <f>35231-F17</f>
        <v>37539</v>
      </c>
    </row>
    <row r="17" spans="3:6" ht="12.75">
      <c r="C17" s="39" t="s">
        <v>114</v>
      </c>
      <c r="D17" s="99">
        <v>0</v>
      </c>
      <c r="E17" s="7"/>
      <c r="F17" s="100">
        <v>-2308</v>
      </c>
    </row>
    <row r="18" spans="2:6" ht="12.75">
      <c r="B18" s="10" t="s">
        <v>29</v>
      </c>
      <c r="D18" s="99"/>
      <c r="E18" s="7"/>
      <c r="F18" s="100"/>
    </row>
    <row r="19" spans="3:6" ht="12.75" customHeight="1">
      <c r="C19" s="10" t="s">
        <v>90</v>
      </c>
      <c r="D19" s="99">
        <f>1548+588</f>
        <v>2136</v>
      </c>
      <c r="E19" s="7"/>
      <c r="F19" s="100">
        <v>2571</v>
      </c>
    </row>
    <row r="20" spans="3:6" ht="12.75">
      <c r="C20" s="10" t="s">
        <v>28</v>
      </c>
      <c r="D20" s="99">
        <f>7748+135</f>
        <v>7883</v>
      </c>
      <c r="E20" s="7"/>
      <c r="F20" s="100">
        <v>9250</v>
      </c>
    </row>
    <row r="21" spans="3:6" ht="12.75">
      <c r="C21" s="10" t="s">
        <v>53</v>
      </c>
      <c r="D21" s="99">
        <v>-83402</v>
      </c>
      <c r="E21" s="7"/>
      <c r="F21" s="100">
        <v>0</v>
      </c>
    </row>
    <row r="22" spans="3:6" ht="12" customHeight="1">
      <c r="C22" s="10" t="s">
        <v>132</v>
      </c>
      <c r="D22" s="99">
        <v>-77</v>
      </c>
      <c r="E22" s="7"/>
      <c r="F22" s="100">
        <v>76</v>
      </c>
    </row>
    <row r="23" spans="3:6" ht="12.75">
      <c r="C23" s="10" t="s">
        <v>36</v>
      </c>
      <c r="D23" s="99">
        <v>14709</v>
      </c>
      <c r="E23" s="7"/>
      <c r="F23" s="100">
        <v>15152</v>
      </c>
    </row>
    <row r="24" spans="3:6" ht="12.75">
      <c r="C24" s="10" t="s">
        <v>27</v>
      </c>
      <c r="D24" s="99">
        <v>-1251</v>
      </c>
      <c r="E24" s="7"/>
      <c r="F24" s="100">
        <v>-985</v>
      </c>
    </row>
    <row r="25" spans="3:6" ht="12.75">
      <c r="C25" s="25" t="s">
        <v>142</v>
      </c>
      <c r="D25" s="99">
        <v>18450</v>
      </c>
      <c r="E25" s="7"/>
      <c r="F25" s="100">
        <v>0</v>
      </c>
    </row>
    <row r="26" spans="3:6" ht="12.75">
      <c r="C26" s="10" t="s">
        <v>40</v>
      </c>
      <c r="D26" s="99">
        <v>1</v>
      </c>
      <c r="E26" s="7"/>
      <c r="F26" s="100">
        <v>5</v>
      </c>
    </row>
    <row r="27" spans="3:6" ht="12.75">
      <c r="C27" s="10" t="s">
        <v>45</v>
      </c>
      <c r="D27" s="99">
        <v>7</v>
      </c>
      <c r="E27" s="7"/>
      <c r="F27" s="100">
        <v>0</v>
      </c>
    </row>
    <row r="28" spans="3:6" ht="12.75">
      <c r="C28" s="10" t="s">
        <v>91</v>
      </c>
      <c r="D28" s="99">
        <v>1920</v>
      </c>
      <c r="E28" s="13"/>
      <c r="F28" s="102">
        <v>3484</v>
      </c>
    </row>
    <row r="29" spans="3:6" ht="12.75">
      <c r="C29" s="10" t="s">
        <v>103</v>
      </c>
      <c r="D29" s="101">
        <v>-4466</v>
      </c>
      <c r="E29" s="44"/>
      <c r="F29" s="29">
        <v>-4868</v>
      </c>
    </row>
    <row r="30" spans="3:6" ht="12.75">
      <c r="C30" s="10" t="s">
        <v>115</v>
      </c>
      <c r="D30" s="101">
        <v>0</v>
      </c>
      <c r="E30" s="44"/>
      <c r="F30" s="29">
        <v>-232</v>
      </c>
    </row>
    <row r="31" spans="3:6" ht="12.75">
      <c r="C31" s="10" t="s">
        <v>118</v>
      </c>
      <c r="D31" s="101">
        <f>9597+1500</f>
        <v>11097</v>
      </c>
      <c r="E31" s="13"/>
      <c r="F31" s="102">
        <v>-6662</v>
      </c>
    </row>
    <row r="32" spans="3:6" ht="12.75">
      <c r="C32" s="10" t="s">
        <v>48</v>
      </c>
      <c r="D32" s="103">
        <v>0</v>
      </c>
      <c r="E32" s="13"/>
      <c r="F32" s="104">
        <v>-373</v>
      </c>
    </row>
    <row r="33" spans="2:6" ht="12.75">
      <c r="B33" s="10" t="s">
        <v>55</v>
      </c>
      <c r="D33" s="99">
        <f>SUM(D15:D32)</f>
        <v>6558</v>
      </c>
      <c r="E33" s="7"/>
      <c r="F33" s="100">
        <f>SUM(F15:F32)</f>
        <v>52649</v>
      </c>
    </row>
    <row r="34" spans="3:6" ht="12.75">
      <c r="C34" s="10" t="s">
        <v>39</v>
      </c>
      <c r="D34" s="103">
        <f>-9087+1</f>
        <v>-9086</v>
      </c>
      <c r="E34" s="13"/>
      <c r="F34" s="104">
        <v>-37542</v>
      </c>
    </row>
    <row r="35" spans="2:6" ht="12.75">
      <c r="B35" s="10" t="s">
        <v>92</v>
      </c>
      <c r="D35" s="99">
        <f>SUM(D33:D34)</f>
        <v>-2528</v>
      </c>
      <c r="E35" s="7"/>
      <c r="F35" s="100">
        <f>+F33+F34</f>
        <v>15107</v>
      </c>
    </row>
    <row r="36" spans="3:6" ht="12.75">
      <c r="C36" s="10" t="s">
        <v>51</v>
      </c>
      <c r="D36" s="99">
        <v>-7423</v>
      </c>
      <c r="E36" s="7"/>
      <c r="F36" s="100">
        <v>-18150</v>
      </c>
    </row>
    <row r="37" spans="3:6" ht="12.75">
      <c r="C37" s="10" t="s">
        <v>26</v>
      </c>
      <c r="D37" s="99">
        <v>-7</v>
      </c>
      <c r="E37" s="13"/>
      <c r="F37" s="100">
        <v>-783</v>
      </c>
    </row>
    <row r="38" spans="2:6" ht="12.75">
      <c r="B38" s="24" t="s">
        <v>141</v>
      </c>
      <c r="D38" s="105">
        <f>SUM(D35:D37)</f>
        <v>-9958</v>
      </c>
      <c r="E38" s="13"/>
      <c r="F38" s="106">
        <f>SUM(F35:F37)</f>
        <v>-3826</v>
      </c>
    </row>
    <row r="39" ht="12.75">
      <c r="D39" s="107"/>
    </row>
    <row r="40" spans="1:4" ht="12.75">
      <c r="A40" s="24" t="s">
        <v>49</v>
      </c>
      <c r="D40" s="107"/>
    </row>
    <row r="41" spans="3:6" ht="12.75">
      <c r="C41" s="10" t="s">
        <v>88</v>
      </c>
      <c r="D41" s="99">
        <v>-2423</v>
      </c>
      <c r="E41" s="7"/>
      <c r="F41" s="100">
        <v>-1246</v>
      </c>
    </row>
    <row r="42" spans="3:6" ht="12.75">
      <c r="C42" s="10" t="s">
        <v>116</v>
      </c>
      <c r="D42" s="99">
        <v>0</v>
      </c>
      <c r="E42" s="7"/>
      <c r="F42" s="100">
        <v>-28</v>
      </c>
    </row>
    <row r="43" spans="3:6" ht="12.75">
      <c r="C43" s="10" t="s">
        <v>133</v>
      </c>
      <c r="D43" s="99">
        <v>-10537</v>
      </c>
      <c r="E43" s="7"/>
      <c r="F43" s="100">
        <v>0</v>
      </c>
    </row>
    <row r="44" spans="3:6" ht="12.75">
      <c r="C44" s="10" t="s">
        <v>23</v>
      </c>
      <c r="D44" s="99">
        <v>1251</v>
      </c>
      <c r="E44" s="7"/>
      <c r="F44" s="100">
        <v>985</v>
      </c>
    </row>
    <row r="45" spans="3:6" ht="12.75">
      <c r="C45" s="10" t="s">
        <v>54</v>
      </c>
      <c r="D45" s="99">
        <v>148401</v>
      </c>
      <c r="E45" s="7"/>
      <c r="F45" s="100">
        <v>0</v>
      </c>
    </row>
    <row r="46" spans="3:6" ht="12.75">
      <c r="C46" s="10" t="s">
        <v>25</v>
      </c>
      <c r="D46" s="99">
        <v>752</v>
      </c>
      <c r="E46" s="7"/>
      <c r="F46" s="100">
        <v>386</v>
      </c>
    </row>
    <row r="47" spans="3:6" ht="12.75">
      <c r="C47" s="10" t="s">
        <v>24</v>
      </c>
      <c r="D47" s="99">
        <f>-1024-2054</f>
        <v>-3078</v>
      </c>
      <c r="E47" s="7"/>
      <c r="F47" s="100">
        <v>-3212</v>
      </c>
    </row>
    <row r="48" spans="2:6" ht="12.75">
      <c r="B48" s="24" t="s">
        <v>144</v>
      </c>
      <c r="D48" s="105">
        <f>SUM(D41:D47)</f>
        <v>134366</v>
      </c>
      <c r="E48" s="13"/>
      <c r="F48" s="106">
        <f>SUM(F41:F47)</f>
        <v>-3115</v>
      </c>
    </row>
    <row r="49" ht="12.75">
      <c r="D49" s="107"/>
    </row>
    <row r="50" spans="1:4" ht="12.75">
      <c r="A50" s="24" t="s">
        <v>50</v>
      </c>
      <c r="D50" s="107"/>
    </row>
    <row r="51" spans="3:6" ht="12.75">
      <c r="C51" s="10" t="s">
        <v>121</v>
      </c>
      <c r="D51" s="99">
        <v>16430</v>
      </c>
      <c r="E51" s="7"/>
      <c r="F51" s="100">
        <v>-7627</v>
      </c>
    </row>
    <row r="52" spans="3:6" ht="12.75">
      <c r="C52" s="8" t="s">
        <v>143</v>
      </c>
      <c r="D52" s="99">
        <f>-149817-1500</f>
        <v>-151317</v>
      </c>
      <c r="E52" s="7"/>
      <c r="F52" s="100">
        <v>0</v>
      </c>
    </row>
    <row r="53" spans="3:6" ht="12.75">
      <c r="C53" s="10" t="s">
        <v>71</v>
      </c>
      <c r="D53" s="99">
        <v>4</v>
      </c>
      <c r="E53" s="7"/>
      <c r="F53" s="100">
        <v>0</v>
      </c>
    </row>
    <row r="54" spans="3:6" ht="12.75">
      <c r="C54" s="10" t="s">
        <v>22</v>
      </c>
      <c r="D54" s="99">
        <v>-1287</v>
      </c>
      <c r="E54" s="7"/>
      <c r="F54" s="100">
        <v>-1055</v>
      </c>
    </row>
    <row r="55" spans="1:6" ht="12.75">
      <c r="A55" s="10">
        <v>1</v>
      </c>
      <c r="B55" s="24" t="s">
        <v>145</v>
      </c>
      <c r="D55" s="105">
        <f>SUM(D51:D54)</f>
        <v>-136170</v>
      </c>
      <c r="E55" s="13"/>
      <c r="F55" s="106">
        <f>SUM(F51:F54)</f>
        <v>-8682</v>
      </c>
    </row>
    <row r="56" spans="4:6" ht="12.75">
      <c r="D56" s="108"/>
      <c r="E56" s="11"/>
      <c r="F56" s="109"/>
    </row>
    <row r="57" spans="1:6" ht="12.75">
      <c r="A57" s="24" t="s">
        <v>146</v>
      </c>
      <c r="D57" s="101">
        <f>D38+D48+D55</f>
        <v>-11762</v>
      </c>
      <c r="E57" s="13"/>
      <c r="F57" s="102">
        <f>F38+F48+F55</f>
        <v>-15623</v>
      </c>
    </row>
    <row r="58" spans="1:6" ht="12.75">
      <c r="A58" s="24" t="s">
        <v>122</v>
      </c>
      <c r="D58" s="103">
        <v>36757</v>
      </c>
      <c r="E58" s="13"/>
      <c r="F58" s="102">
        <v>66929</v>
      </c>
    </row>
    <row r="59" spans="1:6" ht="13.5" thickBot="1">
      <c r="A59" s="24" t="s">
        <v>123</v>
      </c>
      <c r="D59" s="110">
        <f>SUM(D57:D58)</f>
        <v>24995</v>
      </c>
      <c r="E59" s="13"/>
      <c r="F59" s="111">
        <f>SUM(F57:F58)</f>
        <v>51306</v>
      </c>
    </row>
    <row r="61" spans="1:6" ht="12.75">
      <c r="A61" s="40"/>
      <c r="B61" s="41"/>
      <c r="C61" s="41"/>
      <c r="D61" s="41"/>
      <c r="E61" s="41"/>
      <c r="F61" s="41"/>
    </row>
    <row r="62" spans="2:6" ht="12.75">
      <c r="B62" s="14"/>
      <c r="C62" s="14"/>
      <c r="D62" s="31"/>
      <c r="E62" s="14"/>
      <c r="F62" s="31"/>
    </row>
  </sheetData>
  <printOptions horizontalCentered="1"/>
  <pageMargins left="0.9055118110236221" right="0.5118110236220472" top="0.3937007874015748" bottom="0.31496062992125984" header="0.7086614173228347" footer="0.1968503937007874"/>
  <pageSetup blackAndWhite="1" firstPageNumber="4" useFirstPageNumber="1" horizontalDpi="600" verticalDpi="600" orientation="portrait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OLYMPIA INDUSTRIES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 MYC-SEC-PC00218</cp:lastModifiedBy>
  <cp:lastPrinted>2009-05-22T07:34:20Z</cp:lastPrinted>
  <dcterms:created xsi:type="dcterms:W3CDTF">2003-07-11T03:55:57Z</dcterms:created>
  <dcterms:modified xsi:type="dcterms:W3CDTF">2009-05-27T08:03:36Z</dcterms:modified>
  <cp:category/>
  <cp:version/>
  <cp:contentType/>
  <cp:contentStatus/>
</cp:coreProperties>
</file>