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5" windowWidth="12120" windowHeight="6930" tabRatio="633" activeTab="0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</externalReferences>
  <definedNames>
    <definedName name="_xlnm.Print_Area" localSheetId="0">'BS'!$A$1:$G$65</definedName>
    <definedName name="_xlnm.Print_Area" localSheetId="2">'CF'!$A$1:$H$55</definedName>
    <definedName name="_xlnm.Print_Area" localSheetId="1">'PL'!$A$1:$J$66</definedName>
    <definedName name="_xlnm.Print_Area" localSheetId="3">'SCE'!$A$1:$R$39</definedName>
  </definedNames>
  <calcPr fullCalcOnLoad="1"/>
</workbook>
</file>

<file path=xl/sharedStrings.xml><?xml version="1.0" encoding="utf-8"?>
<sst xmlns="http://schemas.openxmlformats.org/spreadsheetml/2006/main" count="182" uniqueCount="141">
  <si>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</si>
  <si>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</si>
  <si>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</si>
  <si>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</si>
  <si>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</si>
  <si>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</si>
  <si>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</si>
  <si>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</si>
  <si>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</si>
  <si>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</si>
  <si>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</si>
  <si>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</si>
  <si>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</si>
  <si>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</si>
  <si>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</si>
  <si>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</si>
  <si>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</si>
  <si>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</si>
  <si>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</si>
  <si>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</si>
  <si>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</si>
  <si>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</si>
  <si>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</si>
  <si>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</si>
  <si>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</si>
  <si>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</si>
  <si>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</si>
  <si>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</si>
  <si>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</si>
  <si>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</si>
  <si>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</si>
  <si>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</si>
  <si>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</si>
  <si>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</si>
  <si>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</si>
  <si>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</si>
  <si>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Interest expense</t>
  </si>
  <si>
    <t>Provisions for liabilities</t>
  </si>
  <si>
    <t>Borrowings</t>
  </si>
  <si>
    <t>Changes in working capital</t>
  </si>
  <si>
    <t>Property, plant and equipment written off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</si>
  <si>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</si>
  <si>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</si>
  <si>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</si>
  <si>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</si>
  <si>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Deferred tax liabilities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</si>
  <si>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</si>
  <si>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</si>
  <si>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</si>
  <si>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</si>
  <si>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</si>
  <si>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</si>
  <si>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Operating profit before working capital changes</t>
  </si>
  <si>
    <t>Long term receivable</t>
  </si>
  <si>
    <t>Property development costs</t>
  </si>
  <si>
    <t>Other income</t>
  </si>
  <si>
    <t>Attributable to: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</si>
  <si>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</si>
  <si>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</si>
  <si>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</si>
  <si>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</si>
  <si>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</si>
  <si>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</si>
  <si>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</si>
  <si>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Interest</t>
  </si>
  <si>
    <t>Equity</t>
  </si>
  <si>
    <t>Expenses</t>
  </si>
  <si>
    <t>Investment properties</t>
  </si>
  <si>
    <t>Land held for property development</t>
  </si>
  <si>
    <t>Deferred tax assets</t>
  </si>
  <si>
    <t>Irredeemable Convertible Bonds ("ICB")</t>
  </si>
  <si>
    <t>Irredeemable Exchangeable Bonds ("IEB")</t>
  </si>
  <si>
    <t>Irredeemable Convertible Unsecured Loan Stocks ("ICULS')</t>
  </si>
  <si>
    <t>Biological assets</t>
  </si>
  <si>
    <t>Prepaid land lease payments</t>
  </si>
  <si>
    <t>Due from a former associate</t>
  </si>
  <si>
    <t>Due to former affiliates, net</t>
  </si>
  <si>
    <t>Current tax payables</t>
  </si>
  <si>
    <t>Investments</t>
  </si>
  <si>
    <t xml:space="preserve">Equity attributable to equity holders of the Company </t>
  </si>
  <si>
    <t>Current assets</t>
  </si>
  <si>
    <t>Non-current assets</t>
  </si>
  <si>
    <t>Non-current liabilities</t>
  </si>
  <si>
    <t>Current liabilities</t>
  </si>
  <si>
    <t>Income tax expense</t>
  </si>
  <si>
    <t>Expenditure incurred on biological assets</t>
  </si>
  <si>
    <t>At 1 July 2007</t>
  </si>
  <si>
    <t>Loss for the period, representing total recognised income and expense for the period</t>
  </si>
  <si>
    <t>Amortisation</t>
  </si>
  <si>
    <t>Impairment losses on marketable securities</t>
  </si>
  <si>
    <t>Cash generated from operations</t>
  </si>
  <si>
    <t>year-to-date</t>
  </si>
  <si>
    <t>period</t>
  </si>
  <si>
    <t>Equity holders of the Company</t>
  </si>
  <si>
    <t xml:space="preserve">           Attributable to Equity Holders of the Company</t>
  </si>
  <si>
    <t>Non-Distributable</t>
  </si>
  <si>
    <t>component</t>
  </si>
  <si>
    <t xml:space="preserve"> of ICULS </t>
  </si>
  <si>
    <t>of ICB</t>
  </si>
  <si>
    <t>of IEB</t>
  </si>
  <si>
    <t>Shareholders'</t>
  </si>
  <si>
    <r>
      <t xml:space="preserve">DutaLand Berhad </t>
    </r>
    <r>
      <rPr>
        <b/>
        <sz val="8"/>
        <rFont val="Times New Roman"/>
        <family val="1"/>
      </rPr>
      <t>(formerly known as Mycom Berhad)</t>
    </r>
  </si>
  <si>
    <t>Reversal of impairment losses on property, plant and equipment</t>
  </si>
  <si>
    <t>Continuing Operations</t>
  </si>
  <si>
    <t xml:space="preserve">  continuing operations</t>
  </si>
  <si>
    <t>Discontinued operation</t>
  </si>
  <si>
    <t xml:space="preserve">  operation</t>
  </si>
  <si>
    <t>Earnings per share attributable to</t>
  </si>
  <si>
    <t xml:space="preserve">  equity holders of the company (sen)</t>
  </si>
  <si>
    <t>Basic, for loss from discontinued operation</t>
  </si>
  <si>
    <t>Diluted, for loss from discontinued operation</t>
  </si>
  <si>
    <t>- Continuing operations</t>
  </si>
  <si>
    <t>- Discontinued operation</t>
  </si>
  <si>
    <t>Allowance for doubtful debts</t>
  </si>
  <si>
    <t>EFFECTS OF EXCHANGE RATE CHANGES</t>
  </si>
  <si>
    <t>Net cash used in investing activities</t>
  </si>
  <si>
    <t>UNAUDITED CONDENSED CONSOLIDATED BALANCE SHEET AS AT 30 SEPTEMBER 2008</t>
  </si>
  <si>
    <t>Reversal of provision for obsolete inventories</t>
  </si>
  <si>
    <t>Additions in investment</t>
  </si>
  <si>
    <t>3 months ended 30 September 2008</t>
  </si>
  <si>
    <t>3 months ended 30 September 2007</t>
  </si>
  <si>
    <t>Profit/(loss) for the period, representing total recognised income and expense for the period</t>
  </si>
  <si>
    <t>Unrealised foreign exchange loss/(gain), net</t>
  </si>
  <si>
    <t>At 1 July 2008</t>
  </si>
  <si>
    <t>At 30 September 2007</t>
  </si>
  <si>
    <t>Loss for the period from discontinued</t>
  </si>
  <si>
    <t>Basic, for (loss)/profit from continuing operations</t>
  </si>
  <si>
    <t>Basic, for (loss)/profit for the period</t>
  </si>
  <si>
    <t>Diluted, for profit from continuing operations</t>
  </si>
  <si>
    <t>Diluted, for profit for the period</t>
  </si>
  <si>
    <t>FOR THE PERIOD ENDED 30 SEPTEMBER 2008</t>
  </si>
  <si>
    <t>(Loss)/profit before taxation</t>
  </si>
  <si>
    <t xml:space="preserve">(Loss)/profit for the period from </t>
  </si>
  <si>
    <t>At 30 September 2008</t>
  </si>
  <si>
    <t>Gain on disposal of property, plant and equipment, net</t>
  </si>
  <si>
    <t>Net cash generated from operating activities</t>
  </si>
  <si>
    <t>Drawdown/(repayment) of borrowings</t>
  </si>
  <si>
    <t>Net cash generated from/(used in) financing activities</t>
  </si>
  <si>
    <t>NET INCREASE/(DECREASE) IN CASH AND CASH EQUIVALENTS</t>
  </si>
  <si>
    <t>CASH AND CASH EQUIVALENTS AT BEGINNING OF FINANCIAL PERIOD</t>
  </si>
  <si>
    <t>CASH AND CASH EQUIVALENTS AT END OF FINANCIAL PERIOD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</si>
</sst>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</numFmts>
  <fonts count="16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169" fontId="6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169" fontId="5" fillId="0" borderId="1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 applyProtection="1" quotePrefix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71" fontId="13" fillId="0" borderId="0" xfId="15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15" applyNumberFormat="1" applyFont="1" applyFill="1" applyBorder="1" applyAlignment="1" applyProtection="1">
      <alignment/>
      <protection locked="0"/>
    </xf>
    <xf numFmtId="186" fontId="2" fillId="0" borderId="6" xfId="0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15" fontId="3" fillId="0" borderId="0" xfId="0" applyNumberFormat="1" applyFont="1" applyFill="1" applyAlignment="1" applyProtection="1" quotePrefix="1">
      <alignment horizontal="center"/>
      <protection locked="0"/>
    </xf>
    <xf numFmtId="15" fontId="3" fillId="0" borderId="0" xfId="0" applyNumberFormat="1" applyFont="1" applyFill="1" applyAlignment="1" applyProtection="1">
      <alignment horizontal="center"/>
      <protection locked="0"/>
    </xf>
    <xf numFmtId="43" fontId="2" fillId="0" borderId="0" xfId="0" applyNumberFormat="1" applyFont="1" applyFill="1" applyAlignment="1" applyProtection="1">
      <alignment/>
      <protection locked="0"/>
    </xf>
    <xf numFmtId="186" fontId="2" fillId="0" borderId="2" xfId="15" applyNumberFormat="1" applyFont="1" applyFill="1" applyBorder="1" applyAlignment="1" applyProtection="1">
      <alignment/>
      <protection locked="0"/>
    </xf>
    <xf numFmtId="169" fontId="2" fillId="0" borderId="2" xfId="0" applyNumberFormat="1" applyFont="1" applyFill="1" applyBorder="1" applyAlignment="1" applyProtection="1">
      <alignment/>
      <protection locked="0"/>
    </xf>
    <xf numFmtId="169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 locked="0"/>
    </xf>
    <xf numFmtId="171" fontId="2" fillId="0" borderId="0" xfId="15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87" fontId="2" fillId="0" borderId="0" xfId="15" applyNumberFormat="1" applyFont="1" applyFill="1" applyBorder="1" applyAlignment="1" applyProtection="1">
      <alignment/>
      <protection locked="0"/>
    </xf>
    <xf numFmtId="171" fontId="2" fillId="0" borderId="0" xfId="15" applyFont="1" applyFill="1" applyBorder="1" applyAlignment="1" applyProtection="1">
      <alignment horizontal="right"/>
      <protection locked="0"/>
    </xf>
    <xf numFmtId="171" fontId="13" fillId="0" borderId="0" xfId="15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169" fontId="8" fillId="0" borderId="2" xfId="0" applyNumberFormat="1" applyFont="1" applyFill="1" applyBorder="1" applyAlignment="1" applyProtection="1">
      <alignment horizontal="center"/>
      <protection locked="0"/>
    </xf>
    <xf numFmtId="169" fontId="14" fillId="0" borderId="0" xfId="15" applyNumberFormat="1" applyFont="1" applyFill="1" applyAlignment="1" applyProtection="1">
      <alignment/>
      <protection locked="0"/>
    </xf>
    <xf numFmtId="169" fontId="9" fillId="0" borderId="0" xfId="15" applyNumberFormat="1" applyFont="1" applyFill="1" applyAlignment="1" applyProtection="1">
      <alignment/>
      <protection locked="0"/>
    </xf>
    <xf numFmtId="169" fontId="14" fillId="0" borderId="0" xfId="15" applyNumberFormat="1" applyFont="1" applyFill="1" applyBorder="1" applyAlignment="1" applyProtection="1">
      <alignment/>
      <protection locked="0"/>
    </xf>
    <xf numFmtId="169" fontId="9" fillId="0" borderId="0" xfId="15" applyNumberFormat="1" applyFont="1" applyFill="1" applyBorder="1" applyAlignment="1" applyProtection="1">
      <alignment/>
      <protection locked="0"/>
    </xf>
    <xf numFmtId="169" fontId="14" fillId="0" borderId="2" xfId="15" applyNumberFormat="1" applyFont="1" applyFill="1" applyBorder="1" applyAlignment="1" applyProtection="1">
      <alignment/>
      <protection locked="0"/>
    </xf>
    <xf numFmtId="169" fontId="9" fillId="0" borderId="2" xfId="15" applyNumberFormat="1" applyFont="1" applyFill="1" applyBorder="1" applyAlignment="1" applyProtection="1">
      <alignment/>
      <protection locked="0"/>
    </xf>
    <xf numFmtId="169" fontId="14" fillId="0" borderId="8" xfId="15" applyNumberFormat="1" applyFont="1" applyFill="1" applyBorder="1" applyAlignment="1" applyProtection="1">
      <alignment/>
      <protection locked="0"/>
    </xf>
    <xf numFmtId="169" fontId="9" fillId="0" borderId="8" xfId="15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Alignment="1" applyProtection="1">
      <alignment/>
      <protection locked="0"/>
    </xf>
    <xf numFmtId="169" fontId="14" fillId="0" borderId="9" xfId="0" applyNumberFormat="1" applyFont="1" applyFill="1" applyBorder="1" applyAlignment="1" applyProtection="1">
      <alignment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169" fontId="14" fillId="0" borderId="1" xfId="15" applyNumberFormat="1" applyFont="1" applyFill="1" applyBorder="1" applyAlignment="1" applyProtection="1">
      <alignment/>
      <protection locked="0"/>
    </xf>
    <xf numFmtId="169" fontId="9" fillId="0" borderId="6" xfId="15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171" fontId="2" fillId="0" borderId="0" xfId="15" applyFont="1" applyFill="1" applyAlignment="1">
      <alignment/>
    </xf>
    <xf numFmtId="186" fontId="2" fillId="0" borderId="6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86" fontId="2" fillId="0" borderId="0" xfId="15" applyNumberFormat="1" applyFont="1" applyFill="1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85725</xdr:rowOff>
    </xdr:from>
    <xdr:to>
      <xdr:col>13</xdr:col>
      <xdr:colOff>685800</xdr:colOff>
      <xdr:row>9</xdr:row>
      <xdr:rowOff>85725</xdr:rowOff>
    </xdr:to>
    <xdr:sp>
      <xdr:nvSpPr>
        <xdr:cNvPr id="1" name="Line 16"/>
        <xdr:cNvSpPr>
          <a:spLocks/>
        </xdr:cNvSpPr>
      </xdr:nvSpPr>
      <xdr:spPr>
        <a:xfrm>
          <a:off x="5724525" y="16192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3</xdr:col>
      <xdr:colOff>295275</xdr:colOff>
      <xdr:row>9</xdr:row>
      <xdr:rowOff>85725</xdr:rowOff>
    </xdr:to>
    <xdr:sp>
      <xdr:nvSpPr>
        <xdr:cNvPr id="2" name="Line 17"/>
        <xdr:cNvSpPr>
          <a:spLocks/>
        </xdr:cNvSpPr>
      </xdr:nvSpPr>
      <xdr:spPr>
        <a:xfrm flipH="1">
          <a:off x="2152650" y="1619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3</xdr:col>
      <xdr:colOff>485775</xdr:colOff>
      <xdr:row>11</xdr:row>
      <xdr:rowOff>76200</xdr:rowOff>
    </xdr:to>
    <xdr:sp>
      <xdr:nvSpPr>
        <xdr:cNvPr id="3" name="Line 19"/>
        <xdr:cNvSpPr>
          <a:spLocks/>
        </xdr:cNvSpPr>
      </xdr:nvSpPr>
      <xdr:spPr>
        <a:xfrm flipH="1">
          <a:off x="2152650" y="1933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85725</xdr:rowOff>
    </xdr:from>
    <xdr:to>
      <xdr:col>9</xdr:col>
      <xdr:colOff>609600</xdr:colOff>
      <xdr:row>11</xdr:row>
      <xdr:rowOff>85725</xdr:rowOff>
    </xdr:to>
    <xdr:sp>
      <xdr:nvSpPr>
        <xdr:cNvPr id="4" name="Line 20"/>
        <xdr:cNvSpPr>
          <a:spLocks/>
        </xdr:cNvSpPr>
      </xdr:nvSpPr>
      <xdr:spPr>
        <a:xfrm>
          <a:off x="4410075" y="1943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esults\jun08\EPS%20computation%20Jun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Yearly"/>
      <sheetName val="EPS quarterly"/>
    </sheetNames>
    <sheetDataSet>
      <sheetData sheetId="0">
        <row r="170">
          <cell r="J170">
            <v>1019591251.6779662</v>
          </cell>
        </row>
      </sheetData>
      <sheetData sheetId="1">
        <row r="169">
          <cell r="J169">
            <v>1019591251.6779662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C69" sqref="C69"/>
    </sheetView>
  </sheetViews>
  <sheetFormatPr defaultColWidth="9.140625" defaultRowHeight="12.75"/>
  <cols>
    <col min="1" max="1" width="4.7109375" style="1" customWidth="1"/>
    <col min="2" max="2" width="50.140625" style="1" customWidth="1"/>
    <col min="3" max="3" width="13.7109375" style="1" customWidth="1"/>
    <col min="4" max="4" width="2.57421875" style="1" customWidth="1"/>
    <col min="5" max="5" width="13.140625" style="1" customWidth="1"/>
    <col min="6" max="6" width="1.57421875" style="1" customWidth="1"/>
    <col min="7" max="7" width="10.57421875" style="1" customWidth="1"/>
    <col min="8" max="16384" width="0.9921875" style="1" customWidth="1"/>
  </cols>
  <sheetData>
    <row r="1" spans="1:5" ht="15.75">
      <c r="A1" s="18" t="s">
        <v>101</v>
      </c>
      <c r="B1" s="15"/>
      <c r="C1" s="15"/>
      <c r="D1" s="15"/>
      <c r="E1" s="15"/>
    </row>
    <row r="2" spans="1:5" ht="15">
      <c r="A2" s="34" t="s">
        <v>41</v>
      </c>
      <c r="B2" s="16"/>
      <c r="C2" s="16"/>
      <c r="D2" s="16"/>
      <c r="E2" s="16"/>
    </row>
    <row r="3" spans="1:7" ht="13.5" thickBot="1">
      <c r="A3" s="17"/>
      <c r="B3" s="17"/>
      <c r="C3" s="17"/>
      <c r="D3" s="17"/>
      <c r="E3" s="17"/>
      <c r="F3" s="19"/>
      <c r="G3" s="19"/>
    </row>
    <row r="4" spans="1:5" ht="12.75">
      <c r="A4" s="20"/>
      <c r="B4" s="20"/>
      <c r="C4" s="20"/>
      <c r="D4" s="20"/>
      <c r="E4" s="20"/>
    </row>
    <row r="5" spans="1:5" ht="12.75">
      <c r="A5" s="10"/>
      <c r="B5" s="10"/>
      <c r="C5" s="10"/>
      <c r="D5" s="10"/>
      <c r="E5" s="10"/>
    </row>
    <row r="6" spans="1:5" ht="12.75">
      <c r="A6" s="22" t="s">
        <v>116</v>
      </c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4"/>
      <c r="B8" s="4"/>
      <c r="C8" s="39" t="s">
        <v>31</v>
      </c>
      <c r="D8" s="4"/>
      <c r="E8" s="39" t="s">
        <v>31</v>
      </c>
    </row>
    <row r="9" spans="1:5" ht="12.75">
      <c r="A9" s="4"/>
      <c r="B9" s="4"/>
      <c r="C9" s="40">
        <v>39721</v>
      </c>
      <c r="D9" s="4"/>
      <c r="E9" s="40">
        <v>39629</v>
      </c>
    </row>
    <row r="10" spans="1:5" ht="12.75">
      <c r="A10" s="4"/>
      <c r="B10" s="4"/>
      <c r="C10" s="41" t="s">
        <v>11</v>
      </c>
      <c r="D10" s="4"/>
      <c r="E10" s="41" t="s">
        <v>11</v>
      </c>
    </row>
    <row r="11" spans="1:5" ht="12.75">
      <c r="A11" s="4"/>
      <c r="B11" s="4"/>
      <c r="C11" s="42"/>
      <c r="D11" s="4"/>
      <c r="E11" s="42"/>
    </row>
    <row r="12" spans="1:5" ht="12.75">
      <c r="A12" s="3" t="s">
        <v>58</v>
      </c>
      <c r="B12" s="4"/>
      <c r="C12" s="4"/>
      <c r="D12" s="4"/>
      <c r="E12" s="4"/>
    </row>
    <row r="13" spans="1:5" ht="12.75">
      <c r="A13" s="3"/>
      <c r="B13" s="4"/>
      <c r="C13" s="4"/>
      <c r="D13" s="4"/>
      <c r="E13" s="4"/>
    </row>
    <row r="14" spans="1:5" ht="12.75">
      <c r="A14" s="3" t="s">
        <v>81</v>
      </c>
      <c r="B14" s="4"/>
      <c r="C14" s="4"/>
      <c r="D14" s="4"/>
      <c r="E14" s="4"/>
    </row>
    <row r="15" spans="1:6" ht="12.75">
      <c r="A15" s="4" t="s">
        <v>10</v>
      </c>
      <c r="B15" s="4"/>
      <c r="C15" s="43">
        <v>351366</v>
      </c>
      <c r="D15" s="7"/>
      <c r="E15" s="43">
        <v>350353.401</v>
      </c>
      <c r="F15" s="2"/>
    </row>
    <row r="16" spans="1:6" ht="12.75">
      <c r="A16" s="4" t="s">
        <v>73</v>
      </c>
      <c r="B16" s="4"/>
      <c r="C16" s="44">
        <v>176678</v>
      </c>
      <c r="D16" s="7"/>
      <c r="E16" s="44">
        <v>175514.069</v>
      </c>
      <c r="F16" s="2"/>
    </row>
    <row r="17" spans="1:6" ht="12.75">
      <c r="A17" s="4" t="s">
        <v>68</v>
      </c>
      <c r="B17" s="4"/>
      <c r="C17" s="44">
        <v>84310</v>
      </c>
      <c r="D17" s="7"/>
      <c r="E17" s="44">
        <v>84310</v>
      </c>
      <c r="F17" s="2"/>
    </row>
    <row r="18" spans="1:6" ht="12.75">
      <c r="A18" s="4" t="s">
        <v>67</v>
      </c>
      <c r="B18" s="4"/>
      <c r="C18" s="44">
        <v>5002</v>
      </c>
      <c r="D18" s="7"/>
      <c r="E18" s="44">
        <v>5047.427</v>
      </c>
      <c r="F18" s="2"/>
    </row>
    <row r="19" spans="1:6" ht="12.75">
      <c r="A19" s="4" t="s">
        <v>74</v>
      </c>
      <c r="B19" s="4"/>
      <c r="C19" s="44">
        <v>150433</v>
      </c>
      <c r="D19" s="7"/>
      <c r="E19" s="44">
        <v>150965.751</v>
      </c>
      <c r="F19" s="2"/>
    </row>
    <row r="20" spans="1:6" ht="12.75">
      <c r="A20" s="4" t="s">
        <v>78</v>
      </c>
      <c r="B20" s="4"/>
      <c r="C20" s="44">
        <v>104</v>
      </c>
      <c r="D20" s="7"/>
      <c r="E20" s="44">
        <v>104</v>
      </c>
      <c r="F20" s="2"/>
    </row>
    <row r="21" spans="1:5" ht="12.75">
      <c r="A21" s="4" t="s">
        <v>53</v>
      </c>
      <c r="B21" s="4"/>
      <c r="C21" s="44">
        <v>21328</v>
      </c>
      <c r="D21" s="7"/>
      <c r="E21" s="44">
        <v>21327.752</v>
      </c>
    </row>
    <row r="22" spans="1:5" ht="12.75">
      <c r="A22" s="4" t="s">
        <v>69</v>
      </c>
      <c r="B22" s="4"/>
      <c r="C22" s="44">
        <v>13319</v>
      </c>
      <c r="D22" s="7"/>
      <c r="E22" s="44">
        <v>13088.298</v>
      </c>
    </row>
    <row r="23" spans="1:5" ht="12.75">
      <c r="A23" s="4"/>
      <c r="B23" s="4"/>
      <c r="C23" s="45">
        <f>SUM(C15:C22)</f>
        <v>802540</v>
      </c>
      <c r="D23" s="7"/>
      <c r="E23" s="45">
        <v>800709.698</v>
      </c>
    </row>
    <row r="24" spans="1:5" ht="12.75">
      <c r="A24" s="4"/>
      <c r="B24" s="4"/>
      <c r="C24" s="4"/>
      <c r="D24" s="4"/>
      <c r="E24" s="4"/>
    </row>
    <row r="25" spans="1:5" ht="12.75">
      <c r="A25" s="3" t="s">
        <v>80</v>
      </c>
      <c r="B25" s="4"/>
      <c r="C25" s="7"/>
      <c r="D25" s="7"/>
      <c r="E25" s="7"/>
    </row>
    <row r="26" spans="1:5" ht="12.75">
      <c r="A26" s="4" t="s">
        <v>54</v>
      </c>
      <c r="B26" s="4"/>
      <c r="C26" s="43">
        <v>343750</v>
      </c>
      <c r="D26" s="7"/>
      <c r="E26" s="43">
        <v>339603</v>
      </c>
    </row>
    <row r="27" spans="1:5" ht="12.75">
      <c r="A27" s="4" t="s">
        <v>9</v>
      </c>
      <c r="B27" s="4"/>
      <c r="C27" s="44">
        <v>8011</v>
      </c>
      <c r="D27" s="7"/>
      <c r="E27" s="44">
        <v>8275</v>
      </c>
    </row>
    <row r="28" spans="1:5" ht="12.75">
      <c r="A28" s="4" t="s">
        <v>75</v>
      </c>
      <c r="B28" s="4"/>
      <c r="C28" s="44">
        <v>7094</v>
      </c>
      <c r="D28" s="7"/>
      <c r="E28" s="44">
        <v>7096</v>
      </c>
    </row>
    <row r="29" spans="1:5" ht="12.75">
      <c r="A29" s="4" t="s">
        <v>8</v>
      </c>
      <c r="B29" s="4"/>
      <c r="C29" s="44">
        <f>27727+9730+1600</f>
        <v>39057</v>
      </c>
      <c r="D29" s="7"/>
      <c r="E29" s="44">
        <v>49138</v>
      </c>
    </row>
    <row r="30" spans="1:5" ht="12.75">
      <c r="A30" s="4" t="s">
        <v>7</v>
      </c>
      <c r="B30" s="4"/>
      <c r="C30" s="44">
        <f>3305+43031+2400</f>
        <v>48736</v>
      </c>
      <c r="D30" s="7"/>
      <c r="E30" s="44">
        <f>4020+22030</f>
        <v>26050</v>
      </c>
    </row>
    <row r="31" spans="1:5" ht="12.75">
      <c r="A31" s="4" t="s">
        <v>6</v>
      </c>
      <c r="B31" s="4"/>
      <c r="C31" s="44">
        <f>71200-9730-43031-2400</f>
        <v>16039</v>
      </c>
      <c r="D31" s="7"/>
      <c r="E31" s="44">
        <f>39424-22030</f>
        <v>17394</v>
      </c>
    </row>
    <row r="32" spans="1:5" ht="12.75">
      <c r="A32" s="4"/>
      <c r="B32" s="4"/>
      <c r="C32" s="45">
        <f>SUM(C26:C31)</f>
        <v>462687</v>
      </c>
      <c r="D32" s="7"/>
      <c r="E32" s="45">
        <f>SUM(E26:E31)</f>
        <v>447556</v>
      </c>
    </row>
    <row r="33" spans="1:5" ht="12.75">
      <c r="A33" s="4"/>
      <c r="B33" s="4"/>
      <c r="C33" s="4"/>
      <c r="D33" s="4"/>
      <c r="E33" s="4"/>
    </row>
    <row r="34" spans="1:5" ht="13.5" thickBot="1">
      <c r="A34" s="3" t="s">
        <v>59</v>
      </c>
      <c r="B34" s="3"/>
      <c r="C34" s="46">
        <f>+C32+C23</f>
        <v>1265227</v>
      </c>
      <c r="D34" s="4"/>
      <c r="E34" s="46">
        <f>+E23+E32</f>
        <v>1248265.6979999999</v>
      </c>
    </row>
    <row r="35" spans="1:5" ht="12.75">
      <c r="A35" s="4"/>
      <c r="B35" s="4"/>
      <c r="C35" s="47"/>
      <c r="D35" s="4"/>
      <c r="E35" s="47"/>
    </row>
    <row r="36" spans="1:5" ht="12.75">
      <c r="A36" s="3" t="s">
        <v>60</v>
      </c>
      <c r="B36" s="4"/>
      <c r="C36" s="4"/>
      <c r="D36" s="4"/>
      <c r="E36" s="4"/>
    </row>
    <row r="37" spans="1:5" ht="12.75">
      <c r="A37" s="3"/>
      <c r="B37" s="4"/>
      <c r="C37" s="4"/>
      <c r="D37" s="4"/>
      <c r="E37" s="4"/>
    </row>
    <row r="38" spans="1:5" ht="12.75">
      <c r="A38" s="3" t="s">
        <v>79</v>
      </c>
      <c r="B38" s="4"/>
      <c r="C38" s="7"/>
      <c r="D38" s="7"/>
      <c r="E38" s="7"/>
    </row>
    <row r="39" spans="1:5" ht="12.75">
      <c r="A39" s="4" t="s">
        <v>4</v>
      </c>
      <c r="B39" s="4"/>
      <c r="C39" s="43">
        <v>564603</v>
      </c>
      <c r="D39" s="7"/>
      <c r="E39" s="43">
        <v>564603</v>
      </c>
    </row>
    <row r="40" spans="1:5" ht="12.75">
      <c r="A40" s="29" t="s">
        <v>72</v>
      </c>
      <c r="B40" s="4"/>
      <c r="C40" s="44">
        <v>316187</v>
      </c>
      <c r="D40" s="7"/>
      <c r="E40" s="44">
        <v>316187</v>
      </c>
    </row>
    <row r="41" spans="1:5" ht="12.75">
      <c r="A41" s="29" t="s">
        <v>70</v>
      </c>
      <c r="B41" s="4"/>
      <c r="C41" s="44">
        <v>75337</v>
      </c>
      <c r="D41" s="7"/>
      <c r="E41" s="44">
        <v>75337</v>
      </c>
    </row>
    <row r="42" spans="1:5" ht="12.75">
      <c r="A42" s="29" t="s">
        <v>71</v>
      </c>
      <c r="B42" s="4"/>
      <c r="C42" s="44">
        <v>44602</v>
      </c>
      <c r="D42" s="7"/>
      <c r="E42" s="44">
        <v>44602</v>
      </c>
    </row>
    <row r="43" spans="1:5" ht="12.75">
      <c r="A43" s="4" t="s">
        <v>3</v>
      </c>
      <c r="B43" s="4"/>
      <c r="C43" s="44">
        <f>26252-1</f>
        <v>26251</v>
      </c>
      <c r="D43" s="7"/>
      <c r="E43" s="44">
        <v>26251</v>
      </c>
    </row>
    <row r="44" spans="1:5" ht="12.75">
      <c r="A44" s="4" t="s">
        <v>2</v>
      </c>
      <c r="B44" s="5"/>
      <c r="C44" s="48">
        <f>-233103+1600</f>
        <v>-231503</v>
      </c>
      <c r="D44" s="7"/>
      <c r="E44" s="48">
        <v>-227680</v>
      </c>
    </row>
    <row r="45" spans="1:5" ht="12.75">
      <c r="A45" s="4"/>
      <c r="B45" s="4"/>
      <c r="C45" s="49">
        <f>SUM(C39:C44)</f>
        <v>795477</v>
      </c>
      <c r="D45" s="7"/>
      <c r="E45" s="49">
        <f>SUM(E39:E44)</f>
        <v>799300</v>
      </c>
    </row>
    <row r="46" spans="1:5" ht="12.75">
      <c r="A46" s="3" t="s">
        <v>1</v>
      </c>
      <c r="B46" s="4"/>
      <c r="C46" s="49">
        <f>58031-1</f>
        <v>58030</v>
      </c>
      <c r="D46" s="7"/>
      <c r="E46" s="49">
        <v>58084</v>
      </c>
    </row>
    <row r="47" spans="1:5" ht="12.75">
      <c r="A47" s="3" t="s">
        <v>57</v>
      </c>
      <c r="B47" s="3"/>
      <c r="C47" s="50">
        <f>SUM(C45:C46)</f>
        <v>853507</v>
      </c>
      <c r="D47" s="7"/>
      <c r="E47" s="50">
        <f>+E45+E46</f>
        <v>857384</v>
      </c>
    </row>
    <row r="48" spans="1:5" ht="12.75">
      <c r="A48" s="4"/>
      <c r="B48" s="4"/>
      <c r="C48" s="5"/>
      <c r="D48" s="4"/>
      <c r="E48" s="5"/>
    </row>
    <row r="49" spans="1:5" ht="12.75">
      <c r="A49" s="3" t="s">
        <v>82</v>
      </c>
      <c r="B49" s="4"/>
      <c r="C49" s="4"/>
      <c r="D49" s="4"/>
      <c r="E49" s="4"/>
    </row>
    <row r="50" spans="1:5" ht="12.75">
      <c r="A50" s="4" t="s">
        <v>0</v>
      </c>
      <c r="B50" s="4"/>
      <c r="C50" s="43">
        <v>1722</v>
      </c>
      <c r="D50" s="7"/>
      <c r="E50" s="43">
        <v>1279</v>
      </c>
    </row>
    <row r="51" spans="1:5" ht="12.75">
      <c r="A51" s="4" t="s">
        <v>38</v>
      </c>
      <c r="B51" s="4"/>
      <c r="C51" s="44">
        <f>252577-2375+724</f>
        <v>250926</v>
      </c>
      <c r="D51" s="7"/>
      <c r="E51" s="44">
        <v>234169</v>
      </c>
    </row>
    <row r="52" spans="1:5" ht="12.75">
      <c r="A52" s="4" t="s">
        <v>45</v>
      </c>
      <c r="B52" s="4"/>
      <c r="C52" s="44">
        <v>35862</v>
      </c>
      <c r="D52" s="7"/>
      <c r="E52" s="44">
        <v>35876</v>
      </c>
    </row>
    <row r="53" spans="1:5" ht="12.75">
      <c r="A53" s="4"/>
      <c r="B53" s="4"/>
      <c r="C53" s="45">
        <f>SUM(C50:C52)</f>
        <v>288510</v>
      </c>
      <c r="D53" s="7"/>
      <c r="E53" s="45">
        <f>SUM(E50:E52)</f>
        <v>271324</v>
      </c>
    </row>
    <row r="54" spans="1:5" ht="12.75">
      <c r="A54" s="4"/>
      <c r="B54" s="4"/>
      <c r="C54" s="49"/>
      <c r="D54" s="7"/>
      <c r="E54" s="49"/>
    </row>
    <row r="55" spans="1:5" ht="12.75">
      <c r="A55" s="3" t="s">
        <v>83</v>
      </c>
      <c r="B55" s="4"/>
      <c r="C55" s="4"/>
      <c r="D55" s="4"/>
      <c r="E55" s="4"/>
    </row>
    <row r="56" spans="1:5" ht="12.75">
      <c r="A56" s="4" t="s">
        <v>37</v>
      </c>
      <c r="B56" s="4"/>
      <c r="C56" s="43">
        <v>513</v>
      </c>
      <c r="D56" s="7"/>
      <c r="E56" s="43">
        <v>598</v>
      </c>
    </row>
    <row r="57" spans="1:5" ht="12.75">
      <c r="A57" s="4" t="s">
        <v>38</v>
      </c>
      <c r="B57" s="4"/>
      <c r="C57" s="44">
        <v>34217</v>
      </c>
      <c r="D57" s="7"/>
      <c r="E57" s="44">
        <v>31268</v>
      </c>
    </row>
    <row r="58" spans="1:5" ht="12.75">
      <c r="A58" s="4" t="s">
        <v>76</v>
      </c>
      <c r="B58" s="4"/>
      <c r="C58" s="44">
        <v>1564</v>
      </c>
      <c r="D58" s="7"/>
      <c r="E58" s="44">
        <v>1165</v>
      </c>
    </row>
    <row r="59" spans="1:5" ht="12.75">
      <c r="A59" s="4" t="s">
        <v>5</v>
      </c>
      <c r="B59" s="4"/>
      <c r="C59" s="44">
        <f>79103+621</f>
        <v>79724</v>
      </c>
      <c r="D59" s="7"/>
      <c r="E59" s="44">
        <v>76773</v>
      </c>
    </row>
    <row r="60" spans="1:5" ht="12.75">
      <c r="A60" s="4" t="s">
        <v>77</v>
      </c>
      <c r="B60" s="4"/>
      <c r="C60" s="44">
        <f>7813-621</f>
        <v>7192</v>
      </c>
      <c r="D60" s="7"/>
      <c r="E60" s="44">
        <v>9754</v>
      </c>
    </row>
    <row r="61" spans="1:5" ht="12.75">
      <c r="A61" s="4"/>
      <c r="B61" s="4"/>
      <c r="C61" s="45">
        <f>SUM(C56:C60)</f>
        <v>123210</v>
      </c>
      <c r="D61" s="7"/>
      <c r="E61" s="45">
        <f>SUM(E56:E60)</f>
        <v>119558</v>
      </c>
    </row>
    <row r="62" spans="2:5" ht="12.75">
      <c r="B62" s="4"/>
      <c r="C62" s="4"/>
      <c r="D62" s="4"/>
      <c r="E62" s="4"/>
    </row>
    <row r="63" spans="1:5" ht="12.75">
      <c r="A63" s="3" t="s">
        <v>61</v>
      </c>
      <c r="B63" s="3"/>
      <c r="C63" s="5">
        <f>+C61+C53</f>
        <v>411720</v>
      </c>
      <c r="D63" s="3"/>
      <c r="E63" s="5">
        <f>+E53+E61</f>
        <v>390882</v>
      </c>
    </row>
    <row r="64" spans="1:5" ht="12.75">
      <c r="A64" s="4"/>
      <c r="B64" s="4"/>
      <c r="C64" s="5"/>
      <c r="D64" s="4"/>
      <c r="E64" s="5"/>
    </row>
    <row r="65" spans="1:5" ht="13.5" thickBot="1">
      <c r="A65" s="3" t="s">
        <v>62</v>
      </c>
      <c r="B65" s="4"/>
      <c r="C65" s="46">
        <f>+C63+C47</f>
        <v>1265227</v>
      </c>
      <c r="D65" s="4"/>
      <c r="E65" s="46">
        <f>+E47+E63</f>
        <v>1248266</v>
      </c>
    </row>
    <row r="66" spans="1:5" ht="12.75">
      <c r="A66" s="4"/>
      <c r="B66" s="4"/>
      <c r="C66" s="4"/>
      <c r="D66" s="4"/>
      <c r="E66" s="4"/>
    </row>
  </sheetData>
  <printOptions horizontalCentered="1"/>
  <pageMargins left="0.67" right="0.67" top="0.43" bottom="0.38" header="0.54" footer="0.21"/>
  <pageSetup blackAndWhite="1" firstPageNumber="1" useFirstPageNumber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A11" sqref="A11"/>
    </sheetView>
  </sheetViews>
  <sheetFormatPr defaultColWidth="9.140625" defaultRowHeight="12.75"/>
  <cols>
    <col min="1" max="1" width="39.00390625" style="1" customWidth="1"/>
    <col min="2" max="2" width="0.9921875" style="1" customWidth="1"/>
    <col min="3" max="3" width="14.57421875" style="1" customWidth="1"/>
    <col min="4" max="4" width="0.71875" style="1" customWidth="1"/>
    <col min="5" max="5" width="16.00390625" style="1" bestFit="1" customWidth="1"/>
    <col min="6" max="6" width="0.85546875" style="1" customWidth="1"/>
    <col min="7" max="7" width="17.7109375" style="1" bestFit="1" customWidth="1"/>
    <col min="8" max="8" width="1.1484375" style="1" customWidth="1"/>
    <col min="9" max="9" width="16.00390625" style="1" bestFit="1" customWidth="1"/>
    <col min="10" max="10" width="0.9921875" style="1" customWidth="1"/>
    <col min="11" max="11" width="0.85546875" style="1" customWidth="1"/>
    <col min="12" max="16" width="1.1484375" style="1" customWidth="1"/>
    <col min="17" max="48" width="12.421875" style="1" customWidth="1"/>
    <col min="49" max="16384" width="1.1484375" style="1" customWidth="1"/>
  </cols>
  <sheetData>
    <row r="1" spans="1:9" ht="15.75">
      <c r="A1" s="18" t="s">
        <v>101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34" t="s">
        <v>41</v>
      </c>
      <c r="B2" s="16"/>
      <c r="C2" s="16"/>
      <c r="D2" s="16"/>
      <c r="E2" s="16"/>
      <c r="F2" s="16"/>
      <c r="G2" s="16"/>
      <c r="H2" s="16"/>
      <c r="I2" s="16"/>
    </row>
    <row r="3" spans="1:10" ht="13.5" thickBot="1">
      <c r="A3" s="17"/>
      <c r="B3" s="17"/>
      <c r="C3" s="17"/>
      <c r="D3" s="17"/>
      <c r="E3" s="17"/>
      <c r="F3" s="17"/>
      <c r="G3" s="17"/>
      <c r="H3" s="17"/>
      <c r="I3" s="17"/>
      <c r="J3" s="1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21" t="s">
        <v>43</v>
      </c>
      <c r="B6" s="22"/>
      <c r="C6" s="22"/>
      <c r="D6" s="22"/>
      <c r="E6" s="22"/>
      <c r="F6" s="22"/>
      <c r="G6" s="22"/>
      <c r="H6" s="22"/>
      <c r="I6" s="22"/>
    </row>
    <row r="7" ht="14.25">
      <c r="A7" s="21" t="s">
        <v>130</v>
      </c>
    </row>
    <row r="8" spans="1:10" ht="12.75">
      <c r="A8" s="22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2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104" t="s">
        <v>21</v>
      </c>
      <c r="D10" s="104"/>
      <c r="E10" s="104"/>
      <c r="F10" s="4"/>
      <c r="G10" s="104" t="s">
        <v>20</v>
      </c>
      <c r="H10" s="104"/>
      <c r="I10" s="104"/>
      <c r="J10" s="4"/>
    </row>
    <row r="11" spans="1:10" ht="12.75">
      <c r="A11" s="4"/>
      <c r="B11" s="4"/>
      <c r="C11" s="39"/>
      <c r="D11" s="3"/>
      <c r="E11" s="39" t="s">
        <v>51</v>
      </c>
      <c r="F11" s="4"/>
      <c r="G11" s="39"/>
      <c r="H11" s="3"/>
      <c r="I11" s="39" t="s">
        <v>51</v>
      </c>
      <c r="J11" s="4"/>
    </row>
    <row r="12" spans="1:10" ht="12.75">
      <c r="A12" s="4"/>
      <c r="B12" s="4"/>
      <c r="C12" s="39" t="s">
        <v>19</v>
      </c>
      <c r="D12" s="3"/>
      <c r="E12" s="39" t="s">
        <v>17</v>
      </c>
      <c r="F12" s="4"/>
      <c r="G12" s="39" t="s">
        <v>18</v>
      </c>
      <c r="H12" s="3"/>
      <c r="I12" s="39" t="s">
        <v>17</v>
      </c>
      <c r="J12" s="4"/>
    </row>
    <row r="13" spans="1:10" ht="12.75">
      <c r="A13" s="4"/>
      <c r="B13" s="4"/>
      <c r="C13" s="39" t="s">
        <v>16</v>
      </c>
      <c r="D13" s="3"/>
      <c r="E13" s="39" t="s">
        <v>16</v>
      </c>
      <c r="F13" s="4"/>
      <c r="G13" s="39" t="s">
        <v>91</v>
      </c>
      <c r="H13" s="3"/>
      <c r="I13" s="39" t="s">
        <v>92</v>
      </c>
      <c r="J13" s="4"/>
    </row>
    <row r="14" spans="1:10" ht="12.75">
      <c r="A14" s="4"/>
      <c r="B14" s="4"/>
      <c r="C14" s="51">
        <v>39721</v>
      </c>
      <c r="D14" s="3"/>
      <c r="E14" s="51">
        <v>39355</v>
      </c>
      <c r="F14" s="4"/>
      <c r="G14" s="51">
        <v>39721</v>
      </c>
      <c r="H14" s="3"/>
      <c r="I14" s="52">
        <v>39355</v>
      </c>
      <c r="J14" s="4"/>
    </row>
    <row r="15" spans="1:10" ht="12.75">
      <c r="A15" s="4"/>
      <c r="B15" s="4"/>
      <c r="C15" s="41" t="s">
        <v>11</v>
      </c>
      <c r="D15" s="4"/>
      <c r="E15" s="41" t="s">
        <v>11</v>
      </c>
      <c r="F15" s="4"/>
      <c r="G15" s="41" t="s">
        <v>11</v>
      </c>
      <c r="H15" s="4"/>
      <c r="I15" s="41" t="s">
        <v>11</v>
      </c>
      <c r="J15" s="4"/>
    </row>
    <row r="16" spans="1:10" ht="12.75">
      <c r="A16" s="4"/>
      <c r="B16" s="4"/>
      <c r="C16" s="42"/>
      <c r="D16" s="4"/>
      <c r="E16" s="42"/>
      <c r="F16" s="4"/>
      <c r="G16" s="42"/>
      <c r="H16" s="4"/>
      <c r="I16" s="42"/>
      <c r="J16" s="4"/>
    </row>
    <row r="17" spans="1:10" ht="12.75">
      <c r="A17" s="3" t="s">
        <v>103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53"/>
      <c r="F18" s="4"/>
      <c r="G18" s="4"/>
      <c r="H18" s="4"/>
      <c r="I18" s="4"/>
      <c r="J18" s="4"/>
    </row>
    <row r="19" spans="1:10" ht="12.75">
      <c r="A19" s="3" t="s">
        <v>14</v>
      </c>
      <c r="B19" s="4"/>
      <c r="C19" s="47">
        <v>35037</v>
      </c>
      <c r="D19" s="6"/>
      <c r="E19" s="6">
        <v>31371</v>
      </c>
      <c r="F19" s="6"/>
      <c r="G19" s="47">
        <v>35037</v>
      </c>
      <c r="H19" s="6"/>
      <c r="I19" s="6">
        <v>31371</v>
      </c>
      <c r="J19" s="4"/>
    </row>
    <row r="20" spans="1:10" ht="12.75">
      <c r="A20" s="4"/>
      <c r="B20" s="4"/>
      <c r="C20" s="47"/>
      <c r="D20" s="6"/>
      <c r="E20" s="6"/>
      <c r="F20" s="6"/>
      <c r="G20" s="47"/>
      <c r="H20" s="6"/>
      <c r="I20" s="6"/>
      <c r="J20" s="4"/>
    </row>
    <row r="21" spans="1:10" ht="12.75">
      <c r="A21" s="4" t="s">
        <v>66</v>
      </c>
      <c r="B21" s="4"/>
      <c r="C21" s="47">
        <f>-36178+1600</f>
        <v>-34578</v>
      </c>
      <c r="D21" s="6"/>
      <c r="E21" s="6">
        <f>-24955+453</f>
        <v>-24502</v>
      </c>
      <c r="F21" s="6"/>
      <c r="G21" s="47">
        <f>-36178+1600</f>
        <v>-34578</v>
      </c>
      <c r="H21" s="6"/>
      <c r="I21" s="6">
        <f>-24955+453</f>
        <v>-24502</v>
      </c>
      <c r="J21" s="4"/>
    </row>
    <row r="22" spans="1:10" ht="12.75">
      <c r="A22" s="4"/>
      <c r="B22" s="4"/>
      <c r="C22" s="47"/>
      <c r="D22" s="6"/>
      <c r="E22" s="6"/>
      <c r="F22" s="6"/>
      <c r="G22" s="47"/>
      <c r="H22" s="6"/>
      <c r="I22" s="6"/>
      <c r="J22" s="4"/>
    </row>
    <row r="23" spans="1:10" ht="12.75">
      <c r="A23" s="4" t="s">
        <v>55</v>
      </c>
      <c r="B23" s="4"/>
      <c r="C23" s="47">
        <v>1992</v>
      </c>
      <c r="D23" s="6"/>
      <c r="E23" s="6">
        <f>2170-165</f>
        <v>2005</v>
      </c>
      <c r="F23" s="6"/>
      <c r="G23" s="47">
        <v>1992</v>
      </c>
      <c r="H23" s="6"/>
      <c r="I23" s="6">
        <f>2170-165</f>
        <v>2005</v>
      </c>
      <c r="J23" s="4"/>
    </row>
    <row r="24" spans="1:10" ht="12.75">
      <c r="A24" s="4"/>
      <c r="B24" s="4"/>
      <c r="C24" s="47"/>
      <c r="D24" s="6"/>
      <c r="E24" s="6"/>
      <c r="F24" s="6"/>
      <c r="G24" s="47"/>
      <c r="H24" s="6"/>
      <c r="I24" s="6"/>
      <c r="J24" s="4"/>
    </row>
    <row r="25" spans="1:10" ht="12.75">
      <c r="A25" s="4" t="s">
        <v>13</v>
      </c>
      <c r="B25" s="4"/>
      <c r="C25" s="47">
        <v>-4689</v>
      </c>
      <c r="D25" s="6"/>
      <c r="E25" s="6">
        <f>-4875+456</f>
        <v>-4419</v>
      </c>
      <c r="F25" s="6"/>
      <c r="G25" s="47">
        <v>-4689</v>
      </c>
      <c r="H25" s="6"/>
      <c r="I25" s="6">
        <f>-4875+456</f>
        <v>-4419</v>
      </c>
      <c r="J25" s="4"/>
    </row>
    <row r="26" spans="1:10" ht="12.75">
      <c r="A26" s="4"/>
      <c r="B26" s="4"/>
      <c r="C26" s="54"/>
      <c r="D26" s="6"/>
      <c r="E26" s="55"/>
      <c r="F26" s="6"/>
      <c r="G26" s="54"/>
      <c r="H26" s="6"/>
      <c r="I26" s="55"/>
      <c r="J26" s="4"/>
    </row>
    <row r="27" spans="1:10" ht="12.75">
      <c r="A27" s="4"/>
      <c r="B27" s="4"/>
      <c r="C27" s="47"/>
      <c r="D27" s="6"/>
      <c r="E27" s="6"/>
      <c r="F27" s="6"/>
      <c r="G27" s="47"/>
      <c r="H27" s="6"/>
      <c r="I27" s="6"/>
      <c r="J27" s="4"/>
    </row>
    <row r="28" spans="1:10" ht="12.75">
      <c r="A28" s="3" t="s">
        <v>131</v>
      </c>
      <c r="B28" s="4"/>
      <c r="C28" s="6">
        <f>SUM(C19:C27)</f>
        <v>-2238</v>
      </c>
      <c r="D28" s="6"/>
      <c r="E28" s="6">
        <f>SUM(E19:E26)</f>
        <v>4455</v>
      </c>
      <c r="F28" s="6"/>
      <c r="G28" s="6">
        <f>SUM(G19:G27)</f>
        <v>-2238</v>
      </c>
      <c r="H28" s="6"/>
      <c r="I28" s="6">
        <f>SUM(I19:I26)</f>
        <v>4455</v>
      </c>
      <c r="J28" s="4"/>
    </row>
    <row r="29" spans="1:10" ht="12.75">
      <c r="A29" s="4"/>
      <c r="B29" s="4"/>
      <c r="C29" s="47"/>
      <c r="D29" s="6"/>
      <c r="E29" s="6"/>
      <c r="F29" s="6"/>
      <c r="G29" s="47"/>
      <c r="H29" s="6"/>
      <c r="I29" s="6"/>
      <c r="J29" s="4"/>
    </row>
    <row r="30" spans="1:10" ht="12.75">
      <c r="A30" s="4" t="s">
        <v>84</v>
      </c>
      <c r="B30" s="4"/>
      <c r="C30" s="47">
        <v>-1639</v>
      </c>
      <c r="D30" s="6"/>
      <c r="E30" s="6">
        <v>-2296</v>
      </c>
      <c r="F30" s="6"/>
      <c r="G30" s="47">
        <v>-1639</v>
      </c>
      <c r="H30" s="6"/>
      <c r="I30" s="6">
        <v>-2296</v>
      </c>
      <c r="J30" s="4"/>
    </row>
    <row r="31" spans="1:10" ht="12.75">
      <c r="A31" s="4"/>
      <c r="B31" s="4"/>
      <c r="C31" s="54"/>
      <c r="D31" s="6"/>
      <c r="E31" s="55"/>
      <c r="F31" s="6"/>
      <c r="G31" s="54"/>
      <c r="H31" s="6"/>
      <c r="I31" s="55"/>
      <c r="J31" s="4"/>
    </row>
    <row r="32" spans="1:10" ht="12.75">
      <c r="A32" s="3" t="s">
        <v>132</v>
      </c>
      <c r="B32" s="4"/>
      <c r="C32" s="47"/>
      <c r="D32" s="6"/>
      <c r="E32" s="6"/>
      <c r="F32" s="6"/>
      <c r="G32" s="47"/>
      <c r="H32" s="6"/>
      <c r="I32" s="6"/>
      <c r="J32" s="4"/>
    </row>
    <row r="33" spans="1:10" ht="12.75">
      <c r="A33" s="3" t="s">
        <v>104</v>
      </c>
      <c r="B33" s="4"/>
      <c r="C33" s="47">
        <f>+C30+C28</f>
        <v>-3877</v>
      </c>
      <c r="D33" s="6"/>
      <c r="E33" s="47">
        <f>SUM(E27:E31)</f>
        <v>2159</v>
      </c>
      <c r="F33" s="6"/>
      <c r="G33" s="47">
        <f>+G30+G28</f>
        <v>-3877</v>
      </c>
      <c r="H33" s="6"/>
      <c r="I33" s="47">
        <f>SUM(I27:I31)</f>
        <v>2159</v>
      </c>
      <c r="J33" s="4"/>
    </row>
    <row r="34" spans="2:10" ht="12.75">
      <c r="B34" s="4"/>
      <c r="C34" s="37"/>
      <c r="D34" s="37"/>
      <c r="E34" s="37"/>
      <c r="F34" s="37"/>
      <c r="G34" s="37"/>
      <c r="H34" s="37"/>
      <c r="I34" s="37"/>
      <c r="J34" s="4"/>
    </row>
    <row r="35" spans="1:10" ht="12.75">
      <c r="A35" s="3" t="s">
        <v>105</v>
      </c>
      <c r="B35" s="4"/>
      <c r="C35" s="6"/>
      <c r="D35" s="6"/>
      <c r="E35" s="6"/>
      <c r="F35" s="6"/>
      <c r="G35" s="6"/>
      <c r="H35" s="6"/>
      <c r="I35" s="6"/>
      <c r="J35" s="4"/>
    </row>
    <row r="36" spans="1:10" ht="12.75">
      <c r="A36" s="4" t="s">
        <v>125</v>
      </c>
      <c r="B36" s="4"/>
      <c r="C36" s="6"/>
      <c r="D36" s="6"/>
      <c r="E36" s="6"/>
      <c r="F36" s="6"/>
      <c r="G36" s="6"/>
      <c r="H36" s="6"/>
      <c r="I36" s="6"/>
      <c r="J36" s="4"/>
    </row>
    <row r="37" spans="1:10" ht="12.75">
      <c r="A37" s="4" t="s">
        <v>106</v>
      </c>
      <c r="B37" s="4"/>
      <c r="C37" s="6">
        <v>0</v>
      </c>
      <c r="D37" s="6"/>
      <c r="E37" s="6">
        <v>-744</v>
      </c>
      <c r="F37" s="6"/>
      <c r="G37" s="6">
        <v>0</v>
      </c>
      <c r="H37" s="6"/>
      <c r="I37" s="6">
        <v>-744</v>
      </c>
      <c r="J37" s="4"/>
    </row>
    <row r="38" spans="1:10" ht="12.75">
      <c r="A38" s="4"/>
      <c r="B38" s="4"/>
      <c r="C38" s="55"/>
      <c r="D38" s="6"/>
      <c r="E38" s="55"/>
      <c r="F38" s="6"/>
      <c r="G38" s="55"/>
      <c r="H38" s="6"/>
      <c r="I38" s="55"/>
      <c r="J38" s="4"/>
    </row>
    <row r="39" spans="1:10" ht="12.75">
      <c r="A39" s="4"/>
      <c r="B39" s="4"/>
      <c r="C39" s="6"/>
      <c r="D39" s="6"/>
      <c r="E39" s="6"/>
      <c r="F39" s="6"/>
      <c r="G39" s="6"/>
      <c r="H39" s="6"/>
      <c r="I39" s="6"/>
      <c r="J39" s="4"/>
    </row>
    <row r="40" spans="1:10" ht="13.5" thickBot="1">
      <c r="A40" s="4"/>
      <c r="B40" s="4"/>
      <c r="C40" s="56">
        <f>SUM(C33:C37)</f>
        <v>-3877</v>
      </c>
      <c r="D40" s="6"/>
      <c r="E40" s="56">
        <f>SUM(E33:E38)</f>
        <v>1415</v>
      </c>
      <c r="F40" s="6"/>
      <c r="G40" s="56">
        <f>SUM(G33:G37)</f>
        <v>-3877</v>
      </c>
      <c r="H40" s="6"/>
      <c r="I40" s="56">
        <f>SUM(I33:I38)</f>
        <v>1415</v>
      </c>
      <c r="J40" s="4"/>
    </row>
    <row r="41" spans="1:10" ht="12.75">
      <c r="A41" s="4"/>
      <c r="B41" s="4"/>
      <c r="C41" s="37"/>
      <c r="D41" s="6"/>
      <c r="E41" s="37"/>
      <c r="F41" s="6"/>
      <c r="G41" s="37"/>
      <c r="H41" s="6"/>
      <c r="I41" s="37"/>
      <c r="J41" s="4"/>
    </row>
    <row r="42" spans="1:10" ht="12.75">
      <c r="A42" s="4" t="s">
        <v>56</v>
      </c>
      <c r="B42" s="4"/>
      <c r="C42" s="6"/>
      <c r="D42" s="6"/>
      <c r="E42" s="6"/>
      <c r="F42" s="6"/>
      <c r="G42" s="6"/>
      <c r="H42" s="6"/>
      <c r="I42" s="6"/>
      <c r="J42" s="4"/>
    </row>
    <row r="43" spans="1:10" ht="12.75">
      <c r="A43" s="4"/>
      <c r="B43" s="4"/>
      <c r="C43" s="6"/>
      <c r="D43" s="6"/>
      <c r="E43" s="6"/>
      <c r="F43" s="6"/>
      <c r="G43" s="6"/>
      <c r="H43" s="6"/>
      <c r="I43" s="6"/>
      <c r="J43" s="4"/>
    </row>
    <row r="44" spans="1:10" ht="12.75">
      <c r="A44" s="4" t="s">
        <v>93</v>
      </c>
      <c r="B44" s="4"/>
      <c r="C44" s="47">
        <f>C40-C46</f>
        <v>-3823</v>
      </c>
      <c r="D44" s="6"/>
      <c r="E44" s="47">
        <v>1587</v>
      </c>
      <c r="F44" s="6"/>
      <c r="G44" s="47">
        <f>G40-G46</f>
        <v>-3823</v>
      </c>
      <c r="H44" s="6"/>
      <c r="I44" s="47">
        <v>1587</v>
      </c>
      <c r="J44" s="4"/>
    </row>
    <row r="45" spans="1:10" ht="12.75">
      <c r="A45" s="4"/>
      <c r="B45" s="4"/>
      <c r="C45" s="47"/>
      <c r="D45" s="6"/>
      <c r="E45" s="6"/>
      <c r="F45" s="6"/>
      <c r="G45" s="47"/>
      <c r="H45" s="6"/>
      <c r="I45" s="6"/>
      <c r="J45" s="4"/>
    </row>
    <row r="46" spans="1:10" ht="12.75">
      <c r="A46" s="4" t="s">
        <v>1</v>
      </c>
      <c r="B46" s="4"/>
      <c r="C46" s="47">
        <v>-54</v>
      </c>
      <c r="D46" s="6"/>
      <c r="E46" s="47">
        <v>-172</v>
      </c>
      <c r="F46" s="6"/>
      <c r="G46" s="47">
        <v>-54</v>
      </c>
      <c r="H46" s="6"/>
      <c r="I46" s="6">
        <v>-172</v>
      </c>
      <c r="J46" s="4"/>
    </row>
    <row r="47" spans="1:10" ht="12.75">
      <c r="A47" s="4"/>
      <c r="B47" s="4"/>
      <c r="C47" s="55"/>
      <c r="D47" s="6"/>
      <c r="E47" s="55"/>
      <c r="F47" s="6"/>
      <c r="G47" s="55"/>
      <c r="H47" s="6"/>
      <c r="I47" s="55"/>
      <c r="J47" s="4"/>
    </row>
    <row r="48" spans="1:10" ht="12.75">
      <c r="A48" s="4"/>
      <c r="B48" s="4"/>
      <c r="C48" s="6"/>
      <c r="D48" s="6"/>
      <c r="E48" s="6"/>
      <c r="F48" s="6"/>
      <c r="G48" s="6"/>
      <c r="H48" s="6"/>
      <c r="I48" s="6"/>
      <c r="J48" s="4"/>
    </row>
    <row r="49" spans="1:10" ht="12.75">
      <c r="A49" s="4"/>
      <c r="B49" s="4"/>
      <c r="C49" s="6">
        <f>+C46+C44</f>
        <v>-3877</v>
      </c>
      <c r="D49" s="6"/>
      <c r="E49" s="6">
        <f>SUM(E44:E47)</f>
        <v>1415</v>
      </c>
      <c r="F49" s="6"/>
      <c r="G49" s="6">
        <f>+G46+G44</f>
        <v>-3877</v>
      </c>
      <c r="H49" s="6"/>
      <c r="I49" s="6">
        <f>SUM(I44:I47)</f>
        <v>1415</v>
      </c>
      <c r="J49" s="4"/>
    </row>
    <row r="50" spans="1:10" ht="13.5" thickBot="1">
      <c r="A50" s="4"/>
      <c r="B50" s="4"/>
      <c r="C50" s="57"/>
      <c r="D50" s="4"/>
      <c r="E50" s="57"/>
      <c r="F50" s="4"/>
      <c r="G50" s="57"/>
      <c r="H50" s="4"/>
      <c r="I50" s="57"/>
      <c r="J50" s="4"/>
    </row>
    <row r="51" spans="1:10" ht="12.75">
      <c r="A51" s="4"/>
      <c r="B51" s="4"/>
      <c r="C51" s="5"/>
      <c r="D51" s="4"/>
      <c r="E51" s="4"/>
      <c r="F51" s="4"/>
      <c r="G51" s="4"/>
      <c r="H51" s="4"/>
      <c r="I51" s="4"/>
      <c r="J51" s="4"/>
    </row>
    <row r="52" spans="1:10" ht="12.75">
      <c r="A52" s="4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 t="s">
        <v>126</v>
      </c>
      <c r="B55" s="4"/>
      <c r="C55" s="58">
        <f>+(C33-C46)/564603*100</f>
        <v>-0.6771129448479728</v>
      </c>
      <c r="D55" s="7"/>
      <c r="E55" s="59">
        <v>0.42</v>
      </c>
      <c r="F55" s="7"/>
      <c r="G55" s="58">
        <f>+(G33-G46)/564603*100</f>
        <v>-0.6771129448479728</v>
      </c>
      <c r="H55" s="7"/>
      <c r="I55" s="59">
        <v>0.42</v>
      </c>
      <c r="J55" s="7"/>
    </row>
    <row r="56" spans="1:10" ht="12.75">
      <c r="A56" s="4"/>
      <c r="B56" s="4"/>
      <c r="C56" s="60"/>
      <c r="D56" s="7"/>
      <c r="E56" s="7"/>
      <c r="F56" s="7"/>
      <c r="G56" s="60"/>
      <c r="H56" s="7"/>
      <c r="I56" s="61"/>
      <c r="J56" s="7"/>
    </row>
    <row r="57" spans="1:10" ht="12.75">
      <c r="A57" s="4" t="s">
        <v>109</v>
      </c>
      <c r="B57" s="4"/>
      <c r="C57" s="62">
        <f>+C37/564603*100</f>
        <v>0</v>
      </c>
      <c r="D57" s="38"/>
      <c r="E57" s="63">
        <v>-0.14</v>
      </c>
      <c r="F57" s="38"/>
      <c r="G57" s="62">
        <f>+G37/564603*100</f>
        <v>0</v>
      </c>
      <c r="H57" s="7"/>
      <c r="I57" s="63">
        <v>-0.14</v>
      </c>
      <c r="J57" s="7"/>
    </row>
    <row r="58" spans="1:10" ht="12.75">
      <c r="A58" s="4"/>
      <c r="B58" s="4"/>
      <c r="C58" s="64"/>
      <c r="D58" s="4"/>
      <c r="E58" s="64"/>
      <c r="F58" s="4"/>
      <c r="G58" s="65"/>
      <c r="H58" s="4"/>
      <c r="I58" s="64"/>
      <c r="J58" s="4"/>
    </row>
    <row r="59" spans="1:10" ht="13.5" thickBot="1">
      <c r="A59" s="4" t="s">
        <v>127</v>
      </c>
      <c r="B59" s="4"/>
      <c r="C59" s="66">
        <f>SUM(C55:C58)</f>
        <v>-0.6771129448479728</v>
      </c>
      <c r="D59" s="4"/>
      <c r="E59" s="66">
        <f>SUM(E55:E58)</f>
        <v>0.27999999999999997</v>
      </c>
      <c r="F59" s="4"/>
      <c r="G59" s="66">
        <f>SUM(G55:G58)</f>
        <v>-0.6771129448479728</v>
      </c>
      <c r="H59" s="4"/>
      <c r="I59" s="66">
        <f>SUM(I55:I58)</f>
        <v>0.27999999999999997</v>
      </c>
      <c r="J59" s="4"/>
    </row>
    <row r="60" spans="1:10" ht="12.75">
      <c r="A60" s="4"/>
      <c r="B60" s="4"/>
      <c r="C60" s="58"/>
      <c r="D60" s="4"/>
      <c r="E60" s="58"/>
      <c r="F60" s="4"/>
      <c r="G60" s="67"/>
      <c r="H60" s="4"/>
      <c r="I60" s="58"/>
      <c r="J60" s="4"/>
    </row>
    <row r="61" spans="1:10" ht="12.75">
      <c r="A61" s="4" t="s">
        <v>128</v>
      </c>
      <c r="B61" s="4"/>
      <c r="C61" s="68">
        <f>+C55</f>
        <v>-0.6771129448479728</v>
      </c>
      <c r="D61" s="7"/>
      <c r="E61" s="58">
        <v>0.32</v>
      </c>
      <c r="F61" s="7"/>
      <c r="G61" s="68">
        <f>+G55</f>
        <v>-0.6771129448479728</v>
      </c>
      <c r="H61" s="7"/>
      <c r="I61" s="59">
        <v>0.32</v>
      </c>
      <c r="J61" s="4"/>
    </row>
    <row r="62" spans="1:10" ht="12.75">
      <c r="A62" s="4"/>
      <c r="B62" s="4"/>
      <c r="C62" s="7"/>
      <c r="D62" s="7"/>
      <c r="E62" s="7"/>
      <c r="F62" s="7"/>
      <c r="G62" s="7"/>
      <c r="H62" s="7"/>
      <c r="I62" s="61"/>
      <c r="J62" s="4"/>
    </row>
    <row r="63" spans="1:10" ht="12.75">
      <c r="A63" s="4" t="s">
        <v>110</v>
      </c>
      <c r="B63" s="4"/>
      <c r="C63" s="63">
        <f>+(C37/'[1]EPS quarterly'!$J$169*0.001)*100</f>
        <v>0</v>
      </c>
      <c r="D63" s="38"/>
      <c r="E63" s="63">
        <v>-0.09</v>
      </c>
      <c r="F63" s="38"/>
      <c r="G63" s="62">
        <f>+G37/('[1]EPS Yearly'!$J$170*0.001)*100</f>
        <v>0</v>
      </c>
      <c r="H63" s="7"/>
      <c r="I63" s="63">
        <v>-0.09</v>
      </c>
      <c r="J63" s="4"/>
    </row>
    <row r="64" spans="1:10" ht="12.75">
      <c r="A64" s="4"/>
      <c r="B64" s="4"/>
      <c r="C64" s="64"/>
      <c r="D64" s="4"/>
      <c r="E64" s="64"/>
      <c r="F64" s="4"/>
      <c r="G64" s="64"/>
      <c r="H64" s="4"/>
      <c r="I64" s="64"/>
      <c r="J64" s="4"/>
    </row>
    <row r="65" spans="1:10" ht="13.5" thickBot="1">
      <c r="A65" s="4" t="s">
        <v>129</v>
      </c>
      <c r="B65" s="4"/>
      <c r="C65" s="69">
        <f>SUM(C61:C64)</f>
        <v>-0.6771129448479728</v>
      </c>
      <c r="D65" s="4"/>
      <c r="E65" s="66">
        <f>SUM(E60:E64)</f>
        <v>0.23</v>
      </c>
      <c r="F65" s="4"/>
      <c r="G65" s="69">
        <f>SUM(G61:G64)</f>
        <v>-0.6771129448479728</v>
      </c>
      <c r="H65" s="4"/>
      <c r="I65" s="66">
        <f>SUM(I60:I64)</f>
        <v>0.23</v>
      </c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</sheetData>
  <mergeCells count="2">
    <mergeCell ref="C10:E10"/>
    <mergeCell ref="G10:I10"/>
  </mergeCells>
  <printOptions horizontalCentered="1"/>
  <pageMargins left="0.7874015748031497" right="0.3937007874015748" top="0.35433070866141736" bottom="0.5118110236220472" header="0.2755905511811024" footer="0.2755905511811024"/>
  <pageSetup blackAndWhite="1" firstPageNumber="2" useFirstPageNumber="1" fitToHeight="1" fitToWidth="1" horizontalDpi="600" verticalDpi="600" orientation="portrait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D8" sqref="D8"/>
    </sheetView>
  </sheetViews>
  <sheetFormatPr defaultColWidth="9.140625" defaultRowHeight="12.75"/>
  <cols>
    <col min="1" max="1" width="0.5625" style="11" customWidth="1"/>
    <col min="2" max="2" width="1.1484375" style="11" customWidth="1"/>
    <col min="3" max="3" width="60.7109375" style="11" customWidth="1"/>
    <col min="4" max="4" width="13.421875" style="27" customWidth="1"/>
    <col min="5" max="5" width="0.5625" style="11" customWidth="1"/>
    <col min="6" max="6" width="13.8515625" style="27" bestFit="1" customWidth="1"/>
    <col min="7" max="7" width="1.28515625" style="11" customWidth="1"/>
    <col min="8" max="8" width="0.99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18" t="s">
        <v>12</v>
      </c>
      <c r="B1" s="18" t="s">
        <v>101</v>
      </c>
      <c r="C1" s="15"/>
      <c r="D1" s="24"/>
      <c r="E1" s="15"/>
      <c r="F1" s="24"/>
      <c r="G1" s="15"/>
      <c r="H1" s="15"/>
      <c r="I1" s="15"/>
    </row>
    <row r="2" spans="1:9" ht="15">
      <c r="A2" s="16" t="s">
        <v>41</v>
      </c>
      <c r="B2" s="34" t="s">
        <v>41</v>
      </c>
      <c r="C2" s="16"/>
      <c r="D2" s="25"/>
      <c r="E2" s="16"/>
      <c r="F2" s="25"/>
      <c r="G2" s="16"/>
      <c r="H2" s="16"/>
      <c r="I2" s="16"/>
    </row>
    <row r="3" spans="1:13" ht="13.5" thickBot="1">
      <c r="A3" s="17"/>
      <c r="B3" s="17"/>
      <c r="C3" s="17"/>
      <c r="D3" s="26"/>
      <c r="E3" s="17"/>
      <c r="F3" s="26"/>
      <c r="G3" s="17"/>
      <c r="H3" s="70"/>
      <c r="I3" s="70"/>
      <c r="J3" s="71"/>
      <c r="K3" s="71"/>
      <c r="L3" s="71"/>
      <c r="M3" s="71"/>
    </row>
    <row r="4" spans="1:13" ht="12.75">
      <c r="A4" s="23"/>
      <c r="B4" s="23"/>
      <c r="H4" s="71"/>
      <c r="I4" s="71"/>
      <c r="J4" s="71"/>
      <c r="K4" s="71"/>
      <c r="L4" s="71"/>
      <c r="M4" s="71"/>
    </row>
    <row r="5" spans="1:13" ht="12.75">
      <c r="A5" s="23"/>
      <c r="B5" s="23"/>
      <c r="H5" s="71"/>
      <c r="I5" s="71"/>
      <c r="J5" s="71"/>
      <c r="K5" s="71"/>
      <c r="L5" s="71"/>
      <c r="M5" s="71"/>
    </row>
    <row r="6" spans="1:13" ht="12.75">
      <c r="A6" s="22" t="s">
        <v>44</v>
      </c>
      <c r="B6" s="23"/>
      <c r="H6" s="71"/>
      <c r="I6" s="71"/>
      <c r="J6" s="71"/>
      <c r="K6" s="71"/>
      <c r="L6" s="71"/>
      <c r="M6" s="71"/>
    </row>
    <row r="7" spans="1:13" ht="12.75">
      <c r="A7" s="22" t="s">
        <v>130</v>
      </c>
      <c r="B7" s="22"/>
      <c r="H7" s="71"/>
      <c r="I7" s="71"/>
      <c r="J7" s="71"/>
      <c r="K7" s="71"/>
      <c r="L7" s="71"/>
      <c r="M7" s="71"/>
    </row>
    <row r="8" spans="6:13" ht="12.75">
      <c r="F8" s="28"/>
      <c r="H8" s="71"/>
      <c r="I8" s="71"/>
      <c r="J8" s="71"/>
      <c r="K8" s="71"/>
      <c r="L8" s="71"/>
      <c r="M8" s="71"/>
    </row>
    <row r="9" spans="4:6" ht="12.75">
      <c r="D9" s="28" t="s">
        <v>30</v>
      </c>
      <c r="E9" s="72"/>
      <c r="F9" s="28" t="s">
        <v>30</v>
      </c>
    </row>
    <row r="10" spans="4:6" ht="12.75">
      <c r="D10" s="51">
        <v>39721</v>
      </c>
      <c r="E10" s="3"/>
      <c r="F10" s="51">
        <v>39355</v>
      </c>
    </row>
    <row r="11" spans="4:6" ht="12.75">
      <c r="D11" s="73" t="s">
        <v>11</v>
      </c>
      <c r="E11" s="72"/>
      <c r="F11" s="73" t="s">
        <v>11</v>
      </c>
    </row>
    <row r="12" ht="12.75">
      <c r="F12" s="42"/>
    </row>
    <row r="14" spans="1:2" ht="12.75">
      <c r="A14" s="23" t="s">
        <v>46</v>
      </c>
      <c r="B14" s="23"/>
    </row>
    <row r="15" spans="2:6" ht="12.75">
      <c r="B15" s="11" t="s">
        <v>131</v>
      </c>
      <c r="D15" s="74"/>
      <c r="E15" s="8"/>
      <c r="F15" s="75"/>
    </row>
    <row r="16" spans="3:6" ht="12.75">
      <c r="C16" s="36" t="s">
        <v>111</v>
      </c>
      <c r="D16" s="74">
        <f>-3838+1600</f>
        <v>-2238</v>
      </c>
      <c r="E16" s="8"/>
      <c r="F16" s="75">
        <f>3711+744</f>
        <v>4455</v>
      </c>
    </row>
    <row r="17" spans="3:6" ht="12.75">
      <c r="C17" s="36" t="s">
        <v>112</v>
      </c>
      <c r="D17" s="74">
        <v>0</v>
      </c>
      <c r="E17" s="8"/>
      <c r="F17" s="75">
        <v>-744</v>
      </c>
    </row>
    <row r="18" spans="2:6" ht="12.75">
      <c r="B18" s="11" t="s">
        <v>29</v>
      </c>
      <c r="D18" s="74"/>
      <c r="E18" s="8"/>
      <c r="F18" s="75"/>
    </row>
    <row r="19" spans="3:6" ht="12.75" customHeight="1">
      <c r="C19" s="11" t="s">
        <v>88</v>
      </c>
      <c r="D19" s="74">
        <v>825</v>
      </c>
      <c r="E19" s="8"/>
      <c r="F19" s="75">
        <v>859</v>
      </c>
    </row>
    <row r="20" spans="3:6" ht="12.75">
      <c r="C20" s="11" t="s">
        <v>28</v>
      </c>
      <c r="D20" s="74">
        <v>3021</v>
      </c>
      <c r="E20" s="8"/>
      <c r="F20" s="75">
        <v>3123</v>
      </c>
    </row>
    <row r="21" spans="3:6" ht="12" customHeight="1">
      <c r="C21" s="11" t="s">
        <v>134</v>
      </c>
      <c r="D21" s="74">
        <v>-26</v>
      </c>
      <c r="E21" s="8"/>
      <c r="F21" s="75">
        <v>-125</v>
      </c>
    </row>
    <row r="22" spans="3:6" ht="12.75">
      <c r="C22" s="11" t="s">
        <v>36</v>
      </c>
      <c r="D22" s="74">
        <v>4926</v>
      </c>
      <c r="E22" s="8"/>
      <c r="F22" s="75">
        <v>5102</v>
      </c>
    </row>
    <row r="23" spans="3:17" ht="12.75">
      <c r="C23" s="11" t="s">
        <v>27</v>
      </c>
      <c r="D23" s="74">
        <v>-237</v>
      </c>
      <c r="E23" s="8"/>
      <c r="F23" s="75">
        <v>-227</v>
      </c>
      <c r="Q23" s="2"/>
    </row>
    <row r="24" spans="3:6" ht="12.75">
      <c r="C24" s="11" t="s">
        <v>40</v>
      </c>
      <c r="D24" s="74">
        <v>0</v>
      </c>
      <c r="E24" s="8"/>
      <c r="F24" s="75">
        <v>4</v>
      </c>
    </row>
    <row r="25" spans="3:6" ht="12.75">
      <c r="C25" s="11" t="s">
        <v>113</v>
      </c>
      <c r="D25" s="76">
        <v>126</v>
      </c>
      <c r="E25" s="14"/>
      <c r="F25" s="77">
        <v>0</v>
      </c>
    </row>
    <row r="26" spans="3:6" ht="12.75">
      <c r="C26" s="11" t="s">
        <v>89</v>
      </c>
      <c r="D26" s="74">
        <v>715</v>
      </c>
      <c r="E26" s="14"/>
      <c r="F26" s="77">
        <v>1474</v>
      </c>
    </row>
    <row r="27" spans="3:6" ht="12.75">
      <c r="C27" s="11" t="s">
        <v>102</v>
      </c>
      <c r="D27" s="76">
        <v>-1768</v>
      </c>
      <c r="E27" s="72"/>
      <c r="F27" s="27">
        <v>0</v>
      </c>
    </row>
    <row r="28" spans="3:6" ht="12.75">
      <c r="C28" s="11" t="s">
        <v>117</v>
      </c>
      <c r="D28" s="76">
        <v>0</v>
      </c>
      <c r="E28" s="72"/>
      <c r="F28" s="27">
        <v>-144</v>
      </c>
    </row>
    <row r="29" spans="3:6" ht="12.75">
      <c r="C29" s="11" t="s">
        <v>122</v>
      </c>
      <c r="D29" s="76">
        <v>5281</v>
      </c>
      <c r="E29" s="14"/>
      <c r="F29" s="77">
        <v>-1041</v>
      </c>
    </row>
    <row r="30" spans="3:6" ht="12.75">
      <c r="C30" s="11" t="s">
        <v>47</v>
      </c>
      <c r="D30" s="78">
        <v>0</v>
      </c>
      <c r="E30" s="14"/>
      <c r="F30" s="79">
        <v>-373</v>
      </c>
    </row>
    <row r="31" spans="2:6" ht="12.75">
      <c r="B31" s="11" t="s">
        <v>52</v>
      </c>
      <c r="D31" s="74">
        <f>SUM(D15:D30)</f>
        <v>10625</v>
      </c>
      <c r="E31" s="8"/>
      <c r="F31" s="75">
        <f>SUM(F15:F30)</f>
        <v>12363</v>
      </c>
    </row>
    <row r="32" spans="3:6" ht="12.75">
      <c r="C32" s="11" t="s">
        <v>39</v>
      </c>
      <c r="D32" s="78">
        <f>10920-1-1600</f>
        <v>9319</v>
      </c>
      <c r="E32" s="14"/>
      <c r="F32" s="79">
        <v>-8633</v>
      </c>
    </row>
    <row r="33" spans="2:6" ht="12.75">
      <c r="B33" s="11" t="s">
        <v>90</v>
      </c>
      <c r="D33" s="74">
        <f>SUM(D31:D32)</f>
        <v>19944</v>
      </c>
      <c r="E33" s="8"/>
      <c r="F33" s="75">
        <f>+F31+F32</f>
        <v>3730</v>
      </c>
    </row>
    <row r="34" spans="3:6" ht="12.75">
      <c r="C34" s="11" t="s">
        <v>50</v>
      </c>
      <c r="D34" s="74">
        <v>-4445</v>
      </c>
      <c r="E34" s="8"/>
      <c r="F34" s="75">
        <v>-1449</v>
      </c>
    </row>
    <row r="35" spans="3:6" ht="12.75">
      <c r="C35" s="11" t="s">
        <v>26</v>
      </c>
      <c r="D35" s="74">
        <v>-2</v>
      </c>
      <c r="E35" s="14"/>
      <c r="F35" s="75">
        <v>-124</v>
      </c>
    </row>
    <row r="36" spans="2:6" ht="12.75">
      <c r="B36" s="23" t="s">
        <v>135</v>
      </c>
      <c r="D36" s="80">
        <f>SUM(D33:D35)</f>
        <v>15497</v>
      </c>
      <c r="E36" s="14"/>
      <c r="F36" s="81">
        <f>SUM(F33:F35)</f>
        <v>2157</v>
      </c>
    </row>
    <row r="37" ht="12.75">
      <c r="D37" s="82"/>
    </row>
    <row r="38" spans="1:4" ht="12.75">
      <c r="A38" s="23" t="s">
        <v>48</v>
      </c>
      <c r="D38" s="82"/>
    </row>
    <row r="39" spans="3:6" ht="12.75">
      <c r="C39" s="11" t="s">
        <v>85</v>
      </c>
      <c r="D39" s="74">
        <v>-1457</v>
      </c>
      <c r="E39" s="8"/>
      <c r="F39" s="75">
        <v>-169</v>
      </c>
    </row>
    <row r="40" spans="3:6" ht="12.75">
      <c r="C40" s="11" t="s">
        <v>118</v>
      </c>
      <c r="D40" s="74">
        <v>0</v>
      </c>
      <c r="E40" s="8"/>
      <c r="F40" s="75">
        <v>-28</v>
      </c>
    </row>
    <row r="41" spans="3:6" ht="12.75">
      <c r="C41" s="11" t="s">
        <v>23</v>
      </c>
      <c r="D41" s="74">
        <v>237</v>
      </c>
      <c r="E41" s="8"/>
      <c r="F41" s="75">
        <v>227</v>
      </c>
    </row>
    <row r="42" spans="3:6" ht="12.75">
      <c r="C42" s="11" t="s">
        <v>25</v>
      </c>
      <c r="D42" s="74">
        <v>40</v>
      </c>
      <c r="E42" s="8"/>
      <c r="F42" s="75">
        <v>128</v>
      </c>
    </row>
    <row r="43" spans="3:6" ht="12.75">
      <c r="C43" s="11" t="s">
        <v>24</v>
      </c>
      <c r="D43" s="74">
        <f>-314-1148</f>
        <v>-1462</v>
      </c>
      <c r="E43" s="8"/>
      <c r="F43" s="75">
        <v>-1123</v>
      </c>
    </row>
    <row r="44" spans="2:6" ht="12.75">
      <c r="B44" s="23" t="s">
        <v>115</v>
      </c>
      <c r="D44" s="80">
        <f>SUM(D39:D43)</f>
        <v>-2642</v>
      </c>
      <c r="E44" s="14"/>
      <c r="F44" s="81">
        <f>SUM(F39:F43)</f>
        <v>-965</v>
      </c>
    </row>
    <row r="45" ht="12.75">
      <c r="D45" s="82"/>
    </row>
    <row r="46" spans="1:4" ht="12.75">
      <c r="A46" s="23" t="s">
        <v>49</v>
      </c>
      <c r="D46" s="82"/>
    </row>
    <row r="47" spans="3:6" ht="12.75">
      <c r="C47" s="11" t="s">
        <v>136</v>
      </c>
      <c r="D47" s="74">
        <v>9502</v>
      </c>
      <c r="E47" s="8"/>
      <c r="F47" s="75">
        <v>-4081</v>
      </c>
    </row>
    <row r="48" spans="3:6" ht="12.75">
      <c r="C48" s="11" t="s">
        <v>22</v>
      </c>
      <c r="D48" s="74">
        <v>-309</v>
      </c>
      <c r="E48" s="8"/>
      <c r="F48" s="75">
        <v>-292</v>
      </c>
    </row>
    <row r="49" spans="1:6" ht="12.75">
      <c r="A49" s="11">
        <v>1</v>
      </c>
      <c r="B49" s="23" t="s">
        <v>137</v>
      </c>
      <c r="D49" s="80">
        <f>SUM(D47:D48)</f>
        <v>9193</v>
      </c>
      <c r="E49" s="14"/>
      <c r="F49" s="81">
        <f>SUM(F47:F48)</f>
        <v>-4373</v>
      </c>
    </row>
    <row r="50" spans="4:6" ht="12.75">
      <c r="D50" s="83"/>
      <c r="E50" s="12"/>
      <c r="F50" s="84"/>
    </row>
    <row r="51" spans="1:6" ht="12.75">
      <c r="A51" s="23" t="s">
        <v>138</v>
      </c>
      <c r="D51" s="76">
        <f>D36+D44+D49</f>
        <v>22048</v>
      </c>
      <c r="E51" s="14"/>
      <c r="F51" s="77">
        <f>F36+F44+F49</f>
        <v>-3181</v>
      </c>
    </row>
    <row r="52" spans="1:6" ht="12.75">
      <c r="A52" s="23" t="s">
        <v>114</v>
      </c>
      <c r="D52" s="76">
        <v>-3</v>
      </c>
      <c r="E52" s="14"/>
      <c r="F52" s="77">
        <v>0</v>
      </c>
    </row>
    <row r="53" spans="1:6" ht="12.75">
      <c r="A53" s="23" t="s">
        <v>139</v>
      </c>
      <c r="D53" s="78">
        <v>36757</v>
      </c>
      <c r="E53" s="14"/>
      <c r="F53" s="77">
        <v>66929</v>
      </c>
    </row>
    <row r="54" spans="1:6" ht="13.5" thickBot="1">
      <c r="A54" s="23" t="s">
        <v>140</v>
      </c>
      <c r="D54" s="85">
        <f>SUM(D51:D53)</f>
        <v>58802</v>
      </c>
      <c r="E54" s="14"/>
      <c r="F54" s="86">
        <f>SUM(F51:F53)</f>
        <v>63748</v>
      </c>
    </row>
  </sheetData>
  <printOptions horizontalCentered="1"/>
  <pageMargins left="0.9055118110236221" right="0.5118110236220472" top="0.3937007874015748" bottom="0.31496062992125984" header="0.7086614173228347" footer="0.1968503937007874"/>
  <pageSetup blackAndWhite="1" horizontalDpi="600" verticalDpi="60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N42" sqref="N42"/>
    </sheetView>
  </sheetViews>
  <sheetFormatPr defaultColWidth="9.140625" defaultRowHeight="12.75"/>
  <cols>
    <col min="1" max="1" width="32.00390625" style="30" customWidth="1"/>
    <col min="2" max="2" width="8.7109375" style="30" customWidth="1"/>
    <col min="3" max="3" width="1.1484375" style="30" customWidth="1"/>
    <col min="4" max="4" width="9.8515625" style="30" customWidth="1"/>
    <col min="5" max="5" width="1.28515625" style="30" customWidth="1"/>
    <col min="6" max="6" width="8.7109375" style="30" customWidth="1"/>
    <col min="7" max="7" width="1.28515625" style="30" customWidth="1"/>
    <col min="8" max="8" width="9.00390625" style="30" customWidth="1"/>
    <col min="9" max="9" width="1.1484375" style="30" customWidth="1"/>
    <col min="10" max="10" width="9.7109375" style="30" customWidth="1"/>
    <col min="11" max="11" width="1.1484375" style="30" customWidth="1"/>
    <col min="12" max="12" width="11.421875" style="30" customWidth="1"/>
    <col min="13" max="13" width="1.421875" style="30" customWidth="1"/>
    <col min="14" max="14" width="10.7109375" style="30" customWidth="1"/>
    <col min="15" max="15" width="1.1484375" style="30" customWidth="1"/>
    <col min="16" max="16" width="9.57421875" style="30" customWidth="1"/>
    <col min="17" max="17" width="1.28515625" style="30" customWidth="1"/>
    <col min="18" max="18" width="10.28125" style="30" customWidth="1"/>
    <col min="19" max="25" width="1.28515625" style="30" customWidth="1"/>
    <col min="26" max="16384" width="9.140625" style="31" customWidth="1"/>
  </cols>
  <sheetData>
    <row r="1" spans="1:17" ht="15.75">
      <c r="A1" s="18" t="s">
        <v>101</v>
      </c>
      <c r="B1" s="15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35"/>
      <c r="Q1" s="35"/>
    </row>
    <row r="2" spans="1:17" ht="15">
      <c r="A2" s="34" t="s">
        <v>41</v>
      </c>
      <c r="B2" s="16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2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91"/>
      <c r="T3" s="91"/>
      <c r="U3" s="91"/>
      <c r="V3" s="91"/>
    </row>
    <row r="4" spans="1:2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2"/>
      <c r="Q4" s="92"/>
      <c r="R4" s="91"/>
      <c r="S4" s="91"/>
      <c r="T4" s="91"/>
      <c r="U4" s="91"/>
      <c r="V4" s="91"/>
    </row>
    <row r="5" spans="1:2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2"/>
      <c r="Q5" s="92"/>
      <c r="R5" s="91"/>
      <c r="S5" s="91"/>
      <c r="T5" s="91"/>
      <c r="U5" s="91"/>
      <c r="V5" s="91"/>
    </row>
    <row r="6" ht="12.75">
      <c r="A6" s="93" t="s">
        <v>42</v>
      </c>
    </row>
    <row r="7" ht="12.75">
      <c r="A7" s="93" t="s">
        <v>130</v>
      </c>
    </row>
    <row r="8" ht="12.75">
      <c r="A8" s="94"/>
    </row>
    <row r="9" spans="1:17" ht="12.75">
      <c r="A9" s="94"/>
      <c r="Q9" s="10"/>
    </row>
    <row r="10" spans="1:17" ht="12.75">
      <c r="A10" s="94"/>
      <c r="B10" s="105" t="s">
        <v>94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87"/>
      <c r="N10" s="87"/>
      <c r="Q10" s="10"/>
    </row>
    <row r="11" spans="1:25" ht="12.75">
      <c r="A11" s="29"/>
      <c r="B11" s="29"/>
      <c r="C11" s="29"/>
      <c r="D11" s="29"/>
      <c r="E11" s="29"/>
      <c r="F11" s="29"/>
      <c r="G11" s="29"/>
      <c r="H11" s="29"/>
      <c r="I11" s="29"/>
      <c r="J11" s="39"/>
      <c r="K11" s="39"/>
      <c r="L11" s="29"/>
      <c r="M11" s="29"/>
      <c r="N11" s="39"/>
      <c r="S11" s="29"/>
      <c r="T11" s="29"/>
      <c r="X11" s="29"/>
      <c r="Y11" s="29"/>
    </row>
    <row r="12" spans="1:25" ht="12.75">
      <c r="A12" s="29"/>
      <c r="B12" s="104" t="s">
        <v>95</v>
      </c>
      <c r="C12" s="104"/>
      <c r="D12" s="104"/>
      <c r="E12" s="104"/>
      <c r="F12" s="104"/>
      <c r="G12" s="104"/>
      <c r="H12" s="104"/>
      <c r="I12" s="104"/>
      <c r="J12" s="104"/>
      <c r="K12" s="39"/>
      <c r="L12" s="29"/>
      <c r="M12" s="29"/>
      <c r="N12" s="39"/>
      <c r="S12" s="29"/>
      <c r="T12" s="29"/>
      <c r="X12" s="29"/>
      <c r="Y12" s="29"/>
    </row>
    <row r="13" spans="1:25" ht="12.75">
      <c r="A13" s="2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9"/>
      <c r="M13" s="29"/>
      <c r="N13" s="39"/>
      <c r="S13" s="29"/>
      <c r="T13" s="29"/>
      <c r="X13" s="29"/>
      <c r="Y13" s="29"/>
    </row>
    <row r="14" spans="1:25" ht="12.75">
      <c r="A14" s="29"/>
      <c r="B14" s="39"/>
      <c r="C14" s="39"/>
      <c r="D14" s="39" t="s">
        <v>65</v>
      </c>
      <c r="E14" s="39"/>
      <c r="F14" s="39" t="s">
        <v>65</v>
      </c>
      <c r="G14" s="42"/>
      <c r="H14" s="39" t="s">
        <v>65</v>
      </c>
      <c r="I14" s="39"/>
      <c r="J14" s="39"/>
      <c r="K14" s="39"/>
      <c r="L14" s="29"/>
      <c r="M14" s="29"/>
      <c r="N14" s="39" t="s">
        <v>15</v>
      </c>
      <c r="S14" s="29"/>
      <c r="T14" s="29"/>
      <c r="X14" s="29"/>
      <c r="Y14" s="29"/>
    </row>
    <row r="15" spans="1:25" ht="12.75">
      <c r="A15" s="29"/>
      <c r="B15" s="39" t="s">
        <v>35</v>
      </c>
      <c r="C15" s="39"/>
      <c r="D15" s="93" t="s">
        <v>96</v>
      </c>
      <c r="E15" s="93"/>
      <c r="F15" s="93" t="s">
        <v>96</v>
      </c>
      <c r="G15" s="95"/>
      <c r="H15" s="93" t="s">
        <v>96</v>
      </c>
      <c r="I15" s="42"/>
      <c r="J15" s="39"/>
      <c r="K15" s="42"/>
      <c r="L15" s="39" t="s">
        <v>34</v>
      </c>
      <c r="M15" s="42"/>
      <c r="N15" s="94" t="s">
        <v>100</v>
      </c>
      <c r="P15" s="87" t="s">
        <v>63</v>
      </c>
      <c r="R15" s="87" t="s">
        <v>15</v>
      </c>
      <c r="T15" s="29"/>
      <c r="X15" s="29"/>
      <c r="Y15" s="29"/>
    </row>
    <row r="16" spans="1:24" ht="12.75">
      <c r="A16" s="29"/>
      <c r="B16" s="39" t="s">
        <v>33</v>
      </c>
      <c r="C16" s="42"/>
      <c r="D16" s="39" t="s">
        <v>97</v>
      </c>
      <c r="E16" s="39"/>
      <c r="F16" s="39" t="s">
        <v>98</v>
      </c>
      <c r="G16" s="42"/>
      <c r="H16" s="39" t="s">
        <v>99</v>
      </c>
      <c r="I16" s="42"/>
      <c r="J16" s="39" t="s">
        <v>3</v>
      </c>
      <c r="K16" s="42"/>
      <c r="L16" s="39" t="s">
        <v>32</v>
      </c>
      <c r="M16" s="42"/>
      <c r="N16" s="39" t="s">
        <v>65</v>
      </c>
      <c r="P16" s="87" t="s">
        <v>64</v>
      </c>
      <c r="R16" s="87" t="s">
        <v>65</v>
      </c>
      <c r="T16" s="29"/>
      <c r="X16" s="29"/>
    </row>
    <row r="17" spans="1:24" ht="12.75">
      <c r="A17" s="29"/>
      <c r="B17" s="41" t="s">
        <v>11</v>
      </c>
      <c r="C17" s="42"/>
      <c r="D17" s="41" t="s">
        <v>11</v>
      </c>
      <c r="E17" s="42"/>
      <c r="F17" s="41" t="s">
        <v>11</v>
      </c>
      <c r="G17" s="42"/>
      <c r="H17" s="41" t="s">
        <v>11</v>
      </c>
      <c r="I17" s="42"/>
      <c r="J17" s="41" t="s">
        <v>11</v>
      </c>
      <c r="K17" s="42"/>
      <c r="L17" s="41" t="s">
        <v>11</v>
      </c>
      <c r="M17" s="42"/>
      <c r="N17" s="41" t="s">
        <v>11</v>
      </c>
      <c r="P17" s="41" t="s">
        <v>11</v>
      </c>
      <c r="R17" s="41" t="s">
        <v>11</v>
      </c>
      <c r="T17" s="29"/>
      <c r="X17" s="29"/>
    </row>
    <row r="18" spans="1:24" ht="12.75">
      <c r="A18" s="96" t="s">
        <v>119</v>
      </c>
      <c r="B18" s="29"/>
      <c r="C18" s="32"/>
      <c r="D18" s="32"/>
      <c r="E18" s="32"/>
      <c r="F18" s="32"/>
      <c r="G18" s="32"/>
      <c r="H18" s="32"/>
      <c r="I18" s="32"/>
      <c r="J18" s="29"/>
      <c r="K18" s="32"/>
      <c r="L18" s="29"/>
      <c r="M18" s="32"/>
      <c r="N18" s="29"/>
      <c r="T18" s="29"/>
      <c r="X18" s="29"/>
    </row>
    <row r="19" spans="1:24" ht="12.75">
      <c r="A19" s="96"/>
      <c r="B19" s="29"/>
      <c r="C19" s="32"/>
      <c r="D19" s="32"/>
      <c r="E19" s="32"/>
      <c r="F19" s="32"/>
      <c r="G19" s="32"/>
      <c r="H19" s="32"/>
      <c r="I19" s="32"/>
      <c r="J19" s="29"/>
      <c r="K19" s="32"/>
      <c r="L19" s="29"/>
      <c r="M19" s="32"/>
      <c r="N19" s="29"/>
      <c r="T19" s="29"/>
      <c r="X19" s="29"/>
    </row>
    <row r="20" spans="1:24" ht="12.75">
      <c r="A20" s="94" t="s">
        <v>123</v>
      </c>
      <c r="B20" s="97">
        <v>564603</v>
      </c>
      <c r="C20" s="98"/>
      <c r="D20" s="98">
        <v>316187</v>
      </c>
      <c r="E20" s="98"/>
      <c r="F20" s="98">
        <v>75337</v>
      </c>
      <c r="G20" s="98"/>
      <c r="H20" s="98">
        <v>44602</v>
      </c>
      <c r="I20" s="98"/>
      <c r="J20" s="97">
        <f>12429+13822</f>
        <v>26251</v>
      </c>
      <c r="K20" s="98"/>
      <c r="L20" s="97">
        <v>-227680</v>
      </c>
      <c r="M20" s="98"/>
      <c r="N20" s="97">
        <f>SUM(B20:M20)</f>
        <v>799300</v>
      </c>
      <c r="P20" s="9">
        <v>58084</v>
      </c>
      <c r="R20" s="13">
        <f>+P20+N20</f>
        <v>857384</v>
      </c>
      <c r="T20" s="29"/>
      <c r="X20" s="29"/>
    </row>
    <row r="21" spans="1:24" ht="12.75">
      <c r="A21" s="29"/>
      <c r="B21" s="97"/>
      <c r="C21" s="98"/>
      <c r="D21" s="98"/>
      <c r="E21" s="98"/>
      <c r="F21" s="98"/>
      <c r="G21" s="98"/>
      <c r="H21" s="98"/>
      <c r="I21" s="98"/>
      <c r="J21" s="97"/>
      <c r="K21" s="98"/>
      <c r="L21" s="97"/>
      <c r="M21" s="98"/>
      <c r="N21" s="97"/>
      <c r="T21" s="29"/>
      <c r="X21" s="29"/>
    </row>
    <row r="22" spans="1:24" ht="38.25">
      <c r="A22" s="99" t="s">
        <v>87</v>
      </c>
      <c r="B22" s="97">
        <v>0</v>
      </c>
      <c r="C22" s="98"/>
      <c r="D22" s="98">
        <v>0</v>
      </c>
      <c r="E22" s="98"/>
      <c r="F22" s="98">
        <v>0</v>
      </c>
      <c r="G22" s="98"/>
      <c r="H22" s="98">
        <v>0</v>
      </c>
      <c r="I22" s="98"/>
      <c r="J22" s="97">
        <v>0</v>
      </c>
      <c r="K22" s="98"/>
      <c r="L22" s="97">
        <f>+PL!G44</f>
        <v>-3823</v>
      </c>
      <c r="M22" s="98"/>
      <c r="N22" s="97">
        <f>B22+J22+L22+F22</f>
        <v>-3823</v>
      </c>
      <c r="P22" s="9">
        <f>PL!G46</f>
        <v>-54</v>
      </c>
      <c r="R22" s="13">
        <f>+P22+N22</f>
        <v>-3877</v>
      </c>
      <c r="T22" s="29"/>
      <c r="X22" s="29"/>
    </row>
    <row r="23" spans="1:24" ht="9.75" customHeight="1">
      <c r="A23" s="99"/>
      <c r="B23" s="97"/>
      <c r="C23" s="98"/>
      <c r="D23" s="98"/>
      <c r="E23" s="98"/>
      <c r="F23" s="98"/>
      <c r="G23" s="98"/>
      <c r="H23" s="98"/>
      <c r="I23" s="98"/>
      <c r="J23" s="97"/>
      <c r="K23" s="98"/>
      <c r="L23" s="97"/>
      <c r="M23" s="98"/>
      <c r="N23" s="97"/>
      <c r="P23" s="9"/>
      <c r="R23" s="13"/>
      <c r="T23" s="29"/>
      <c r="X23" s="29"/>
    </row>
    <row r="24" spans="1:24" ht="8.25" customHeight="1">
      <c r="A24" s="29"/>
      <c r="B24" s="97"/>
      <c r="C24" s="98"/>
      <c r="D24" s="98"/>
      <c r="E24" s="98"/>
      <c r="F24" s="98"/>
      <c r="G24" s="98"/>
      <c r="H24" s="98"/>
      <c r="I24" s="98"/>
      <c r="J24" s="97"/>
      <c r="K24" s="98"/>
      <c r="L24" s="97"/>
      <c r="M24" s="98"/>
      <c r="N24" s="97"/>
      <c r="P24" s="100"/>
      <c r="T24" s="29"/>
      <c r="X24" s="29"/>
    </row>
    <row r="25" spans="1:24" ht="13.5" thickBot="1">
      <c r="A25" s="94" t="s">
        <v>133</v>
      </c>
      <c r="B25" s="101">
        <f>SUM(B20:B24)</f>
        <v>564603</v>
      </c>
      <c r="C25" s="98"/>
      <c r="D25" s="101">
        <f>SUM(D20:D24)</f>
        <v>316187</v>
      </c>
      <c r="E25" s="98"/>
      <c r="F25" s="101">
        <f>SUM(F20:F24)</f>
        <v>75337</v>
      </c>
      <c r="G25" s="98"/>
      <c r="H25" s="101">
        <f>SUM(H20:H24)</f>
        <v>44602</v>
      </c>
      <c r="I25" s="98"/>
      <c r="J25" s="101">
        <f>SUM(J20:J24)</f>
        <v>26251</v>
      </c>
      <c r="K25" s="98"/>
      <c r="L25" s="101">
        <f>SUM(L20:L24)</f>
        <v>-231503</v>
      </c>
      <c r="M25" s="98"/>
      <c r="N25" s="101">
        <f>SUM(N20:N24)</f>
        <v>795477</v>
      </c>
      <c r="P25" s="101">
        <f>SUM(P20:P24)</f>
        <v>58030</v>
      </c>
      <c r="R25" s="101">
        <f>SUM(R20:R24)</f>
        <v>853507</v>
      </c>
      <c r="T25" s="29"/>
      <c r="X25" s="29"/>
    </row>
    <row r="26" spans="1:24" ht="12.75">
      <c r="A26" s="2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T26" s="29"/>
      <c r="X26" s="29"/>
    </row>
    <row r="27" spans="1:24" ht="12.75">
      <c r="A27" s="2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T27" s="29"/>
      <c r="X27" s="29"/>
    </row>
    <row r="28" spans="1:24" ht="12.75">
      <c r="A28" s="2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T28" s="29"/>
      <c r="X28" s="29"/>
    </row>
    <row r="29" spans="1:24" ht="12.75">
      <c r="A29" s="2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T29" s="29"/>
      <c r="X29" s="29"/>
    </row>
    <row r="30" spans="1:24" ht="12.75">
      <c r="A30" s="29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T30" s="29"/>
      <c r="X30" s="29"/>
    </row>
    <row r="31" spans="1:24" ht="12.75">
      <c r="A31" s="29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T31" s="29"/>
      <c r="X31" s="29"/>
    </row>
    <row r="32" spans="1:24" ht="12.75">
      <c r="A32" s="96" t="s">
        <v>120</v>
      </c>
      <c r="B32" s="29"/>
      <c r="C32" s="32"/>
      <c r="D32" s="32"/>
      <c r="E32" s="32"/>
      <c r="F32" s="32"/>
      <c r="G32" s="32"/>
      <c r="H32" s="32"/>
      <c r="I32" s="32"/>
      <c r="J32" s="29"/>
      <c r="K32" s="32"/>
      <c r="L32" s="29"/>
      <c r="M32" s="32"/>
      <c r="N32" s="29"/>
      <c r="T32" s="29"/>
      <c r="X32" s="29"/>
    </row>
    <row r="33" spans="1:24" ht="12.75">
      <c r="A33" s="96"/>
      <c r="B33" s="29"/>
      <c r="C33" s="32"/>
      <c r="D33" s="32"/>
      <c r="E33" s="32"/>
      <c r="F33" s="32"/>
      <c r="G33" s="32"/>
      <c r="H33" s="32"/>
      <c r="I33" s="32"/>
      <c r="J33" s="29"/>
      <c r="K33" s="32"/>
      <c r="L33" s="29"/>
      <c r="M33" s="32"/>
      <c r="N33" s="29"/>
      <c r="T33" s="29"/>
      <c r="X33" s="29"/>
    </row>
    <row r="34" spans="1:24" ht="12.75">
      <c r="A34" s="94" t="s">
        <v>86</v>
      </c>
      <c r="B34" s="97">
        <v>564603</v>
      </c>
      <c r="C34" s="98"/>
      <c r="D34" s="98">
        <v>319962</v>
      </c>
      <c r="E34" s="98"/>
      <c r="F34" s="98">
        <v>76755</v>
      </c>
      <c r="G34" s="98"/>
      <c r="H34" s="98">
        <v>44602</v>
      </c>
      <c r="I34" s="98"/>
      <c r="J34" s="97">
        <v>27452</v>
      </c>
      <c r="K34" s="98"/>
      <c r="L34" s="97">
        <v>-266553</v>
      </c>
      <c r="M34" s="98"/>
      <c r="N34" s="97">
        <f>SUM(B34:M34)</f>
        <v>766821</v>
      </c>
      <c r="P34" s="9">
        <v>58852</v>
      </c>
      <c r="Q34" s="9"/>
      <c r="R34" s="9">
        <f>+N34+P34</f>
        <v>825673</v>
      </c>
      <c r="T34" s="29"/>
      <c r="X34" s="29"/>
    </row>
    <row r="35" spans="1:24" ht="7.5" customHeight="1">
      <c r="A35" s="29"/>
      <c r="B35" s="97"/>
      <c r="C35" s="98"/>
      <c r="D35" s="98"/>
      <c r="E35" s="98"/>
      <c r="F35" s="98"/>
      <c r="G35" s="98"/>
      <c r="H35" s="98"/>
      <c r="I35" s="98"/>
      <c r="J35" s="97"/>
      <c r="K35" s="98"/>
      <c r="L35" s="97"/>
      <c r="M35" s="98"/>
      <c r="N35" s="97"/>
      <c r="P35" s="9"/>
      <c r="Q35" s="9"/>
      <c r="R35" s="9"/>
      <c r="T35" s="29"/>
      <c r="X35" s="29"/>
    </row>
    <row r="36" spans="1:24" ht="38.25">
      <c r="A36" s="102" t="s">
        <v>121</v>
      </c>
      <c r="B36" s="98">
        <v>0</v>
      </c>
      <c r="C36" s="98"/>
      <c r="D36" s="98">
        <v>0</v>
      </c>
      <c r="E36" s="98"/>
      <c r="F36" s="98">
        <v>0</v>
      </c>
      <c r="G36" s="98"/>
      <c r="H36" s="98">
        <v>0</v>
      </c>
      <c r="I36" s="98"/>
      <c r="J36" s="98">
        <v>0</v>
      </c>
      <c r="K36" s="98"/>
      <c r="L36" s="98">
        <f>+PL!I44</f>
        <v>1587</v>
      </c>
      <c r="M36" s="98"/>
      <c r="N36" s="98">
        <f>B36+J36+L36</f>
        <v>1587</v>
      </c>
      <c r="O36" s="91"/>
      <c r="P36" s="103">
        <f>+PL!I46</f>
        <v>-172</v>
      </c>
      <c r="Q36" s="103"/>
      <c r="R36" s="103">
        <f>+P36+N36</f>
        <v>1415</v>
      </c>
      <c r="S36" s="91"/>
      <c r="T36" s="32"/>
      <c r="U36" s="91"/>
      <c r="V36" s="91"/>
      <c r="W36" s="91"/>
      <c r="X36" s="29"/>
    </row>
    <row r="37" spans="1:24" ht="6.75" customHeight="1">
      <c r="A37" s="29"/>
      <c r="B37" s="97"/>
      <c r="C37" s="98"/>
      <c r="D37" s="98"/>
      <c r="E37" s="98"/>
      <c r="F37" s="98"/>
      <c r="G37" s="98"/>
      <c r="H37" s="98"/>
      <c r="I37" s="98"/>
      <c r="J37" s="97"/>
      <c r="K37" s="98"/>
      <c r="L37" s="97"/>
      <c r="M37" s="98"/>
      <c r="N37" s="97"/>
      <c r="P37" s="9"/>
      <c r="Q37" s="9"/>
      <c r="R37" s="9"/>
      <c r="T37" s="29"/>
      <c r="X37" s="29"/>
    </row>
    <row r="38" spans="1:24" ht="13.5" thickBot="1">
      <c r="A38" s="94" t="s">
        <v>124</v>
      </c>
      <c r="B38" s="101">
        <f>SUM(B34:B36)</f>
        <v>564603</v>
      </c>
      <c r="C38" s="98"/>
      <c r="D38" s="101">
        <f>SUM(D34:D36)</f>
        <v>319962</v>
      </c>
      <c r="E38" s="98"/>
      <c r="F38" s="101">
        <f>SUM(F34:F36)</f>
        <v>76755</v>
      </c>
      <c r="G38" s="98"/>
      <c r="H38" s="101">
        <f>SUM(H34:H36)</f>
        <v>44602</v>
      </c>
      <c r="I38" s="98"/>
      <c r="J38" s="101">
        <f>SUM(J33:J37)</f>
        <v>27452</v>
      </c>
      <c r="K38" s="98"/>
      <c r="L38" s="101">
        <f>SUM(L33:L37)</f>
        <v>-264966</v>
      </c>
      <c r="M38" s="98"/>
      <c r="N38" s="101">
        <f>SUM(N33:N37)</f>
        <v>768408</v>
      </c>
      <c r="P38" s="101">
        <f>SUM(P33:P37)</f>
        <v>58680</v>
      </c>
      <c r="Q38" s="9"/>
      <c r="R38" s="101">
        <f>SUM(R33:R37)</f>
        <v>827088</v>
      </c>
      <c r="T38" s="97"/>
      <c r="X38" s="97"/>
    </row>
    <row r="39" spans="1:24" ht="12.75">
      <c r="A39" s="29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P39" s="9"/>
      <c r="Q39" s="9"/>
      <c r="R39" s="9"/>
      <c r="T39" s="97"/>
      <c r="X39" s="97"/>
    </row>
    <row r="40" spans="1:24" ht="12.75">
      <c r="A40" s="29"/>
      <c r="B40" s="29"/>
      <c r="C40" s="32"/>
      <c r="D40" s="32"/>
      <c r="E40" s="32"/>
      <c r="F40" s="32"/>
      <c r="G40" s="32"/>
      <c r="H40" s="32"/>
      <c r="I40" s="32"/>
      <c r="J40" s="32"/>
      <c r="K40" s="32"/>
      <c r="L40" s="29"/>
      <c r="M40" s="32"/>
      <c r="N40" s="32"/>
      <c r="O40" s="33"/>
      <c r="S40" s="33"/>
      <c r="T40" s="29"/>
      <c r="X40" s="29"/>
    </row>
    <row r="41" spans="1:25" ht="12.75">
      <c r="A41" s="29"/>
      <c r="B41" s="29"/>
      <c r="C41" s="29"/>
      <c r="D41" s="29"/>
      <c r="E41" s="29"/>
      <c r="F41" s="29"/>
      <c r="G41" s="29"/>
      <c r="H41" s="29"/>
      <c r="I41" s="29"/>
      <c r="J41" s="32"/>
      <c r="K41" s="32"/>
      <c r="L41" s="29"/>
      <c r="M41" s="32"/>
      <c r="N41" s="32"/>
      <c r="O41" s="29"/>
      <c r="P41" s="33"/>
      <c r="Q41" s="29"/>
      <c r="R41" s="33"/>
      <c r="S41" s="29"/>
      <c r="T41" s="29"/>
      <c r="U41" s="29"/>
      <c r="V41" s="29"/>
      <c r="W41" s="29"/>
      <c r="X41" s="29"/>
      <c r="Y41" s="29"/>
    </row>
  </sheetData>
  <mergeCells count="2">
    <mergeCell ref="B10:L10"/>
    <mergeCell ref="B12:J12"/>
  </mergeCells>
  <printOptions/>
  <pageMargins left="0.52" right="0.26" top="0.45" bottom="0.53" header="0.22" footer="0.33"/>
  <pageSetup blackAndWhite="1" horizontalDpi="600" verticalDpi="600" orientation="portrait" scale="75" r:id="rId2"/>
  <headerFooter alignWithMargins="0">
    <oddFooter>&amp;C4</oddFooter>
  </headerFooter>
  <rowBreaks count="1" manualBreakCount="1">
    <brk id="3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 MYC-SEC-PC00218</cp:lastModifiedBy>
  <cp:lastPrinted>2008-11-26T07:46:00Z</cp:lastPrinted>
  <dcterms:created xsi:type="dcterms:W3CDTF">2003-07-11T03:55:57Z</dcterms:created>
  <dcterms:modified xsi:type="dcterms:W3CDTF">2008-11-26T07:46:38Z</dcterms:modified>
  <cp:category/>
  <cp:version/>
  <cp:contentType/>
  <cp:contentStatus/>
</cp:coreProperties>
</file>