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75" windowWidth="12120" windowHeight="6930" tabRatio="633" activeTab="1"/>
  </bookViews>
  <sheets>
    <sheet name="BS" sheetId="1" r:id="rId1"/>
    <sheet name="PL" sheetId="2" r:id="rId2"/>
    <sheet name="CF" sheetId="3" r:id="rId3"/>
    <sheet name="SCE" sheetId="4" r:id="rId4"/>
  </sheets>
  <externalReferences>
    <externalReference r:id="rId7"/>
  </externalReferences>
  <definedNames>
    <definedName name="_xlnm.Print_Area" localSheetId="0">'BS'!$A$1:$G$66</definedName>
    <definedName name="_xlnm.Print_Area" localSheetId="2">'CF'!$A$1:$H$90</definedName>
    <definedName name="_xlnm.Print_Area" localSheetId="1">'PL'!$A$1:$J$68</definedName>
    <definedName name="_xlnm.Print_Area" localSheetId="3">'SCE'!$A$1:$R$79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<sst xmlns="http://schemas.openxmlformats.org/spreadsheetml/2006/main" count="238" uniqueCount="194">
  <si>
    <t>Hire purchase and lease payables</t>
  </si>
  <si>
    <t>Minority interests</t>
  </si>
  <si>
    <t>Accumulated losses</t>
  </si>
  <si>
    <t>Reserves</t>
  </si>
  <si>
    <t>Share capital</t>
  </si>
  <si>
    <t>Payables</t>
  </si>
  <si>
    <t>Cash and bank balances</t>
  </si>
  <si>
    <t>Short term investments</t>
  </si>
  <si>
    <t>Receivables</t>
  </si>
  <si>
    <t>Inventories</t>
  </si>
  <si>
    <t>Property, plant and equipment</t>
  </si>
  <si>
    <t>RM'000</t>
  </si>
  <si>
    <t>MYCOM BERHAD</t>
  </si>
  <si>
    <t xml:space="preserve"> </t>
  </si>
  <si>
    <t>Finance costs, net</t>
  </si>
  <si>
    <t>Revenue</t>
  </si>
  <si>
    <t>Total</t>
  </si>
  <si>
    <t>quarter</t>
  </si>
  <si>
    <t>corresponding</t>
  </si>
  <si>
    <t>Current financial</t>
  </si>
  <si>
    <t>Current</t>
  </si>
  <si>
    <t>CUMULATIVE QUARTER</t>
  </si>
  <si>
    <t>INDIVIDUAL QUARTER</t>
  </si>
  <si>
    <t>Repayment of hire purchase and lease payables</t>
  </si>
  <si>
    <t>Interest received</t>
  </si>
  <si>
    <t>Purchase of property, plant and equipment</t>
  </si>
  <si>
    <t>Proceeds from disposal of property, plant and equipment</t>
  </si>
  <si>
    <t>Interest paid</t>
  </si>
  <si>
    <t>Interest income</t>
  </si>
  <si>
    <t>Depreciation</t>
  </si>
  <si>
    <t>Adjustments for :</t>
  </si>
  <si>
    <t>Year-to-date</t>
  </si>
  <si>
    <t>As at</t>
  </si>
  <si>
    <t>losses</t>
  </si>
  <si>
    <t>capital</t>
  </si>
  <si>
    <t>Accumulated</t>
  </si>
  <si>
    <t xml:space="preserve">Share </t>
  </si>
  <si>
    <t>Interest expense</t>
  </si>
  <si>
    <t>Provisions for liabilities</t>
  </si>
  <si>
    <t>Borrowings</t>
  </si>
  <si>
    <t>Changes in working capital</t>
  </si>
  <si>
    <t>Property, plant and equipment written off</t>
  </si>
  <si>
    <t>Payment of dividend to minority interest by a subsidiary</t>
  </si>
  <si>
    <t>(Company No: 7296-V)</t>
  </si>
  <si>
    <t>UNAUDITED CONDENSED CONSOLIDATED STATEMENT OF CHANGES IN EQUITY</t>
  </si>
  <si>
    <t>UNAUDITED CONDENSED CONSOLIDATED INCOME STATEMENT</t>
  </si>
  <si>
    <t xml:space="preserve">UNAUDITED CONDENSED CONSOLIDATED CASH FLOW STATEMENT </t>
  </si>
  <si>
    <t>Bad debts written off</t>
  </si>
  <si>
    <t>Deferred tax liabilities</t>
  </si>
  <si>
    <t>CASH FLOWS FROM OPERATING ACTIVITIES</t>
  </si>
  <si>
    <t>Write back of provision for doubtful debts</t>
  </si>
  <si>
    <t>CASH FLOWS FROM INVESTING ACTIVITIES</t>
  </si>
  <si>
    <t>CASH FLOWS FROM FINANCING ACTIVITIES</t>
  </si>
  <si>
    <t>Taxation paid</t>
  </si>
  <si>
    <t>Preceding year</t>
  </si>
  <si>
    <t>Gain on disposal of investment in a subsidiary</t>
  </si>
  <si>
    <t>Net cash inflow from disposal of investment in a subsidiary</t>
  </si>
  <si>
    <t>Operating profit before working capital changes</t>
  </si>
  <si>
    <t>Long term receivable</t>
  </si>
  <si>
    <t>Property development costs</t>
  </si>
  <si>
    <t>At 1 July 2006</t>
  </si>
  <si>
    <t>Other income</t>
  </si>
  <si>
    <t>Attributable to:</t>
  </si>
  <si>
    <t>Total equity</t>
  </si>
  <si>
    <t>ASSETS</t>
  </si>
  <si>
    <t>TOTAL ASSETS</t>
  </si>
  <si>
    <t>EQUITY AND LIABILITIES</t>
  </si>
  <si>
    <t>Total liabilities</t>
  </si>
  <si>
    <t>TOTAL EQUITY AND LIABILITIES</t>
  </si>
  <si>
    <t xml:space="preserve">Minority </t>
  </si>
  <si>
    <t>Interest</t>
  </si>
  <si>
    <t>Equity</t>
  </si>
  <si>
    <t>Expenses</t>
  </si>
  <si>
    <t>Investment properties</t>
  </si>
  <si>
    <t>Land held for property development</t>
  </si>
  <si>
    <t>Deferred tax assets</t>
  </si>
  <si>
    <t>Interest waiver</t>
  </si>
  <si>
    <t>Goodwill on acquisition written off</t>
  </si>
  <si>
    <t>Irredeemable Convertible Bonds ("ICB")</t>
  </si>
  <si>
    <t>Irredeemable Exchangeable Bonds ("IEB")</t>
  </si>
  <si>
    <t>Net cash outflow from acquisition of investment in subsidiaries</t>
  </si>
  <si>
    <t>Irredeemable Convertible Unsecured Loan Stocks ("ICULS')</t>
  </si>
  <si>
    <t>Profit/(loss) before taxation</t>
  </si>
  <si>
    <t>Creditors waiver</t>
  </si>
  <si>
    <t>Repayment from/(advance to) former affiliated companies, net</t>
  </si>
  <si>
    <t>Due from a joint venturer of a jointly controlled assets</t>
  </si>
  <si>
    <t>Biological assets</t>
  </si>
  <si>
    <t>Prepaid land lease payments</t>
  </si>
  <si>
    <t>Due from a former associate</t>
  </si>
  <si>
    <t>Due to former affiliates, net</t>
  </si>
  <si>
    <t>Current tax payables</t>
  </si>
  <si>
    <t>Investments</t>
  </si>
  <si>
    <t xml:space="preserve">Equity attributable to equity holders of the Company </t>
  </si>
  <si>
    <t>Current assets</t>
  </si>
  <si>
    <t>Non-current assets</t>
  </si>
  <si>
    <t>Non-current liabilities</t>
  </si>
  <si>
    <t>Current liabilities</t>
  </si>
  <si>
    <t>Income tax expense</t>
  </si>
  <si>
    <t>At 1 July 2007</t>
  </si>
  <si>
    <t>Amortisation</t>
  </si>
  <si>
    <t>Impairment losses on marketable securities</t>
  </si>
  <si>
    <t>year-to-date</t>
  </si>
  <si>
    <t>period</t>
  </si>
  <si>
    <t>Equity holders of the Company</t>
  </si>
  <si>
    <t>Unrealised foreign exchange gain, net</t>
  </si>
  <si>
    <t xml:space="preserve">           Attributable to Equity Holders of the Company</t>
  </si>
  <si>
    <t>Non-Distributable</t>
  </si>
  <si>
    <t>component</t>
  </si>
  <si>
    <t xml:space="preserve"> of ICULS </t>
  </si>
  <si>
    <t>of ICB</t>
  </si>
  <si>
    <t>of IEB</t>
  </si>
  <si>
    <t>Shareholders'</t>
  </si>
  <si>
    <r>
      <t xml:space="preserve">DutaLand Berhad </t>
    </r>
    <r>
      <rPr>
        <b/>
        <sz val="8"/>
        <rFont val="Times New Roman"/>
        <family val="1"/>
      </rPr>
      <t>(formerly known as Mycom Berhad)</t>
    </r>
  </si>
  <si>
    <t>Capital Reduction and Consolidation</t>
  </si>
  <si>
    <t>Share Premium Reduction</t>
  </si>
  <si>
    <t>Revaluation Reserve Reduction</t>
  </si>
  <si>
    <t>(Repayment)/ drawdown of borrowings</t>
  </si>
  <si>
    <t>Bank overdraft</t>
  </si>
  <si>
    <t>Deposits with financial institutions</t>
  </si>
  <si>
    <t>(exclude deposits pledged for performance guarantees)</t>
  </si>
  <si>
    <t>- pledged for borrowings</t>
  </si>
  <si>
    <t>- not pledged</t>
  </si>
  <si>
    <t>Cash and cash equivalents at end of financial period comprise of the following:</t>
  </si>
  <si>
    <t>UNAUDITED CONDENSED CONSOLIDATED BALANCE SHEET AS AT 30 JUNE 2008</t>
  </si>
  <si>
    <t>Continuing Operations</t>
  </si>
  <si>
    <t>Discontinued operation</t>
  </si>
  <si>
    <t>Earnings per share attributable to</t>
  </si>
  <si>
    <t xml:space="preserve">  equity holders of the company (sen)</t>
  </si>
  <si>
    <t>Basic, for loss from discontinued operation</t>
  </si>
  <si>
    <t>Diluted, for loss from discontinued operation</t>
  </si>
  <si>
    <t>Diluted, for profit for the year</t>
  </si>
  <si>
    <t>- Continuing operations</t>
  </si>
  <si>
    <t>- Discontinued operation</t>
  </si>
  <si>
    <t>Bad debts recovered</t>
  </si>
  <si>
    <t>Inventories written off</t>
  </si>
  <si>
    <t>Inventories written down to net realisable value</t>
  </si>
  <si>
    <t>Gain on issuance of RULS</t>
  </si>
  <si>
    <t>Allowance for doubtful debts</t>
  </si>
  <si>
    <t>Provision for short term accumulating compensated absences</t>
  </si>
  <si>
    <t>Conversion of bank overdrafts to financial instruments/ term loan</t>
  </si>
  <si>
    <t>Payment of upfront low/zero coupon rate</t>
  </si>
  <si>
    <t>Proceeds from Rights and Special Issues</t>
  </si>
  <si>
    <t>Proceeds from placement of ICULS, ICB &amp; RULS</t>
  </si>
  <si>
    <t>EFFECTS OF EXCHANGE RATE CHANGES</t>
  </si>
  <si>
    <t>CASH AND CASH EQUIVALENTS AT BEGINNING OF FINANCIAL YEAR</t>
  </si>
  <si>
    <t>CASH AND CASH EQUIVALENTS AT END OF FINANCIAL YEAR</t>
  </si>
  <si>
    <t>12 months ended 30 June 2008</t>
  </si>
  <si>
    <t>At 30 June 2008</t>
  </si>
  <si>
    <t>12 months ended 30 June 2007</t>
  </si>
  <si>
    <t>At 30 June 2007</t>
  </si>
  <si>
    <t>Acquisition of subsidiaries</t>
  </si>
  <si>
    <t>Transferred from deferred tax liabilities</t>
  </si>
  <si>
    <t>Issuance of ordinary shares, ICULS, ICB</t>
  </si>
  <si>
    <t xml:space="preserve">  and IEB:</t>
  </si>
  <si>
    <t>Rights and Special Issues</t>
  </si>
  <si>
    <t>Settlement with a former associate</t>
  </si>
  <si>
    <t>Debts restructuring:</t>
  </si>
  <si>
    <t>- issuance of ordinary shares</t>
  </si>
  <si>
    <t>- issuance of ICULS</t>
  </si>
  <si>
    <t>- issuance of ICB</t>
  </si>
  <si>
    <t>- issuance of IEB</t>
  </si>
  <si>
    <t xml:space="preserve">Creditors settlement </t>
  </si>
  <si>
    <t>Acquisition of KHD land</t>
  </si>
  <si>
    <t>Placements</t>
  </si>
  <si>
    <t>Cancellation of ICB</t>
  </si>
  <si>
    <t>Dividend paid to minority interest</t>
  </si>
  <si>
    <t>Basic, for profit from continuing operations</t>
  </si>
  <si>
    <t>FOR THE YEAR ENDED 30 JUNE 2008</t>
  </si>
  <si>
    <t>Waiver of tax penalty</t>
  </si>
  <si>
    <t>Redemption and cancellation of ICB, ICULS &amp;  RTL</t>
  </si>
  <si>
    <t>Loss on redemption of RTL,ICB &amp; ICULS</t>
  </si>
  <si>
    <t>NET (DECREASE)/ INCREASE IN CASH AND CASH EQUIVALENTS</t>
  </si>
  <si>
    <t>Net cash used in investing activities</t>
  </si>
  <si>
    <t>Gain on dilution of interests in a former associate</t>
  </si>
  <si>
    <t>Impairment losses on property, plant &amp; equipment</t>
  </si>
  <si>
    <t>Expenditure incurred on prepaid land lease payment</t>
  </si>
  <si>
    <t>Profit for the year</t>
  </si>
  <si>
    <t>Reserve realised on disposal of a subsidiary</t>
  </si>
  <si>
    <t>Withdrawal of fixed deposit pledged</t>
  </si>
  <si>
    <t>Repayment from/(to) a former associate</t>
  </si>
  <si>
    <t>Net cash (used in)/generated from financing activities</t>
  </si>
  <si>
    <t>Net cash used in operating activities</t>
  </si>
  <si>
    <t>Cash generated from/(used in) operations</t>
  </si>
  <si>
    <t>Writeback of impairment losses on property, plant and equipment</t>
  </si>
  <si>
    <t>Writeback of provision for obsolete inventories</t>
  </si>
  <si>
    <t>(Gain)/Loss on disposal of property, plant and equipment, net</t>
  </si>
  <si>
    <t>Profit  before taxation</t>
  </si>
  <si>
    <t>Profit from  continuing operations</t>
  </si>
  <si>
    <t>Loss  from discontinued operation</t>
  </si>
  <si>
    <t>Cancellation of ICULS</t>
  </si>
  <si>
    <t>Expenditure incurred on biological assets</t>
  </si>
  <si>
    <t>Basic, for profit for the year</t>
  </si>
  <si>
    <t>Diluted, for profit from continuing operations</t>
  </si>
  <si>
    <t>Profit for the period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</si>
</sst>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(* #,##0_);_(* \(#,##0\);_(* &quot;-&quot;??_);_(@_)"/>
    <numFmt numFmtId="187" formatCode="_(* #,##0.0_);_(* \(#,##0.0\);_(* &quot;-&quot;??_);_(@_)"/>
    <numFmt numFmtId="188" formatCode="_(* #,##0.0_);_(* \(#,##0.0\);_(* &quot;-&quot;?_);_(@_)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d/mmm/yy"/>
    <numFmt numFmtId="194" formatCode="_ * #,##0.0_ ;_ * \-#,##0.0_ ;_ * &quot;-&quot;??_ ;_ @_ "/>
    <numFmt numFmtId="195" formatCode="_ * #,##0_ ;_ * \-#,##0_ ;_ * &quot;-&quot;??_ ;_ @_ 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16">
    <font>
      <sz val="10"/>
      <name val="Arial"/>
      <family val="0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86" fontId="1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186" fontId="2" fillId="0" borderId="0" xfId="0" applyNumberFormat="1" applyFont="1" applyFill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69" fontId="2" fillId="0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186" fontId="9" fillId="0" borderId="0" xfId="15" applyNumberFormat="1" applyFont="1" applyFill="1" applyAlignment="1" applyProtection="1">
      <alignment/>
      <protection locked="0"/>
    </xf>
    <xf numFmtId="0" fontId="10" fillId="0" borderId="0" xfId="0" applyFont="1" applyAlignment="1">
      <alignment horizontal="left"/>
    </xf>
    <xf numFmtId="186" fontId="2" fillId="0" borderId="0" xfId="15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86" fontId="2" fillId="0" borderId="0" xfId="0" applyNumberFormat="1" applyFont="1" applyFill="1" applyAlignment="1">
      <alignment/>
    </xf>
    <xf numFmtId="186" fontId="9" fillId="0" borderId="0" xfId="15" applyNumberFormat="1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/>
      <protection locked="0"/>
    </xf>
    <xf numFmtId="0" fontId="1" fillId="0" borderId="0" xfId="0" applyFont="1" applyFill="1" applyAlignment="1" applyProtection="1">
      <alignment horizontal="fill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169" fontId="2" fillId="0" borderId="2" xfId="0" applyNumberFormat="1" applyFont="1" applyFill="1" applyBorder="1" applyAlignment="1" applyProtection="1">
      <alignment/>
      <protection locked="0"/>
    </xf>
    <xf numFmtId="186" fontId="1" fillId="0" borderId="0" xfId="0" applyNumberFormat="1" applyFont="1" applyAlignment="1" applyProtection="1">
      <alignment/>
      <protection locked="0"/>
    </xf>
    <xf numFmtId="0" fontId="10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wrapText="1"/>
      <protection locked="0"/>
    </xf>
    <xf numFmtId="169" fontId="2" fillId="0" borderId="1" xfId="0" applyNumberFormat="1" applyFont="1" applyFill="1" applyBorder="1" applyAlignment="1" applyProtection="1">
      <alignment/>
      <protection locked="0"/>
    </xf>
    <xf numFmtId="186" fontId="2" fillId="0" borderId="3" xfId="15" applyNumberFormat="1" applyFont="1" applyFill="1" applyBorder="1" applyAlignment="1" applyProtection="1">
      <alignment/>
      <protection locked="0"/>
    </xf>
    <xf numFmtId="186" fontId="2" fillId="0" borderId="4" xfId="15" applyNumberFormat="1" applyFont="1" applyFill="1" applyBorder="1" applyAlignment="1" applyProtection="1">
      <alignment/>
      <protection locked="0"/>
    </xf>
    <xf numFmtId="186" fontId="2" fillId="0" borderId="5" xfId="0" applyNumberFormat="1" applyFont="1" applyFill="1" applyBorder="1" applyAlignment="1" applyProtection="1">
      <alignment/>
      <protection locked="0"/>
    </xf>
    <xf numFmtId="186" fontId="2" fillId="0" borderId="6" xfId="15" applyNumberFormat="1" applyFont="1" applyFill="1" applyBorder="1" applyAlignment="1" applyProtection="1">
      <alignment/>
      <protection locked="0"/>
    </xf>
    <xf numFmtId="186" fontId="2" fillId="0" borderId="7" xfId="15" applyNumberFormat="1" applyFont="1" applyFill="1" applyBorder="1" applyAlignment="1" applyProtection="1">
      <alignment/>
      <protection locked="0"/>
    </xf>
    <xf numFmtId="186" fontId="2" fillId="0" borderId="8" xfId="15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69" fontId="2" fillId="0" borderId="6" xfId="15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/>
    </xf>
    <xf numFmtId="169" fontId="9" fillId="0" borderId="0" xfId="15" applyNumberFormat="1" applyFont="1" applyFill="1" applyAlignment="1" applyProtection="1">
      <alignment/>
      <protection locked="0"/>
    </xf>
    <xf numFmtId="169" fontId="9" fillId="0" borderId="0" xfId="15" applyNumberFormat="1" applyFont="1" applyFill="1" applyBorder="1" applyAlignment="1" applyProtection="1">
      <alignment/>
      <protection locked="0"/>
    </xf>
    <xf numFmtId="169" fontId="9" fillId="0" borderId="2" xfId="15" applyNumberFormat="1" applyFont="1" applyFill="1" applyBorder="1" applyAlignment="1" applyProtection="1">
      <alignment/>
      <protection locked="0"/>
    </xf>
    <xf numFmtId="169" fontId="6" fillId="0" borderId="0" xfId="0" applyNumberFormat="1" applyFont="1" applyFill="1" applyAlignment="1">
      <alignment horizontal="left"/>
    </xf>
    <xf numFmtId="169" fontId="7" fillId="0" borderId="0" xfId="0" applyNumberFormat="1" applyFont="1" applyFill="1" applyAlignment="1">
      <alignment horizontal="left"/>
    </xf>
    <xf numFmtId="169" fontId="5" fillId="0" borderId="1" xfId="0" applyNumberFormat="1" applyFont="1" applyFill="1" applyBorder="1" applyAlignment="1">
      <alignment horizontal="center"/>
    </xf>
    <xf numFmtId="169" fontId="9" fillId="0" borderId="0" xfId="0" applyNumberFormat="1" applyFont="1" applyFill="1" applyAlignment="1" applyProtection="1">
      <alignment/>
      <protection locked="0"/>
    </xf>
    <xf numFmtId="169" fontId="8" fillId="0" borderId="0" xfId="0" applyNumberFormat="1" applyFont="1" applyFill="1" applyAlignment="1" applyProtection="1">
      <alignment horizontal="center"/>
      <protection locked="0"/>
    </xf>
    <xf numFmtId="169" fontId="8" fillId="0" borderId="2" xfId="0" applyNumberFormat="1" applyFont="1" applyFill="1" applyBorder="1" applyAlignment="1" applyProtection="1">
      <alignment horizontal="center"/>
      <protection locked="0"/>
    </xf>
    <xf numFmtId="169" fontId="9" fillId="0" borderId="4" xfId="15" applyNumberFormat="1" applyFont="1" applyFill="1" applyBorder="1" applyAlignment="1" applyProtection="1">
      <alignment/>
      <protection locked="0"/>
    </xf>
    <xf numFmtId="169" fontId="2" fillId="0" borderId="0" xfId="0" applyNumberFormat="1" applyFont="1" applyFill="1" applyAlignment="1" applyProtection="1">
      <alignment horizontal="justify" vertical="center"/>
      <protection locked="0"/>
    </xf>
    <xf numFmtId="169" fontId="6" fillId="0" borderId="0" xfId="0" applyNumberFormat="1" applyFont="1" applyAlignment="1">
      <alignment horizontal="left"/>
    </xf>
    <xf numFmtId="169" fontId="7" fillId="0" borderId="0" xfId="0" applyNumberFormat="1" applyFont="1" applyAlignment="1">
      <alignment horizontal="left"/>
    </xf>
    <xf numFmtId="169" fontId="5" fillId="0" borderId="1" xfId="0" applyNumberFormat="1" applyFont="1" applyBorder="1" applyAlignment="1">
      <alignment horizontal="center"/>
    </xf>
    <xf numFmtId="169" fontId="9" fillId="0" borderId="0" xfId="0" applyNumberFormat="1" applyFont="1" applyAlignment="1" applyProtection="1">
      <alignment/>
      <protection locked="0"/>
    </xf>
    <xf numFmtId="169" fontId="9" fillId="0" borderId="0" xfId="0" applyNumberFormat="1" applyFont="1" applyFill="1" applyBorder="1" applyAlignment="1" applyProtection="1">
      <alignment/>
      <protection locked="0"/>
    </xf>
    <xf numFmtId="169" fontId="9" fillId="0" borderId="5" xfId="15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86" fontId="2" fillId="0" borderId="0" xfId="15" applyNumberFormat="1" applyFont="1" applyFill="1" applyAlignment="1" applyProtection="1">
      <alignment/>
      <protection locked="0"/>
    </xf>
    <xf numFmtId="186" fontId="2" fillId="0" borderId="0" xfId="15" applyNumberFormat="1" applyFont="1" applyFill="1" applyBorder="1" applyAlignment="1" applyProtection="1">
      <alignment/>
      <protection locked="0"/>
    </xf>
    <xf numFmtId="186" fontId="2" fillId="0" borderId="0" xfId="15" applyNumberFormat="1" applyFont="1" applyAlignment="1">
      <alignment/>
    </xf>
    <xf numFmtId="186" fontId="2" fillId="0" borderId="0" xfId="0" applyNumberFormat="1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86" fontId="2" fillId="0" borderId="5" xfId="15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6" fontId="2" fillId="0" borderId="0" xfId="15" applyNumberFormat="1" applyFont="1" applyFill="1" applyBorder="1" applyAlignment="1">
      <alignment/>
    </xf>
    <xf numFmtId="186" fontId="2" fillId="0" borderId="0" xfId="15" applyNumberFormat="1" applyFont="1" applyAlignment="1" applyProtection="1">
      <alignment/>
      <protection locked="0"/>
    </xf>
    <xf numFmtId="186" fontId="2" fillId="0" borderId="0" xfId="0" applyNumberFormat="1" applyFont="1" applyFill="1" applyBorder="1" applyAlignment="1" applyProtection="1">
      <alignment/>
      <protection locked="0"/>
    </xf>
    <xf numFmtId="18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71" fontId="2" fillId="0" borderId="0" xfId="15" applyFont="1" applyFill="1" applyAlignment="1">
      <alignment/>
    </xf>
    <xf numFmtId="186" fontId="2" fillId="0" borderId="2" xfId="15" applyNumberFormat="1" applyFont="1" applyFill="1" applyBorder="1" applyAlignment="1" applyProtection="1">
      <alignment/>
      <protection locked="0"/>
    </xf>
    <xf numFmtId="169" fontId="14" fillId="0" borderId="0" xfId="15" applyNumberFormat="1" applyFont="1" applyFill="1" applyAlignment="1" applyProtection="1">
      <alignment/>
      <protection locked="0"/>
    </xf>
    <xf numFmtId="169" fontId="14" fillId="0" borderId="0" xfId="15" applyNumberFormat="1" applyFont="1" applyFill="1" applyBorder="1" applyAlignment="1" applyProtection="1">
      <alignment/>
      <protection locked="0"/>
    </xf>
    <xf numFmtId="169" fontId="14" fillId="0" borderId="2" xfId="15" applyNumberFormat="1" applyFont="1" applyFill="1" applyBorder="1" applyAlignment="1" applyProtection="1">
      <alignment/>
      <protection locked="0"/>
    </xf>
    <xf numFmtId="169" fontId="14" fillId="0" borderId="4" xfId="15" applyNumberFormat="1" applyFont="1" applyFill="1" applyBorder="1" applyAlignment="1" applyProtection="1">
      <alignment/>
      <protection locked="0"/>
    </xf>
    <xf numFmtId="169" fontId="14" fillId="0" borderId="0" xfId="0" applyNumberFormat="1" applyFont="1" applyFill="1" applyAlignment="1" applyProtection="1">
      <alignment/>
      <protection locked="0"/>
    </xf>
    <xf numFmtId="169" fontId="14" fillId="0" borderId="9" xfId="0" applyNumberFormat="1" applyFont="1" applyFill="1" applyBorder="1" applyAlignment="1" applyProtection="1">
      <alignment/>
      <protection locked="0"/>
    </xf>
    <xf numFmtId="169" fontId="14" fillId="0" borderId="1" xfId="15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left"/>
    </xf>
    <xf numFmtId="169" fontId="9" fillId="0" borderId="5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 quotePrefix="1">
      <alignment/>
      <protection locked="0"/>
    </xf>
    <xf numFmtId="169" fontId="9" fillId="0" borderId="0" xfId="0" applyNumberFormat="1" applyFont="1" applyFill="1" applyAlignment="1" applyProtection="1">
      <alignment horizontal="justify" vertical="center" wrapText="1"/>
      <protection locked="0"/>
    </xf>
    <xf numFmtId="169" fontId="2" fillId="0" borderId="0" xfId="0" applyNumberFormat="1" applyFont="1" applyFill="1" applyAlignment="1">
      <alignment wrapText="1"/>
    </xf>
    <xf numFmtId="15" fontId="8" fillId="0" borderId="0" xfId="0" applyNumberFormat="1" applyFont="1" applyFill="1" applyAlignment="1" applyProtection="1" quotePrefix="1">
      <alignment horizontal="center"/>
      <protection locked="0"/>
    </xf>
    <xf numFmtId="15" fontId="3" fillId="0" borderId="0" xfId="0" applyNumberFormat="1" applyFont="1" applyFill="1" applyAlignment="1" applyProtection="1" quotePrefix="1">
      <alignment horizontal="center"/>
      <protection locked="0"/>
    </xf>
    <xf numFmtId="169" fontId="2" fillId="0" borderId="0" xfId="0" applyNumberFormat="1" applyFont="1" applyFill="1" applyBorder="1" applyAlignment="1" applyProtection="1">
      <alignment/>
      <protection locked="0"/>
    </xf>
    <xf numFmtId="171" fontId="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171" fontId="13" fillId="0" borderId="0" xfId="15" applyFont="1" applyFill="1" applyBorder="1" applyAlignment="1" applyProtection="1">
      <alignment horizontal="right"/>
      <protection locked="0"/>
    </xf>
    <xf numFmtId="171" fontId="13" fillId="0" borderId="0" xfId="15" applyFont="1" applyFill="1" applyBorder="1" applyAlignment="1" applyProtection="1">
      <alignment/>
      <protection locked="0"/>
    </xf>
    <xf numFmtId="187" fontId="2" fillId="0" borderId="0" xfId="15" applyNumberFormat="1" applyFont="1" applyFill="1" applyBorder="1" applyAlignment="1" applyProtection="1">
      <alignment/>
      <protection locked="0"/>
    </xf>
    <xf numFmtId="171" fontId="2" fillId="0" borderId="5" xfId="0" applyNumberFormat="1" applyFont="1" applyFill="1" applyBorder="1" applyAlignment="1" applyProtection="1">
      <alignment/>
      <protection locked="0"/>
    </xf>
    <xf numFmtId="171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Alignment="1" applyProtection="1" quotePrefix="1">
      <alignment wrapText="1"/>
      <protection locked="0"/>
    </xf>
    <xf numFmtId="171" fontId="2" fillId="0" borderId="0" xfId="15" applyFont="1" applyFill="1" applyBorder="1" applyAlignment="1" applyProtection="1">
      <alignment horizontal="right"/>
      <protection locked="0"/>
    </xf>
    <xf numFmtId="171" fontId="2" fillId="0" borderId="0" xfId="15" applyNumberFormat="1" applyFont="1" applyFill="1" applyBorder="1" applyAlignment="1" applyProtection="1">
      <alignment/>
      <protection locked="0"/>
    </xf>
    <xf numFmtId="171" fontId="2" fillId="0" borderId="0" xfId="15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 quotePrefix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justify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123825</xdr:colOff>
      <xdr:row>9</xdr:row>
      <xdr:rowOff>85725</xdr:rowOff>
    </xdr:from>
    <xdr:to>
      <xdr:col>13</xdr:col>
      <xdr:colOff>685800</xdr:colOff>
      <xdr:row>9</xdr:row>
      <xdr:rowOff>85725</xdr:rowOff>
    </xdr:to>
    <xdr:sp>
      <xdr:nvSpPr>
        <xdr:cNvPr id="1" name="Line 16"/>
        <xdr:cNvSpPr>
          <a:spLocks/>
        </xdr:cNvSpPr>
      </xdr:nvSpPr>
      <xdr:spPr>
        <a:xfrm>
          <a:off x="5724525" y="1619250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85725</xdr:rowOff>
    </xdr:from>
    <xdr:to>
      <xdr:col>3</xdr:col>
      <xdr:colOff>295275</xdr:colOff>
      <xdr:row>9</xdr:row>
      <xdr:rowOff>85725</xdr:rowOff>
    </xdr:to>
    <xdr:sp>
      <xdr:nvSpPr>
        <xdr:cNvPr id="2" name="Line 17"/>
        <xdr:cNvSpPr>
          <a:spLocks/>
        </xdr:cNvSpPr>
      </xdr:nvSpPr>
      <xdr:spPr>
        <a:xfrm flipH="1">
          <a:off x="2152650" y="16192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11</xdr:row>
      <xdr:rowOff>76200</xdr:rowOff>
    </xdr:from>
    <xdr:to>
      <xdr:col>3</xdr:col>
      <xdr:colOff>485775</xdr:colOff>
      <xdr:row>11</xdr:row>
      <xdr:rowOff>76200</xdr:rowOff>
    </xdr:to>
    <xdr:sp>
      <xdr:nvSpPr>
        <xdr:cNvPr id="3" name="Line 19"/>
        <xdr:cNvSpPr>
          <a:spLocks/>
        </xdr:cNvSpPr>
      </xdr:nvSpPr>
      <xdr:spPr>
        <a:xfrm flipH="1">
          <a:off x="2152650" y="19335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11</xdr:row>
      <xdr:rowOff>85725</xdr:rowOff>
    </xdr:from>
    <xdr:to>
      <xdr:col>9</xdr:col>
      <xdr:colOff>609600</xdr:colOff>
      <xdr:row>11</xdr:row>
      <xdr:rowOff>85725</xdr:rowOff>
    </xdr:to>
    <xdr:sp>
      <xdr:nvSpPr>
        <xdr:cNvPr id="4" name="Line 20"/>
        <xdr:cNvSpPr>
          <a:spLocks/>
        </xdr:cNvSpPr>
      </xdr:nvSpPr>
      <xdr:spPr>
        <a:xfrm>
          <a:off x="4410075" y="1943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ylin_chee\My%20Documents\Year2007-8\New%20Folder\Mycom%20Jun%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c- CL2"/>
      <sheetName val="Mc - CL1"/>
      <sheetName val="Inter-co"/>
      <sheetName val="inter-aff"/>
      <sheetName val="Disposal"/>
      <sheetName val="Mc - J"/>
      <sheetName val="Mc - Adj"/>
      <sheetName val="Mc  - P"/>
      <sheetName val="Mc - BS"/>
      <sheetName val="Mc - PL"/>
      <sheetName val="Mc-CFS"/>
      <sheetName val="Segm 08"/>
      <sheetName val="Dtax"/>
      <sheetName val="Rev reserve"/>
      <sheetName val="Retained profit"/>
      <sheetName val="CLA"/>
      <sheetName val="Sheet1"/>
      <sheetName val="Sheet2"/>
    </sheetNames>
    <sheetDataSet>
      <sheetData sheetId="8">
        <row r="78">
          <cell r="AI78">
            <v>-41261549</v>
          </cell>
        </row>
        <row r="98">
          <cell r="AJ98">
            <v>1200743</v>
          </cell>
        </row>
        <row r="100">
          <cell r="AJ100">
            <v>-1200743</v>
          </cell>
        </row>
      </sheetData>
      <sheetData sheetId="10">
        <row r="104">
          <cell r="AK104">
            <v>4568717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32">
      <selection activeCell="A1" sqref="A1"/>
    </sheetView>
  </sheetViews>
  <sheetFormatPr defaultColWidth="9.140625" defaultRowHeight="12.75"/>
  <cols>
    <col min="1" max="1" width="4.7109375" style="3" customWidth="1"/>
    <col min="2" max="2" width="50.140625" style="3" customWidth="1"/>
    <col min="3" max="3" width="13.7109375" style="3" customWidth="1"/>
    <col min="4" max="4" width="2.57421875" style="3" customWidth="1"/>
    <col min="5" max="5" width="13.140625" style="3" customWidth="1"/>
    <col min="6" max="6" width="1.57421875" style="3" customWidth="1"/>
    <col min="7" max="16384" width="0.9921875" style="3" customWidth="1"/>
  </cols>
  <sheetData>
    <row r="1" spans="1:5" ht="15.75">
      <c r="A1" s="49" t="s">
        <v>112</v>
      </c>
      <c r="B1" s="44"/>
      <c r="C1" s="44"/>
      <c r="D1" s="44"/>
      <c r="E1" s="44"/>
    </row>
    <row r="2" spans="1:5" ht="15">
      <c r="A2" s="119" t="s">
        <v>43</v>
      </c>
      <c r="B2" s="45"/>
      <c r="C2" s="45"/>
      <c r="D2" s="45"/>
      <c r="E2" s="45"/>
    </row>
    <row r="3" spans="1:7" ht="13.5" thickBot="1">
      <c r="A3" s="46"/>
      <c r="B3" s="46"/>
      <c r="C3" s="46"/>
      <c r="D3" s="46"/>
      <c r="E3" s="46"/>
      <c r="F3" s="50"/>
      <c r="G3" s="50"/>
    </row>
    <row r="4" spans="1:5" ht="12.75">
      <c r="A4" s="51"/>
      <c r="B4" s="51"/>
      <c r="C4" s="51"/>
      <c r="D4" s="51"/>
      <c r="E4" s="51"/>
    </row>
    <row r="5" spans="1:5" ht="12.75">
      <c r="A5" s="36"/>
      <c r="B5" s="36"/>
      <c r="C5" s="36"/>
      <c r="D5" s="36"/>
      <c r="E5" s="36"/>
    </row>
    <row r="6" spans="1:5" ht="12.75">
      <c r="A6" s="53" t="s">
        <v>123</v>
      </c>
      <c r="B6" s="53"/>
      <c r="C6" s="53"/>
      <c r="D6" s="53"/>
      <c r="E6" s="53"/>
    </row>
    <row r="7" spans="1:5" ht="12.75">
      <c r="A7" s="53"/>
      <c r="B7" s="53"/>
      <c r="C7" s="53"/>
      <c r="D7" s="53"/>
      <c r="E7" s="53"/>
    </row>
    <row r="8" spans="1:5" ht="12.75">
      <c r="A8" s="10"/>
      <c r="B8" s="10"/>
      <c r="C8" s="18" t="s">
        <v>32</v>
      </c>
      <c r="D8" s="10"/>
      <c r="E8" s="18" t="s">
        <v>32</v>
      </c>
    </row>
    <row r="9" spans="1:5" ht="12.75">
      <c r="A9" s="10"/>
      <c r="B9" s="10"/>
      <c r="C9" s="124">
        <v>39629</v>
      </c>
      <c r="D9" s="10"/>
      <c r="E9" s="124">
        <v>39263</v>
      </c>
    </row>
    <row r="10" spans="1:5" ht="12.75">
      <c r="A10" s="10"/>
      <c r="B10" s="10"/>
      <c r="C10" s="21" t="s">
        <v>11</v>
      </c>
      <c r="D10" s="10"/>
      <c r="E10" s="21" t="s">
        <v>11</v>
      </c>
    </row>
    <row r="11" spans="1:5" ht="12.75">
      <c r="A11" s="10"/>
      <c r="B11" s="10"/>
      <c r="C11" s="64"/>
      <c r="D11" s="10"/>
      <c r="E11" s="64"/>
    </row>
    <row r="12" spans="1:5" ht="12.75">
      <c r="A12" s="6" t="s">
        <v>64</v>
      </c>
      <c r="B12" s="10"/>
      <c r="C12" s="10"/>
      <c r="D12" s="10"/>
      <c r="E12" s="10"/>
    </row>
    <row r="13" spans="1:5" ht="12.75">
      <c r="A13" s="6"/>
      <c r="B13" s="10"/>
      <c r="C13" s="10"/>
      <c r="D13" s="10"/>
      <c r="E13" s="10"/>
    </row>
    <row r="14" spans="1:5" ht="12.75">
      <c r="A14" s="6" t="s">
        <v>94</v>
      </c>
      <c r="B14" s="10"/>
      <c r="C14" s="10"/>
      <c r="D14" s="10"/>
      <c r="E14" s="10"/>
    </row>
    <row r="15" spans="1:6" ht="12.75">
      <c r="A15" s="10" t="s">
        <v>10</v>
      </c>
      <c r="B15" s="10"/>
      <c r="C15" s="58">
        <v>350353.401</v>
      </c>
      <c r="D15" s="28"/>
      <c r="E15" s="58">
        <v>367136</v>
      </c>
      <c r="F15" s="4"/>
    </row>
    <row r="16" spans="1:6" ht="12.75">
      <c r="A16" s="10" t="s">
        <v>86</v>
      </c>
      <c r="B16" s="10"/>
      <c r="C16" s="61">
        <v>175514.069</v>
      </c>
      <c r="D16" s="28"/>
      <c r="E16" s="61">
        <v>174328</v>
      </c>
      <c r="F16" s="4"/>
    </row>
    <row r="17" spans="1:6" ht="12.75">
      <c r="A17" s="10" t="s">
        <v>74</v>
      </c>
      <c r="B17" s="10"/>
      <c r="C17" s="61">
        <v>84310</v>
      </c>
      <c r="D17" s="28"/>
      <c r="E17" s="65">
        <v>84310</v>
      </c>
      <c r="F17" s="4"/>
    </row>
    <row r="18" spans="1:6" ht="12.75">
      <c r="A18" s="10" t="s">
        <v>73</v>
      </c>
      <c r="B18" s="10"/>
      <c r="C18" s="61">
        <v>5047.427</v>
      </c>
      <c r="D18" s="28"/>
      <c r="E18" s="61">
        <v>5227</v>
      </c>
      <c r="F18" s="4"/>
    </row>
    <row r="19" spans="1:6" ht="12.75">
      <c r="A19" s="10" t="s">
        <v>87</v>
      </c>
      <c r="B19" s="10"/>
      <c r="C19" s="61">
        <v>150965.751</v>
      </c>
      <c r="D19" s="28"/>
      <c r="E19" s="61">
        <v>153156</v>
      </c>
      <c r="F19" s="4"/>
    </row>
    <row r="20" spans="1:6" ht="12.75">
      <c r="A20" s="10" t="s">
        <v>91</v>
      </c>
      <c r="B20" s="10"/>
      <c r="C20" s="61">
        <v>104</v>
      </c>
      <c r="D20" s="28"/>
      <c r="E20" s="65">
        <v>76</v>
      </c>
      <c r="F20" s="4"/>
    </row>
    <row r="21" spans="1:5" ht="12.75">
      <c r="A21" s="10" t="s">
        <v>58</v>
      </c>
      <c r="B21" s="10"/>
      <c r="C21" s="61">
        <v>21327.752</v>
      </c>
      <c r="D21" s="28"/>
      <c r="E21" s="65">
        <v>26770</v>
      </c>
    </row>
    <row r="22" spans="1:5" ht="12.75">
      <c r="A22" s="10" t="s">
        <v>75</v>
      </c>
      <c r="B22" s="10"/>
      <c r="C22" s="61">
        <v>13088.298</v>
      </c>
      <c r="D22" s="28"/>
      <c r="E22" s="65">
        <v>12914</v>
      </c>
    </row>
    <row r="23" spans="1:5" ht="12.75">
      <c r="A23" s="10"/>
      <c r="B23" s="10"/>
      <c r="C23" s="62">
        <f>SUM(C15:C22)-1</f>
        <v>800709.698</v>
      </c>
      <c r="D23" s="28"/>
      <c r="E23" s="62">
        <f>SUM(E15:E22)</f>
        <v>823917</v>
      </c>
    </row>
    <row r="24" spans="1:5" ht="12.75">
      <c r="A24" s="10"/>
      <c r="B24" s="10"/>
      <c r="C24" s="10"/>
      <c r="D24" s="10"/>
      <c r="E24" s="10"/>
    </row>
    <row r="25" spans="1:5" ht="12.75">
      <c r="A25" s="6" t="s">
        <v>93</v>
      </c>
      <c r="B25" s="10"/>
      <c r="C25" s="28"/>
      <c r="D25" s="28"/>
      <c r="E25" s="28"/>
    </row>
    <row r="26" spans="1:5" ht="12.75">
      <c r="A26" s="10" t="s">
        <v>59</v>
      </c>
      <c r="B26" s="10"/>
      <c r="C26" s="58">
        <v>339602.795</v>
      </c>
      <c r="D26" s="28"/>
      <c r="E26" s="58">
        <v>320177</v>
      </c>
    </row>
    <row r="27" spans="1:5" ht="12.75">
      <c r="A27" s="10" t="s">
        <v>9</v>
      </c>
      <c r="B27" s="10"/>
      <c r="C27" s="61">
        <v>8274.501</v>
      </c>
      <c r="D27" s="28"/>
      <c r="E27" s="61">
        <v>5972</v>
      </c>
    </row>
    <row r="28" spans="1:5" ht="12.75" hidden="1">
      <c r="A28" s="10" t="s">
        <v>85</v>
      </c>
      <c r="B28" s="10"/>
      <c r="C28" s="61"/>
      <c r="D28" s="28"/>
      <c r="E28" s="65">
        <v>0</v>
      </c>
    </row>
    <row r="29" spans="1:5" ht="12.75">
      <c r="A29" s="10" t="s">
        <v>88</v>
      </c>
      <c r="B29" s="10"/>
      <c r="C29" s="61">
        <v>7096</v>
      </c>
      <c r="D29" s="28"/>
      <c r="E29" s="65">
        <v>7137</v>
      </c>
    </row>
    <row r="30" spans="1:5" ht="12.75">
      <c r="A30" s="10" t="s">
        <v>8</v>
      </c>
      <c r="B30" s="10"/>
      <c r="C30" s="61">
        <v>48955</v>
      </c>
      <c r="D30" s="28"/>
      <c r="E30" s="61">
        <v>24522</v>
      </c>
    </row>
    <row r="31" spans="1:5" ht="12.75">
      <c r="A31" s="10" t="s">
        <v>7</v>
      </c>
      <c r="B31" s="10"/>
      <c r="C31" s="61">
        <v>26049.701</v>
      </c>
      <c r="D31" s="28"/>
      <c r="E31" s="61">
        <v>62224</v>
      </c>
    </row>
    <row r="32" spans="1:5" ht="12.75">
      <c r="A32" s="10" t="s">
        <v>6</v>
      </c>
      <c r="B32" s="10"/>
      <c r="C32" s="61">
        <v>17393.775</v>
      </c>
      <c r="D32" s="28"/>
      <c r="E32" s="61">
        <v>13598</v>
      </c>
    </row>
    <row r="33" spans="1:5" ht="12.75">
      <c r="A33" s="10"/>
      <c r="B33" s="10"/>
      <c r="C33" s="62">
        <f>SUM(C26:C32)+1</f>
        <v>447372.772</v>
      </c>
      <c r="D33" s="28"/>
      <c r="E33" s="62">
        <f>SUM(E26:E32)</f>
        <v>433630</v>
      </c>
    </row>
    <row r="34" spans="1:5" ht="12.75">
      <c r="A34" s="10"/>
      <c r="B34" s="10"/>
      <c r="C34" s="10"/>
      <c r="D34" s="10"/>
      <c r="E34" s="19"/>
    </row>
    <row r="35" spans="1:5" ht="13.5" thickBot="1">
      <c r="A35" s="6" t="s">
        <v>65</v>
      </c>
      <c r="B35" s="6"/>
      <c r="C35" s="60">
        <v>1248083.47</v>
      </c>
      <c r="D35" s="10"/>
      <c r="E35" s="60">
        <v>1257547</v>
      </c>
    </row>
    <row r="36" spans="1:5" ht="12.75">
      <c r="A36" s="10"/>
      <c r="B36" s="10"/>
      <c r="C36" s="11"/>
      <c r="D36" s="10"/>
      <c r="E36" s="10"/>
    </row>
    <row r="37" spans="1:5" ht="12.75">
      <c r="A37" s="6" t="s">
        <v>66</v>
      </c>
      <c r="B37" s="10"/>
      <c r="C37" s="10"/>
      <c r="D37" s="10"/>
      <c r="E37" s="10"/>
    </row>
    <row r="38" spans="1:5" ht="12.75">
      <c r="A38" s="6"/>
      <c r="B38" s="10"/>
      <c r="C38" s="10"/>
      <c r="D38" s="10"/>
      <c r="E38" s="10"/>
    </row>
    <row r="39" spans="1:5" ht="12.75">
      <c r="A39" s="6" t="s">
        <v>92</v>
      </c>
      <c r="B39" s="10"/>
      <c r="C39" s="28"/>
      <c r="D39" s="28"/>
      <c r="E39" s="28"/>
    </row>
    <row r="40" spans="1:5" ht="12.75">
      <c r="A40" s="10" t="s">
        <v>4</v>
      </c>
      <c r="B40" s="10"/>
      <c r="C40" s="58">
        <v>564603</v>
      </c>
      <c r="D40" s="28"/>
      <c r="E40" s="58">
        <v>564603</v>
      </c>
    </row>
    <row r="41" spans="1:5" ht="12.75">
      <c r="A41" s="98" t="s">
        <v>81</v>
      </c>
      <c r="B41" s="10"/>
      <c r="C41" s="61">
        <v>316186.567</v>
      </c>
      <c r="D41" s="28"/>
      <c r="E41" s="61">
        <v>319962</v>
      </c>
    </row>
    <row r="42" spans="1:5" ht="12.75">
      <c r="A42" s="98" t="s">
        <v>78</v>
      </c>
      <c r="B42" s="10"/>
      <c r="C42" s="61">
        <v>75337.474</v>
      </c>
      <c r="D42" s="28"/>
      <c r="E42" s="61">
        <v>76755</v>
      </c>
    </row>
    <row r="43" spans="1:5" ht="12.75">
      <c r="A43" s="98" t="s">
        <v>79</v>
      </c>
      <c r="B43" s="10"/>
      <c r="C43" s="61">
        <v>44601.705</v>
      </c>
      <c r="D43" s="28"/>
      <c r="E43" s="61">
        <v>44602</v>
      </c>
    </row>
    <row r="44" spans="1:5" ht="12.75">
      <c r="A44" s="10" t="s">
        <v>3</v>
      </c>
      <c r="B44" s="10"/>
      <c r="C44" s="61">
        <v>26250.749</v>
      </c>
      <c r="D44" s="28"/>
      <c r="E44" s="61">
        <v>27452</v>
      </c>
    </row>
    <row r="45" spans="1:5" ht="12.75">
      <c r="A45" s="10" t="s">
        <v>2</v>
      </c>
      <c r="B45" s="10"/>
      <c r="C45" s="63">
        <v>-227679.79590102463</v>
      </c>
      <c r="D45" s="28"/>
      <c r="E45" s="63">
        <v>-266553</v>
      </c>
    </row>
    <row r="46" spans="1:5" ht="12.75">
      <c r="A46" s="10"/>
      <c r="B46" s="10"/>
      <c r="C46" s="9">
        <f>SUM(C40:C45)</f>
        <v>799299.6990989754</v>
      </c>
      <c r="D46" s="28"/>
      <c r="E46" s="9">
        <f>SUM(E40:E45)</f>
        <v>766821</v>
      </c>
    </row>
    <row r="47" spans="1:5" ht="12.75">
      <c r="A47" s="6" t="s">
        <v>1</v>
      </c>
      <c r="B47" s="10"/>
      <c r="C47" s="9">
        <v>58084.03612102466</v>
      </c>
      <c r="D47" s="28"/>
      <c r="E47" s="9">
        <v>58852</v>
      </c>
    </row>
    <row r="48" spans="1:5" ht="12.75">
      <c r="A48" s="6" t="s">
        <v>63</v>
      </c>
      <c r="B48" s="6"/>
      <c r="C48" s="59">
        <f>SUM(C46:C47)</f>
        <v>857383.73522</v>
      </c>
      <c r="D48" s="28"/>
      <c r="E48" s="59">
        <f>SUM(E46:E47)</f>
        <v>825673</v>
      </c>
    </row>
    <row r="49" spans="1:5" ht="12.75">
      <c r="A49" s="10"/>
      <c r="B49" s="10"/>
      <c r="C49" s="19"/>
      <c r="D49" s="10"/>
      <c r="E49" s="10"/>
    </row>
    <row r="50" spans="1:5" ht="12.75">
      <c r="A50" s="6" t="s">
        <v>95</v>
      </c>
      <c r="B50" s="10"/>
      <c r="C50" s="10"/>
      <c r="D50" s="10"/>
      <c r="E50" s="10"/>
    </row>
    <row r="51" spans="1:5" ht="12.75">
      <c r="A51" s="10" t="s">
        <v>0</v>
      </c>
      <c r="B51" s="10"/>
      <c r="C51" s="58">
        <v>1279</v>
      </c>
      <c r="D51" s="28"/>
      <c r="E51" s="58">
        <v>1757</v>
      </c>
    </row>
    <row r="52" spans="1:5" ht="12.75">
      <c r="A52" s="10" t="s">
        <v>39</v>
      </c>
      <c r="B52" s="10"/>
      <c r="C52" s="61">
        <v>234169.412</v>
      </c>
      <c r="D52" s="28"/>
      <c r="E52" s="65">
        <v>255662</v>
      </c>
    </row>
    <row r="53" spans="1:5" ht="12.75">
      <c r="A53" s="10" t="s">
        <v>48</v>
      </c>
      <c r="B53" s="10"/>
      <c r="C53" s="61">
        <v>35875.14462</v>
      </c>
      <c r="D53" s="28"/>
      <c r="E53" s="61">
        <v>30494</v>
      </c>
    </row>
    <row r="54" spans="1:5" ht="12.75">
      <c r="A54" s="10"/>
      <c r="B54" s="10"/>
      <c r="C54" s="62">
        <f>SUM(C51:C53)-1</f>
        <v>271322.55662</v>
      </c>
      <c r="D54" s="28"/>
      <c r="E54" s="62">
        <f>SUM(E51:E53)</f>
        <v>287913</v>
      </c>
    </row>
    <row r="55" spans="1:5" ht="12.75">
      <c r="A55" s="10"/>
      <c r="B55" s="10"/>
      <c r="C55" s="9"/>
      <c r="D55" s="28"/>
      <c r="E55" s="9"/>
    </row>
    <row r="56" spans="1:5" ht="12.75">
      <c r="A56" s="6" t="s">
        <v>96</v>
      </c>
      <c r="B56" s="10"/>
      <c r="C56" s="10"/>
      <c r="D56" s="10"/>
      <c r="E56" s="10"/>
    </row>
    <row r="57" spans="1:5" ht="12.75">
      <c r="A57" s="10" t="s">
        <v>38</v>
      </c>
      <c r="B57" s="10"/>
      <c r="C57" s="58">
        <v>598.121</v>
      </c>
      <c r="D57" s="28"/>
      <c r="E57" s="58">
        <v>598</v>
      </c>
    </row>
    <row r="58" spans="1:5" ht="12.75">
      <c r="A58" s="10" t="s">
        <v>39</v>
      </c>
      <c r="B58" s="10"/>
      <c r="C58" s="61">
        <v>31268.114</v>
      </c>
      <c r="D58" s="28"/>
      <c r="E58" s="61">
        <v>26026</v>
      </c>
    </row>
    <row r="59" spans="1:5" ht="12.75">
      <c r="A59" s="10" t="s">
        <v>89</v>
      </c>
      <c r="B59" s="10"/>
      <c r="C59" s="61">
        <v>1164.617</v>
      </c>
      <c r="D59" s="28"/>
      <c r="E59" s="61">
        <v>423</v>
      </c>
    </row>
    <row r="60" spans="1:5" ht="12.75">
      <c r="A60" s="10" t="s">
        <v>5</v>
      </c>
      <c r="B60" s="10"/>
      <c r="C60" s="61">
        <v>76590.514</v>
      </c>
      <c r="D60" s="28"/>
      <c r="E60" s="61">
        <v>83386</v>
      </c>
    </row>
    <row r="61" spans="1:5" ht="12.75">
      <c r="A61" s="10" t="s">
        <v>90</v>
      </c>
      <c r="B61" s="10"/>
      <c r="C61" s="61">
        <v>9753.884</v>
      </c>
      <c r="D61" s="28"/>
      <c r="E61" s="61">
        <v>33528</v>
      </c>
    </row>
    <row r="62" spans="1:5" ht="12.75">
      <c r="A62" s="10"/>
      <c r="B62" s="10"/>
      <c r="C62" s="62">
        <f>SUM(C57:C61)+1</f>
        <v>119376.25</v>
      </c>
      <c r="D62" s="28"/>
      <c r="E62" s="62">
        <f>SUM(E57:E61)</f>
        <v>143961</v>
      </c>
    </row>
    <row r="63" spans="2:5" ht="12.75">
      <c r="B63" s="10"/>
      <c r="C63" s="10"/>
      <c r="D63" s="10"/>
      <c r="E63" s="10"/>
    </row>
    <row r="64" spans="1:5" ht="12.75">
      <c r="A64" s="6" t="s">
        <v>67</v>
      </c>
      <c r="B64" s="6"/>
      <c r="C64" s="19">
        <v>390698.80662</v>
      </c>
      <c r="D64" s="6"/>
      <c r="E64" s="19">
        <v>431874</v>
      </c>
    </row>
    <row r="65" spans="1:5" ht="12.75">
      <c r="A65" s="10"/>
      <c r="B65" s="10"/>
      <c r="C65" s="19"/>
      <c r="D65" s="10"/>
      <c r="E65" s="19"/>
    </row>
    <row r="66" spans="1:5" ht="13.5" thickBot="1">
      <c r="A66" s="6" t="s">
        <v>68</v>
      </c>
      <c r="B66" s="10"/>
      <c r="C66" s="60">
        <v>1248082.54184</v>
      </c>
      <c r="D66" s="10"/>
      <c r="E66" s="60">
        <v>1257547</v>
      </c>
    </row>
    <row r="67" spans="1:5" ht="12.75">
      <c r="A67" s="10"/>
      <c r="B67" s="10"/>
      <c r="C67" s="10"/>
      <c r="D67" s="10"/>
      <c r="E67" s="10"/>
    </row>
    <row r="69" spans="3:5" ht="12.75">
      <c r="C69" s="4"/>
      <c r="E69" s="4"/>
    </row>
    <row r="71" ht="12.75">
      <c r="C71" s="140"/>
    </row>
    <row r="72" spans="3:5" ht="12.75">
      <c r="C72" s="4"/>
      <c r="E72" s="4"/>
    </row>
  </sheetData>
  <printOptions horizontalCentered="1"/>
  <pageMargins left="0.67" right="0.67" top="0.43" bottom="0.38" header="0.54" footer="0.21"/>
  <pageSetup blackAndWhite="1" firstPageNumber="5" useFirstPageNumber="1" horizontalDpi="600" verticalDpi="600" orientation="portrait" scale="88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pane xSplit="2" ySplit="16" topLeftCell="C36" activePane="bottomRight" state="frozen"/>
      <selection pane="topLeft" activeCell="AO50" sqref="AO50"/>
      <selection pane="topRight" activeCell="AO50" sqref="AO50"/>
      <selection pane="bottomLeft" activeCell="AO50" sqref="AO50"/>
      <selection pane="bottomRight" activeCell="E7" sqref="E7"/>
    </sheetView>
  </sheetViews>
  <sheetFormatPr defaultColWidth="9.140625" defaultRowHeight="12.75"/>
  <cols>
    <col min="1" max="1" width="39.00390625" style="3" customWidth="1"/>
    <col min="2" max="2" width="0.9921875" style="3" customWidth="1"/>
    <col min="3" max="3" width="14.57421875" style="3" customWidth="1"/>
    <col min="4" max="4" width="0.71875" style="3" customWidth="1"/>
    <col min="5" max="5" width="16.00390625" style="3" bestFit="1" customWidth="1"/>
    <col min="6" max="6" width="0.85546875" style="3" customWidth="1"/>
    <col min="7" max="7" width="17.7109375" style="3" bestFit="1" customWidth="1"/>
    <col min="8" max="8" width="1.1484375" style="3" customWidth="1"/>
    <col min="9" max="9" width="16.00390625" style="3" bestFit="1" customWidth="1"/>
    <col min="10" max="10" width="1.57421875" style="3" customWidth="1"/>
    <col min="11" max="11" width="0.42578125" style="1" customWidth="1"/>
    <col min="12" max="16" width="1.1484375" style="1" customWidth="1"/>
    <col min="17" max="17" width="12.421875" style="1" customWidth="1"/>
    <col min="18" max="18" width="12.421875" style="31" customWidth="1"/>
    <col min="19" max="49" width="12.421875" style="1" customWidth="1"/>
    <col min="50" max="16384" width="1.1484375" style="1" customWidth="1"/>
  </cols>
  <sheetData>
    <row r="1" spans="1:9" ht="15.75">
      <c r="A1" s="49" t="s">
        <v>112</v>
      </c>
      <c r="B1" s="44"/>
      <c r="C1" s="44"/>
      <c r="D1" s="44"/>
      <c r="E1" s="44"/>
      <c r="F1" s="44"/>
      <c r="G1" s="44"/>
      <c r="H1" s="44"/>
      <c r="I1" s="44"/>
    </row>
    <row r="2" spans="1:9" ht="15">
      <c r="A2" s="119" t="s">
        <v>43</v>
      </c>
      <c r="B2" s="45"/>
      <c r="C2" s="45"/>
      <c r="D2" s="45"/>
      <c r="E2" s="45"/>
      <c r="F2" s="45"/>
      <c r="G2" s="45"/>
      <c r="H2" s="45"/>
      <c r="I2" s="45"/>
    </row>
    <row r="3" spans="1:10" ht="13.5" thickBot="1">
      <c r="A3" s="46"/>
      <c r="B3" s="46"/>
      <c r="C3" s="46"/>
      <c r="D3" s="46"/>
      <c r="E3" s="46"/>
      <c r="F3" s="46"/>
      <c r="G3" s="46"/>
      <c r="H3" s="46"/>
      <c r="I3" s="46"/>
      <c r="J3" s="50"/>
    </row>
    <row r="4" spans="1:9" ht="12.75">
      <c r="A4" s="51"/>
      <c r="B4" s="51"/>
      <c r="C4" s="51"/>
      <c r="D4" s="51"/>
      <c r="E4" s="51"/>
      <c r="F4" s="51"/>
      <c r="G4" s="51"/>
      <c r="H4" s="51"/>
      <c r="I4" s="51"/>
    </row>
    <row r="5" spans="1:9" ht="12.75">
      <c r="A5" s="36"/>
      <c r="B5" s="36"/>
      <c r="C5" s="36"/>
      <c r="D5" s="36"/>
      <c r="E5" s="36"/>
      <c r="F5" s="36"/>
      <c r="G5" s="36"/>
      <c r="H5" s="36"/>
      <c r="I5" s="36"/>
    </row>
    <row r="6" spans="1:9" ht="14.25">
      <c r="A6" s="52" t="s">
        <v>45</v>
      </c>
      <c r="B6" s="53"/>
      <c r="C6" s="53"/>
      <c r="D6" s="53"/>
      <c r="E6" s="53"/>
      <c r="F6" s="53"/>
      <c r="G6" s="53"/>
      <c r="H6" s="53"/>
      <c r="I6" s="53"/>
    </row>
    <row r="7" ht="14.25">
      <c r="A7" s="52" t="s">
        <v>167</v>
      </c>
    </row>
    <row r="8" spans="1:10" ht="12.75">
      <c r="A8" s="53"/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53"/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10"/>
      <c r="B10" s="10"/>
      <c r="C10" s="143" t="s">
        <v>22</v>
      </c>
      <c r="D10" s="143"/>
      <c r="E10" s="143"/>
      <c r="F10" s="10"/>
      <c r="G10" s="143" t="s">
        <v>21</v>
      </c>
      <c r="H10" s="143"/>
      <c r="I10" s="143"/>
      <c r="J10" s="10"/>
    </row>
    <row r="11" spans="1:10" ht="12.75">
      <c r="A11" s="10"/>
      <c r="B11" s="10"/>
      <c r="C11" s="18"/>
      <c r="D11" s="6"/>
      <c r="E11" s="18" t="s">
        <v>54</v>
      </c>
      <c r="F11" s="10"/>
      <c r="G11" s="18"/>
      <c r="H11" s="6"/>
      <c r="I11" s="18" t="s">
        <v>54</v>
      </c>
      <c r="J11" s="10"/>
    </row>
    <row r="12" spans="1:18" ht="12.75">
      <c r="A12" s="10"/>
      <c r="B12" s="10"/>
      <c r="C12" s="18" t="s">
        <v>20</v>
      </c>
      <c r="D12" s="6"/>
      <c r="E12" s="18" t="s">
        <v>18</v>
      </c>
      <c r="F12" s="10"/>
      <c r="G12" s="18" t="s">
        <v>19</v>
      </c>
      <c r="H12" s="6"/>
      <c r="I12" s="18" t="s">
        <v>18</v>
      </c>
      <c r="J12" s="10"/>
      <c r="R12" s="1"/>
    </row>
    <row r="13" spans="1:18" ht="12.75">
      <c r="A13" s="10"/>
      <c r="B13" s="10"/>
      <c r="C13" s="18" t="s">
        <v>17</v>
      </c>
      <c r="D13" s="6"/>
      <c r="E13" s="18" t="s">
        <v>17</v>
      </c>
      <c r="F13" s="10"/>
      <c r="G13" s="18" t="s">
        <v>101</v>
      </c>
      <c r="H13" s="6"/>
      <c r="I13" s="18" t="s">
        <v>102</v>
      </c>
      <c r="J13" s="10"/>
      <c r="R13" s="1"/>
    </row>
    <row r="14" spans="1:18" ht="12.75">
      <c r="A14" s="10"/>
      <c r="B14" s="10"/>
      <c r="C14" s="125">
        <v>39629</v>
      </c>
      <c r="D14" s="6"/>
      <c r="E14" s="125">
        <v>39263</v>
      </c>
      <c r="F14" s="10"/>
      <c r="G14" s="125">
        <v>39629</v>
      </c>
      <c r="H14" s="6"/>
      <c r="I14" s="125">
        <v>39263</v>
      </c>
      <c r="J14" s="10"/>
      <c r="R14" s="1"/>
    </row>
    <row r="15" spans="1:18" ht="12.75">
      <c r="A15" s="10"/>
      <c r="B15" s="10"/>
      <c r="C15" s="21" t="s">
        <v>11</v>
      </c>
      <c r="D15" s="10"/>
      <c r="E15" s="21" t="s">
        <v>11</v>
      </c>
      <c r="F15" s="10"/>
      <c r="G15" s="21" t="s">
        <v>11</v>
      </c>
      <c r="H15" s="10"/>
      <c r="I15" s="21" t="s">
        <v>11</v>
      </c>
      <c r="J15" s="10"/>
      <c r="R15" s="1"/>
    </row>
    <row r="16" spans="1:18" ht="12.75">
      <c r="A16" s="10"/>
      <c r="B16" s="10"/>
      <c r="C16" s="64"/>
      <c r="D16" s="10"/>
      <c r="E16" s="64"/>
      <c r="F16" s="10"/>
      <c r="G16" s="64"/>
      <c r="H16" s="10"/>
      <c r="I16" s="64"/>
      <c r="J16" s="10"/>
      <c r="R16" s="1"/>
    </row>
    <row r="17" spans="1:18" ht="12.75">
      <c r="A17" s="6" t="s">
        <v>124</v>
      </c>
      <c r="B17" s="10"/>
      <c r="C17" s="10"/>
      <c r="D17" s="10"/>
      <c r="E17" s="10"/>
      <c r="F17" s="10"/>
      <c r="G17" s="10"/>
      <c r="H17" s="10"/>
      <c r="I17" s="10"/>
      <c r="J17" s="10"/>
      <c r="R17" s="1"/>
    </row>
    <row r="18" spans="1:18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R18" s="1"/>
    </row>
    <row r="19" spans="1:18" ht="12.75">
      <c r="A19" s="10" t="s">
        <v>15</v>
      </c>
      <c r="B19" s="10"/>
      <c r="C19" s="11">
        <v>51799.063000000024</v>
      </c>
      <c r="D19" s="22"/>
      <c r="E19" s="22">
        <v>30088</v>
      </c>
      <c r="F19" s="22"/>
      <c r="G19" s="11">
        <v>174689.494</v>
      </c>
      <c r="H19" s="22"/>
      <c r="I19" s="22">
        <v>91927</v>
      </c>
      <c r="J19" s="10"/>
      <c r="R19" s="1"/>
    </row>
    <row r="20" spans="1:18" ht="12.75">
      <c r="A20" s="10"/>
      <c r="B20" s="10"/>
      <c r="C20" s="11"/>
      <c r="D20" s="22"/>
      <c r="E20" s="22"/>
      <c r="F20" s="22"/>
      <c r="G20" s="11"/>
      <c r="H20" s="22"/>
      <c r="I20" s="22"/>
      <c r="J20" s="10"/>
      <c r="R20" s="1"/>
    </row>
    <row r="21" spans="1:18" ht="12.75">
      <c r="A21" s="10" t="s">
        <v>72</v>
      </c>
      <c r="B21" s="10"/>
      <c r="C21" s="11">
        <v>-38977.97899999999</v>
      </c>
      <c r="D21" s="22"/>
      <c r="E21" s="22">
        <v>-67649.9</v>
      </c>
      <c r="F21" s="22"/>
      <c r="G21" s="11">
        <v>-124628.97899999999</v>
      </c>
      <c r="H21" s="22"/>
      <c r="I21" s="22">
        <v>-127753</v>
      </c>
      <c r="J21" s="10"/>
      <c r="R21" s="1"/>
    </row>
    <row r="22" spans="1:18" ht="12.75">
      <c r="A22" s="10"/>
      <c r="B22" s="10"/>
      <c r="C22" s="11"/>
      <c r="D22" s="22"/>
      <c r="E22" s="22"/>
      <c r="F22" s="22"/>
      <c r="G22" s="11"/>
      <c r="H22" s="22"/>
      <c r="I22" s="22"/>
      <c r="J22" s="10"/>
      <c r="R22" s="1"/>
    </row>
    <row r="23" spans="1:18" ht="12.75">
      <c r="A23" s="10" t="s">
        <v>61</v>
      </c>
      <c r="B23" s="10"/>
      <c r="C23" s="11">
        <v>14252.735</v>
      </c>
      <c r="D23" s="22"/>
      <c r="E23" s="22">
        <v>474153.2</v>
      </c>
      <c r="F23" s="22"/>
      <c r="G23" s="11">
        <v>27352.735</v>
      </c>
      <c r="H23" s="22"/>
      <c r="I23" s="22">
        <v>490081</v>
      </c>
      <c r="J23" s="10"/>
      <c r="R23" s="1"/>
    </row>
    <row r="24" spans="1:18" ht="12.75">
      <c r="A24" s="10"/>
      <c r="B24" s="10"/>
      <c r="C24" s="11"/>
      <c r="D24" s="22"/>
      <c r="E24" s="22"/>
      <c r="F24" s="22"/>
      <c r="G24" s="11"/>
      <c r="H24" s="22"/>
      <c r="I24" s="22"/>
      <c r="J24" s="10"/>
      <c r="R24" s="1"/>
    </row>
    <row r="25" spans="1:18" ht="12.75">
      <c r="A25" s="10" t="s">
        <v>14</v>
      </c>
      <c r="B25" s="10"/>
      <c r="C25" s="11">
        <v>-6132.686999999998</v>
      </c>
      <c r="D25" s="22"/>
      <c r="E25" s="22">
        <v>-34492</v>
      </c>
      <c r="F25" s="22"/>
      <c r="G25" s="11">
        <v>-18931.686999999998</v>
      </c>
      <c r="H25" s="22"/>
      <c r="I25" s="22">
        <v>-89593</v>
      </c>
      <c r="J25" s="10"/>
      <c r="R25" s="1"/>
    </row>
    <row r="26" spans="1:18" ht="12.75">
      <c r="A26" s="10"/>
      <c r="B26" s="10"/>
      <c r="C26" s="111"/>
      <c r="D26" s="22"/>
      <c r="E26" s="47"/>
      <c r="F26" s="22"/>
      <c r="G26" s="111"/>
      <c r="H26" s="22"/>
      <c r="I26" s="47"/>
      <c r="J26" s="10"/>
      <c r="R26" s="1"/>
    </row>
    <row r="27" spans="1:18" ht="12.75">
      <c r="A27" s="10"/>
      <c r="B27" s="10"/>
      <c r="C27" s="11"/>
      <c r="D27" s="22"/>
      <c r="E27" s="22"/>
      <c r="F27" s="22"/>
      <c r="G27" s="11"/>
      <c r="H27" s="22"/>
      <c r="I27" s="22"/>
      <c r="J27" s="10"/>
      <c r="R27" s="1"/>
    </row>
    <row r="28" spans="1:18" ht="12.75">
      <c r="A28" s="6" t="s">
        <v>186</v>
      </c>
      <c r="B28" s="10"/>
      <c r="C28" s="22">
        <f>SUM(C19:C27)</f>
        <v>20941.132000000034</v>
      </c>
      <c r="D28" s="22"/>
      <c r="E28" s="22">
        <f>SUM(E19:E27)</f>
        <v>402099.30000000005</v>
      </c>
      <c r="F28" s="22"/>
      <c r="G28" s="22">
        <f>SUM(G19:G27)-1</f>
        <v>58480.56300000002</v>
      </c>
      <c r="H28" s="22"/>
      <c r="I28" s="22">
        <f>SUM(I19:I27)</f>
        <v>364662</v>
      </c>
      <c r="J28" s="10"/>
      <c r="R28" s="1"/>
    </row>
    <row r="29" spans="1:18" ht="12.75">
      <c r="A29" s="10"/>
      <c r="B29" s="10"/>
      <c r="C29" s="11"/>
      <c r="D29" s="22"/>
      <c r="E29" s="22"/>
      <c r="F29" s="22"/>
      <c r="G29" s="11"/>
      <c r="H29" s="22"/>
      <c r="I29" s="22"/>
      <c r="J29" s="10"/>
      <c r="R29" s="1"/>
    </row>
    <row r="30" spans="1:18" ht="12.75">
      <c r="A30" s="10" t="s">
        <v>97</v>
      </c>
      <c r="B30" s="10"/>
      <c r="C30" s="11">
        <v>-9364.05</v>
      </c>
      <c r="D30" s="22"/>
      <c r="E30" s="22">
        <v>-2417.4</v>
      </c>
      <c r="F30" s="22"/>
      <c r="G30" s="11">
        <v>-18861.891</v>
      </c>
      <c r="H30" s="22"/>
      <c r="I30" s="22">
        <v>-6818</v>
      </c>
      <c r="J30" s="10"/>
      <c r="R30" s="1"/>
    </row>
    <row r="31" spans="1:18" ht="12.75">
      <c r="A31" s="10"/>
      <c r="B31" s="10"/>
      <c r="C31" s="111"/>
      <c r="D31" s="22"/>
      <c r="E31" s="47"/>
      <c r="F31" s="22"/>
      <c r="G31" s="111"/>
      <c r="H31" s="22"/>
      <c r="I31" s="47"/>
      <c r="J31" s="10"/>
      <c r="R31" s="1"/>
    </row>
    <row r="32" spans="1:18" ht="12.75">
      <c r="A32" s="6"/>
      <c r="B32" s="10"/>
      <c r="C32" s="11"/>
      <c r="D32" s="22"/>
      <c r="E32" s="22"/>
      <c r="F32" s="22"/>
      <c r="G32" s="11"/>
      <c r="H32" s="22"/>
      <c r="I32" s="22"/>
      <c r="J32" s="10"/>
      <c r="R32" s="1"/>
    </row>
    <row r="33" spans="1:18" ht="12.75">
      <c r="A33" s="6" t="s">
        <v>187</v>
      </c>
      <c r="B33" s="10"/>
      <c r="C33" s="11">
        <f>+C30+C28</f>
        <v>11577.082000000035</v>
      </c>
      <c r="D33" s="22"/>
      <c r="E33" s="11">
        <f>+E30+E28</f>
        <v>399681.9</v>
      </c>
      <c r="F33" s="22"/>
      <c r="G33" s="11">
        <f>+G30+G28</f>
        <v>39618.67200000002</v>
      </c>
      <c r="H33" s="22"/>
      <c r="I33" s="11">
        <f>+I30+I28</f>
        <v>357844</v>
      </c>
      <c r="J33" s="10"/>
      <c r="R33" s="1"/>
    </row>
    <row r="34" spans="2:18" ht="12.75">
      <c r="B34" s="10"/>
      <c r="C34" s="126"/>
      <c r="D34" s="126"/>
      <c r="E34" s="126"/>
      <c r="F34" s="126"/>
      <c r="G34" s="126"/>
      <c r="H34" s="126"/>
      <c r="I34" s="126"/>
      <c r="J34" s="10"/>
      <c r="R34" s="1"/>
    </row>
    <row r="35" spans="1:18" ht="12.75">
      <c r="A35" s="6" t="s">
        <v>125</v>
      </c>
      <c r="B35" s="10"/>
      <c r="C35" s="22"/>
      <c r="D35" s="22"/>
      <c r="E35" s="22"/>
      <c r="F35" s="22"/>
      <c r="G35" s="22"/>
      <c r="H35" s="22"/>
      <c r="I35" s="22"/>
      <c r="J35" s="10"/>
      <c r="R35" s="1"/>
    </row>
    <row r="36" spans="1:18" ht="12.75">
      <c r="A36" s="10"/>
      <c r="B36" s="10"/>
      <c r="C36" s="22"/>
      <c r="D36" s="22"/>
      <c r="E36" s="22"/>
      <c r="F36" s="22"/>
      <c r="G36" s="22"/>
      <c r="H36" s="22"/>
      <c r="I36" s="22"/>
      <c r="J36" s="10"/>
      <c r="R36" s="1"/>
    </row>
    <row r="37" spans="1:18" ht="12.75">
      <c r="A37" s="10" t="s">
        <v>188</v>
      </c>
      <c r="B37" s="10"/>
      <c r="C37" s="22">
        <v>-272.241</v>
      </c>
      <c r="D37" s="22"/>
      <c r="E37" s="22">
        <v>-10105</v>
      </c>
      <c r="F37" s="22"/>
      <c r="G37" s="22">
        <v>-2581.241</v>
      </c>
      <c r="H37" s="22"/>
      <c r="I37" s="22">
        <v>-15083</v>
      </c>
      <c r="J37" s="10"/>
      <c r="R37" s="1"/>
    </row>
    <row r="38" spans="1:18" ht="12.75">
      <c r="A38" s="10"/>
      <c r="B38" s="10"/>
      <c r="C38" s="47"/>
      <c r="D38" s="22"/>
      <c r="E38" s="47"/>
      <c r="F38" s="22"/>
      <c r="G38" s="47"/>
      <c r="H38" s="22"/>
      <c r="I38" s="47"/>
      <c r="J38" s="10"/>
      <c r="R38" s="1"/>
    </row>
    <row r="39" spans="1:18" ht="12.75">
      <c r="A39" s="10"/>
      <c r="B39" s="10"/>
      <c r="C39" s="22"/>
      <c r="D39" s="22"/>
      <c r="E39" s="22"/>
      <c r="F39" s="22"/>
      <c r="G39" s="22"/>
      <c r="H39" s="22"/>
      <c r="I39" s="22"/>
      <c r="J39" s="10"/>
      <c r="R39" s="1"/>
    </row>
    <row r="40" spans="1:18" ht="13.5" thickBot="1">
      <c r="A40" s="6" t="s">
        <v>193</v>
      </c>
      <c r="B40" s="10"/>
      <c r="C40" s="57">
        <f>SUM(C33:C37)</f>
        <v>11304.841000000035</v>
      </c>
      <c r="D40" s="22"/>
      <c r="E40" s="57">
        <f>SUM(E33:E37)</f>
        <v>389576.9</v>
      </c>
      <c r="F40" s="22"/>
      <c r="G40" s="57">
        <f>SUM(G33:G37)+1</f>
        <v>37038.43100000002</v>
      </c>
      <c r="H40" s="22"/>
      <c r="I40" s="57">
        <f>SUM(I33:I37)</f>
        <v>342761</v>
      </c>
      <c r="J40" s="10"/>
      <c r="R40" s="1"/>
    </row>
    <row r="41" spans="1:18" ht="12.75">
      <c r="A41" s="10"/>
      <c r="B41" s="10"/>
      <c r="C41" s="126"/>
      <c r="D41" s="22"/>
      <c r="E41" s="126"/>
      <c r="F41" s="22"/>
      <c r="G41" s="126"/>
      <c r="H41" s="22"/>
      <c r="I41" s="126"/>
      <c r="J41" s="10"/>
      <c r="R41" s="1"/>
    </row>
    <row r="42" spans="1:18" ht="12.75">
      <c r="A42" s="10" t="s">
        <v>62</v>
      </c>
      <c r="B42" s="10"/>
      <c r="C42" s="22"/>
      <c r="D42" s="22"/>
      <c r="E42" s="22"/>
      <c r="F42" s="22"/>
      <c r="G42" s="22"/>
      <c r="H42" s="22"/>
      <c r="I42" s="22"/>
      <c r="J42" s="10"/>
      <c r="R42" s="1"/>
    </row>
    <row r="43" spans="1:18" ht="12.75">
      <c r="A43" s="10"/>
      <c r="B43" s="10"/>
      <c r="C43" s="22"/>
      <c r="D43" s="22"/>
      <c r="E43" s="22"/>
      <c r="F43" s="22"/>
      <c r="G43" s="22"/>
      <c r="H43" s="22"/>
      <c r="I43" s="22"/>
      <c r="J43" s="10"/>
      <c r="R43" s="1"/>
    </row>
    <row r="44" spans="1:18" ht="12.75">
      <c r="A44" s="10" t="s">
        <v>103</v>
      </c>
      <c r="B44" s="10"/>
      <c r="C44" s="11">
        <f>C40-C46</f>
        <v>11473.703174364413</v>
      </c>
      <c r="D44" s="22"/>
      <c r="E44" s="11">
        <v>360291</v>
      </c>
      <c r="F44" s="22"/>
      <c r="G44" s="11">
        <f>G40-G46-1</f>
        <v>37671.77963754637</v>
      </c>
      <c r="H44" s="22"/>
      <c r="I44" s="11">
        <v>317434</v>
      </c>
      <c r="J44" s="10"/>
      <c r="R44" s="1"/>
    </row>
    <row r="45" spans="1:18" ht="12.75">
      <c r="A45" s="10"/>
      <c r="B45" s="10"/>
      <c r="C45" s="11"/>
      <c r="D45" s="22"/>
      <c r="E45" s="22"/>
      <c r="F45" s="22"/>
      <c r="G45" s="11"/>
      <c r="H45" s="22"/>
      <c r="I45" s="22"/>
      <c r="J45" s="10"/>
      <c r="R45" s="1"/>
    </row>
    <row r="46" spans="1:18" ht="12.75">
      <c r="A46" s="10" t="s">
        <v>1</v>
      </c>
      <c r="B46" s="10"/>
      <c r="C46" s="11">
        <v>-168.86217436437727</v>
      </c>
      <c r="D46" s="22"/>
      <c r="E46" s="11">
        <v>29286</v>
      </c>
      <c r="F46" s="22"/>
      <c r="G46" s="11">
        <v>-634.3486375463535</v>
      </c>
      <c r="H46" s="22"/>
      <c r="I46" s="22">
        <v>25327</v>
      </c>
      <c r="J46" s="10"/>
      <c r="R46" s="1"/>
    </row>
    <row r="47" spans="1:18" ht="12.75">
      <c r="A47" s="10"/>
      <c r="B47" s="10"/>
      <c r="C47" s="47"/>
      <c r="D47" s="22"/>
      <c r="E47" s="47"/>
      <c r="F47" s="22"/>
      <c r="G47" s="47"/>
      <c r="H47" s="22"/>
      <c r="I47" s="47"/>
      <c r="J47" s="10"/>
      <c r="R47" s="1"/>
    </row>
    <row r="48" spans="1:18" ht="12.75">
      <c r="A48" s="10"/>
      <c r="B48" s="10"/>
      <c r="C48" s="22"/>
      <c r="D48" s="22"/>
      <c r="E48" s="22"/>
      <c r="F48" s="22"/>
      <c r="G48" s="22"/>
      <c r="H48" s="22"/>
      <c r="I48" s="22"/>
      <c r="J48" s="10"/>
      <c r="R48" s="1"/>
    </row>
    <row r="49" spans="1:18" ht="12.75">
      <c r="A49" s="10"/>
      <c r="B49" s="10"/>
      <c r="C49" s="22">
        <f>+C46+C44</f>
        <v>11304.841000000035</v>
      </c>
      <c r="D49" s="22"/>
      <c r="E49" s="22">
        <f>+E46+E44</f>
        <v>389577</v>
      </c>
      <c r="F49" s="22"/>
      <c r="G49" s="22">
        <f>+G46+G44+1</f>
        <v>37038.43100000002</v>
      </c>
      <c r="H49" s="22"/>
      <c r="I49" s="22">
        <f>+I46+I44</f>
        <v>342761</v>
      </c>
      <c r="J49" s="10"/>
      <c r="R49" s="1"/>
    </row>
    <row r="50" spans="1:18" ht="13.5" thickBot="1">
      <c r="A50" s="10"/>
      <c r="B50" s="10"/>
      <c r="C50" s="20"/>
      <c r="D50" s="10"/>
      <c r="E50" s="20"/>
      <c r="F50" s="10"/>
      <c r="G50" s="20"/>
      <c r="H50" s="10"/>
      <c r="I50" s="20"/>
      <c r="J50" s="10"/>
      <c r="R50" s="1"/>
    </row>
    <row r="51" spans="1:18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R51" s="1"/>
    </row>
    <row r="52" spans="1:18" ht="12.75">
      <c r="A52" s="10" t="s">
        <v>126</v>
      </c>
      <c r="B52" s="10"/>
      <c r="C52" s="10"/>
      <c r="D52" s="10"/>
      <c r="E52" s="10"/>
      <c r="F52" s="10"/>
      <c r="G52" s="10"/>
      <c r="H52" s="10"/>
      <c r="I52" s="10"/>
      <c r="J52" s="10"/>
      <c r="R52" s="1"/>
    </row>
    <row r="53" spans="1:18" ht="12.75">
      <c r="A53" s="10" t="s">
        <v>127</v>
      </c>
      <c r="B53" s="10"/>
      <c r="C53" s="10"/>
      <c r="D53" s="10"/>
      <c r="E53" s="10"/>
      <c r="F53" s="10"/>
      <c r="G53" s="10"/>
      <c r="H53" s="10"/>
      <c r="I53" s="10"/>
      <c r="J53" s="10"/>
      <c r="R53" s="1"/>
    </row>
    <row r="54" spans="1:18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R54" s="1"/>
    </row>
    <row r="55" spans="1:18" ht="12.75">
      <c r="A55" s="10" t="s">
        <v>166</v>
      </c>
      <c r="B55" s="10"/>
      <c r="C55" s="127">
        <f>+(C33-C46)/564603*100</f>
        <v>2.080389968591101</v>
      </c>
      <c r="D55" s="28"/>
      <c r="E55" s="137">
        <f>(+E44-E37)/((564603.061*65/91)+(39268.207*1.23*26/91))*100-0.01</f>
        <v>88.79526769206478</v>
      </c>
      <c r="F55" s="28"/>
      <c r="G55" s="127">
        <f>+(G33-G46)/564603*100</f>
        <v>7.129437965711549</v>
      </c>
      <c r="H55" s="28"/>
      <c r="I55" s="137">
        <v>237.1</v>
      </c>
      <c r="J55" s="28"/>
      <c r="R55" s="1"/>
    </row>
    <row r="56" spans="1:18" ht="12.75">
      <c r="A56" s="10"/>
      <c r="B56" s="10"/>
      <c r="C56" s="128"/>
      <c r="D56" s="28"/>
      <c r="E56" s="28"/>
      <c r="F56" s="28"/>
      <c r="G56" s="128"/>
      <c r="H56" s="28"/>
      <c r="I56" s="131"/>
      <c r="J56" s="28"/>
      <c r="R56" s="1"/>
    </row>
    <row r="57" spans="1:18" ht="12.75">
      <c r="A57" s="10" t="s">
        <v>128</v>
      </c>
      <c r="B57" s="10"/>
      <c r="C57" s="136">
        <f>+C37/564603*100</f>
        <v>-0.04821812849028432</v>
      </c>
      <c r="D57" s="130"/>
      <c r="E57" s="129">
        <f>+E37/((564603.061*65/91)+(39268.207*1.23*26/91))*100</f>
        <v>-2.422750866716473</v>
      </c>
      <c r="F57" s="130"/>
      <c r="G57" s="136">
        <f>+G37/564603*100</f>
        <v>-0.4571780525431144</v>
      </c>
      <c r="H57" s="28"/>
      <c r="I57" s="138">
        <v>-10.8</v>
      </c>
      <c r="J57" s="28"/>
      <c r="R57" s="1"/>
    </row>
    <row r="58" spans="1:18" ht="12.75">
      <c r="A58" s="10"/>
      <c r="B58" s="10"/>
      <c r="C58" s="43"/>
      <c r="D58" s="10"/>
      <c r="E58" s="43"/>
      <c r="F58" s="10"/>
      <c r="G58" s="134"/>
      <c r="H58" s="10"/>
      <c r="I58" s="43"/>
      <c r="J58" s="10"/>
      <c r="R58" s="1"/>
    </row>
    <row r="59" spans="1:18" ht="13.5" thickBot="1">
      <c r="A59" s="10" t="s">
        <v>191</v>
      </c>
      <c r="B59" s="10"/>
      <c r="C59" s="132">
        <f>SUM(C55:C58)</f>
        <v>2.0321718401008164</v>
      </c>
      <c r="D59" s="10"/>
      <c r="E59" s="132">
        <f>SUM(E55:E58)+0.01</f>
        <v>86.38251682534832</v>
      </c>
      <c r="F59" s="10"/>
      <c r="G59" s="132">
        <f>SUM(G55:G58)</f>
        <v>6.672259913168435</v>
      </c>
      <c r="H59" s="10"/>
      <c r="I59" s="132">
        <f>SUM(I55:I58)</f>
        <v>226.29999999999998</v>
      </c>
      <c r="J59" s="10"/>
      <c r="R59" s="1"/>
    </row>
    <row r="60" spans="1:18" ht="12.75">
      <c r="A60" s="10"/>
      <c r="B60" s="10"/>
      <c r="C60" s="127"/>
      <c r="D60" s="10"/>
      <c r="E60" s="127"/>
      <c r="F60" s="10"/>
      <c r="G60" s="133"/>
      <c r="H60" s="10"/>
      <c r="I60" s="127"/>
      <c r="J60" s="10"/>
      <c r="R60" s="1"/>
    </row>
    <row r="61" spans="1:18" ht="12.75">
      <c r="A61" s="10" t="s">
        <v>192</v>
      </c>
      <c r="B61" s="10"/>
      <c r="C61" s="127">
        <v>1.2390716521218141</v>
      </c>
      <c r="D61" s="28"/>
      <c r="E61" s="127">
        <v>49.73504263228833</v>
      </c>
      <c r="F61" s="28"/>
      <c r="G61" s="127">
        <v>4.293687770498782</v>
      </c>
      <c r="H61" s="28"/>
      <c r="I61" s="137">
        <v>148.99229295674255</v>
      </c>
      <c r="J61" s="10"/>
      <c r="R61" s="1"/>
    </row>
    <row r="62" spans="1:18" ht="12.75">
      <c r="A62" s="10"/>
      <c r="B62" s="10"/>
      <c r="C62" s="28"/>
      <c r="D62" s="28"/>
      <c r="E62" s="28"/>
      <c r="F62" s="28"/>
      <c r="G62" s="28"/>
      <c r="H62" s="28"/>
      <c r="I62" s="131"/>
      <c r="J62" s="10"/>
      <c r="R62" s="1"/>
    </row>
    <row r="63" spans="1:18" ht="12.75">
      <c r="A63" s="10" t="s">
        <v>129</v>
      </c>
      <c r="B63" s="10"/>
      <c r="C63" s="129">
        <v>-0.026827271007260598</v>
      </c>
      <c r="D63" s="130"/>
      <c r="E63" s="129">
        <v>-1.3498332244650426</v>
      </c>
      <c r="F63" s="130"/>
      <c r="G63" s="136">
        <v>-0.2543615834574967</v>
      </c>
      <c r="H63" s="28"/>
      <c r="I63" s="138">
        <v>-6.699383436539405</v>
      </c>
      <c r="J63" s="10"/>
      <c r="R63" s="1"/>
    </row>
    <row r="64" spans="1:18" ht="12.75">
      <c r="A64" s="10"/>
      <c r="B64" s="10"/>
      <c r="C64" s="43"/>
      <c r="D64" s="10"/>
      <c r="E64" s="43"/>
      <c r="F64" s="10"/>
      <c r="G64" s="43"/>
      <c r="H64" s="10"/>
      <c r="I64" s="43"/>
      <c r="J64" s="10"/>
      <c r="R64" s="1"/>
    </row>
    <row r="65" spans="1:18" ht="13.5" thickBot="1">
      <c r="A65" s="10" t="s">
        <v>130</v>
      </c>
      <c r="B65" s="10"/>
      <c r="C65" s="132">
        <f>SUM(C61:C64)</f>
        <v>1.2122443811145536</v>
      </c>
      <c r="D65" s="10"/>
      <c r="E65" s="132">
        <f>SUM(E61:E64)</f>
        <v>48.38520940782328</v>
      </c>
      <c r="F65" s="10"/>
      <c r="G65" s="132">
        <f>SUM(G61:G64)</f>
        <v>4.0393261870412855</v>
      </c>
      <c r="H65" s="10"/>
      <c r="I65" s="132">
        <f>SUM(I61:I64)</f>
        <v>142.29290952020315</v>
      </c>
      <c r="J65" s="10"/>
      <c r="R65" s="1"/>
    </row>
    <row r="66" spans="1:18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R66" s="1"/>
    </row>
    <row r="67" spans="1:18" ht="12.75">
      <c r="A67" s="142"/>
      <c r="B67" s="142"/>
      <c r="C67" s="142"/>
      <c r="D67" s="142"/>
      <c r="E67" s="142"/>
      <c r="F67" s="142"/>
      <c r="G67" s="142"/>
      <c r="H67" s="142"/>
      <c r="I67" s="142"/>
      <c r="J67" s="10"/>
      <c r="R67" s="1"/>
    </row>
    <row r="68" spans="1:18" ht="12.75">
      <c r="A68" s="141" t="s">
        <v>13</v>
      </c>
      <c r="B68" s="141"/>
      <c r="C68" s="141"/>
      <c r="D68" s="141"/>
      <c r="E68" s="141"/>
      <c r="F68" s="141"/>
      <c r="G68" s="141"/>
      <c r="H68" s="141"/>
      <c r="I68" s="141"/>
      <c r="J68" s="141"/>
      <c r="R68" s="1"/>
    </row>
    <row r="69" ht="12.75">
      <c r="R69" s="1"/>
    </row>
    <row r="70" ht="12.75">
      <c r="R70" s="1"/>
    </row>
    <row r="74" spans="2:10" ht="12.75">
      <c r="B74" s="42"/>
      <c r="C74" s="42"/>
      <c r="D74" s="42"/>
      <c r="E74" s="42"/>
      <c r="F74" s="42"/>
      <c r="G74" s="42"/>
      <c r="H74" s="42"/>
      <c r="I74" s="42"/>
      <c r="J74" s="42"/>
    </row>
    <row r="76" spans="2:10" ht="12.75">
      <c r="B76" s="42"/>
      <c r="C76" s="42"/>
      <c r="D76" s="42"/>
      <c r="E76" s="42"/>
      <c r="F76" s="42"/>
      <c r="G76" s="42"/>
      <c r="H76" s="42"/>
      <c r="I76" s="42"/>
      <c r="J76" s="42"/>
    </row>
  </sheetData>
  <mergeCells count="4">
    <mergeCell ref="A68:J68"/>
    <mergeCell ref="A67:I67"/>
    <mergeCell ref="C10:E10"/>
    <mergeCell ref="G10:I10"/>
  </mergeCells>
  <printOptions horizontalCentered="1"/>
  <pageMargins left="0.7874015748031497" right="0.3937007874015748" top="0.35433070866141736" bottom="0.5118110236220472" header="0.2755905511811024" footer="0.2755905511811024"/>
  <pageSetup blackAndWhite="1" firstPageNumber="5" useFirstPageNumber="1" fitToHeight="1" fitToWidth="1" horizontalDpi="600" verticalDpi="600" orientation="portrait" scale="8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60"/>
  <sheetViews>
    <sheetView workbookViewId="0" topLeftCell="A46">
      <selection activeCell="H59" sqref="H59:BI59"/>
    </sheetView>
  </sheetViews>
  <sheetFormatPr defaultColWidth="9.140625" defaultRowHeight="12.75"/>
  <cols>
    <col min="1" max="1" width="0.5625" style="31" customWidth="1"/>
    <col min="2" max="2" width="1.1484375" style="31" customWidth="1"/>
    <col min="3" max="3" width="60.7109375" style="31" customWidth="1"/>
    <col min="4" max="4" width="13.421875" style="73" customWidth="1"/>
    <col min="5" max="5" width="0.5625" style="31" customWidth="1"/>
    <col min="6" max="6" width="13.8515625" style="81" bestFit="1" customWidth="1"/>
    <col min="7" max="7" width="1.28515625" style="31" customWidth="1"/>
    <col min="8" max="8" width="0.9921875" style="1" customWidth="1"/>
    <col min="9" max="16" width="0.42578125" style="1" customWidth="1"/>
    <col min="17" max="17" width="4.00390625" style="1" customWidth="1"/>
    <col min="18" max="16384" width="0.42578125" style="1" customWidth="1"/>
  </cols>
  <sheetData>
    <row r="1" spans="1:9" ht="15.75">
      <c r="A1" s="34" t="s">
        <v>12</v>
      </c>
      <c r="B1" s="49" t="s">
        <v>112</v>
      </c>
      <c r="C1" s="44"/>
      <c r="D1" s="70"/>
      <c r="E1" s="14"/>
      <c r="F1" s="78"/>
      <c r="G1" s="14"/>
      <c r="H1" s="14"/>
      <c r="I1" s="14"/>
    </row>
    <row r="2" spans="1:9" ht="15">
      <c r="A2" s="15" t="s">
        <v>43</v>
      </c>
      <c r="B2" s="119" t="s">
        <v>43</v>
      </c>
      <c r="C2" s="45"/>
      <c r="D2" s="71"/>
      <c r="E2" s="15"/>
      <c r="F2" s="79"/>
      <c r="G2" s="15"/>
      <c r="H2" s="15"/>
      <c r="I2" s="15"/>
    </row>
    <row r="3" spans="1:13" ht="13.5" thickBot="1">
      <c r="A3" s="13"/>
      <c r="B3" s="13"/>
      <c r="C3" s="13"/>
      <c r="D3" s="72"/>
      <c r="E3" s="13"/>
      <c r="F3" s="80"/>
      <c r="G3" s="13"/>
      <c r="H3" s="29"/>
      <c r="I3" s="29"/>
      <c r="J3" s="2"/>
      <c r="K3" s="2"/>
      <c r="L3" s="2"/>
      <c r="M3" s="2"/>
    </row>
    <row r="4" spans="1:13" ht="12.75">
      <c r="A4" s="30"/>
      <c r="B4" s="30"/>
      <c r="H4" s="2"/>
      <c r="I4" s="2"/>
      <c r="J4" s="2"/>
      <c r="K4" s="2"/>
      <c r="L4" s="2"/>
      <c r="M4" s="2"/>
    </row>
    <row r="5" spans="1:13" ht="12.75">
      <c r="A5" s="30"/>
      <c r="B5" s="30"/>
      <c r="H5" s="2"/>
      <c r="I5" s="2"/>
      <c r="J5" s="2"/>
      <c r="K5" s="2"/>
      <c r="L5" s="2"/>
      <c r="M5" s="2"/>
    </row>
    <row r="6" spans="1:13" ht="12.75">
      <c r="A6" s="16" t="s">
        <v>46</v>
      </c>
      <c r="B6" s="30"/>
      <c r="H6" s="2"/>
      <c r="I6" s="2"/>
      <c r="J6" s="2"/>
      <c r="K6" s="2"/>
      <c r="L6" s="2"/>
      <c r="M6" s="2"/>
    </row>
    <row r="7" spans="1:13" ht="12.75">
      <c r="A7" s="16" t="s">
        <v>167</v>
      </c>
      <c r="B7" s="16"/>
      <c r="H7" s="2"/>
      <c r="I7" s="2"/>
      <c r="J7" s="2"/>
      <c r="K7" s="2"/>
      <c r="L7" s="2"/>
      <c r="M7" s="2"/>
    </row>
    <row r="8" spans="6:13" ht="12.75">
      <c r="F8" s="74"/>
      <c r="H8" s="2"/>
      <c r="I8" s="2"/>
      <c r="J8" s="2"/>
      <c r="K8" s="2"/>
      <c r="L8" s="2"/>
      <c r="M8" s="2"/>
    </row>
    <row r="9" spans="4:6" ht="12.75">
      <c r="D9" s="74" t="s">
        <v>31</v>
      </c>
      <c r="E9" s="32"/>
      <c r="F9" s="74" t="s">
        <v>31</v>
      </c>
    </row>
    <row r="10" spans="4:6" ht="12.75">
      <c r="D10" s="125">
        <v>39629</v>
      </c>
      <c r="E10" s="6"/>
      <c r="F10" s="125">
        <v>39263</v>
      </c>
    </row>
    <row r="11" spans="4:6" ht="12.75">
      <c r="D11" s="75" t="s">
        <v>11</v>
      </c>
      <c r="E11" s="32"/>
      <c r="F11" s="75" t="s">
        <v>11</v>
      </c>
    </row>
    <row r="12" ht="12.75">
      <c r="F12" s="64"/>
    </row>
    <row r="13" ht="12.75">
      <c r="F13" s="73"/>
    </row>
    <row r="14" spans="1:6" ht="12.75">
      <c r="A14" s="30" t="s">
        <v>49</v>
      </c>
      <c r="B14" s="30"/>
      <c r="F14" s="73"/>
    </row>
    <row r="15" spans="1:6" ht="12.75">
      <c r="A15" s="37"/>
      <c r="B15" s="37" t="s">
        <v>82</v>
      </c>
      <c r="C15" s="37"/>
      <c r="D15" s="112"/>
      <c r="E15" s="33"/>
      <c r="F15" s="67"/>
    </row>
    <row r="16" spans="1:6" ht="12.75">
      <c r="A16" s="37"/>
      <c r="B16" s="37"/>
      <c r="C16" s="121" t="s">
        <v>131</v>
      </c>
      <c r="D16" s="112">
        <v>58480.56300000002</v>
      </c>
      <c r="E16" s="33"/>
      <c r="F16" s="67">
        <v>364662</v>
      </c>
    </row>
    <row r="17" spans="1:6" ht="12.75">
      <c r="A17" s="37"/>
      <c r="B17" s="37"/>
      <c r="C17" s="121" t="s">
        <v>132</v>
      </c>
      <c r="D17" s="112">
        <v>-2581.241</v>
      </c>
      <c r="E17" s="33"/>
      <c r="F17" s="67">
        <v>-15259</v>
      </c>
    </row>
    <row r="18" spans="1:6" ht="12.75">
      <c r="A18" s="37"/>
      <c r="B18" s="37" t="s">
        <v>30</v>
      </c>
      <c r="C18" s="37"/>
      <c r="D18" s="112"/>
      <c r="E18" s="33"/>
      <c r="F18" s="67"/>
    </row>
    <row r="19" spans="1:6" ht="12.75">
      <c r="A19" s="37"/>
      <c r="B19" s="37"/>
      <c r="C19" s="37" t="s">
        <v>47</v>
      </c>
      <c r="D19" s="112">
        <v>0</v>
      </c>
      <c r="E19" s="33"/>
      <c r="F19" s="67">
        <v>283</v>
      </c>
    </row>
    <row r="20" spans="1:6" ht="12.75" customHeight="1">
      <c r="A20" s="37"/>
      <c r="B20" s="37"/>
      <c r="C20" s="37" t="s">
        <v>99</v>
      </c>
      <c r="D20" s="112">
        <v>3367.3740000000003</v>
      </c>
      <c r="E20" s="33"/>
      <c r="F20" s="67">
        <v>3193</v>
      </c>
    </row>
    <row r="21" spans="1:6" ht="12.75">
      <c r="A21" s="37"/>
      <c r="B21" s="37"/>
      <c r="C21" s="37" t="s">
        <v>29</v>
      </c>
      <c r="D21" s="112">
        <v>12143.649</v>
      </c>
      <c r="E21" s="33"/>
      <c r="F21" s="67">
        <v>15531</v>
      </c>
    </row>
    <row r="22" spans="1:6" ht="12.75">
      <c r="A22" s="37"/>
      <c r="B22" s="37"/>
      <c r="C22" s="37" t="s">
        <v>55</v>
      </c>
      <c r="D22" s="112">
        <v>-6292.04</v>
      </c>
      <c r="E22" s="33"/>
      <c r="F22" s="67">
        <v>0</v>
      </c>
    </row>
    <row r="23" spans="1:6" ht="12" customHeight="1">
      <c r="A23" s="37"/>
      <c r="B23" s="37"/>
      <c r="C23" s="37" t="s">
        <v>185</v>
      </c>
      <c r="D23" s="112">
        <v>-136.6</v>
      </c>
      <c r="E23" s="33"/>
      <c r="F23" s="67">
        <v>6177</v>
      </c>
    </row>
    <row r="24" spans="1:6" ht="12.75">
      <c r="A24" s="37"/>
      <c r="B24" s="37"/>
      <c r="C24" s="37" t="s">
        <v>37</v>
      </c>
      <c r="D24" s="112">
        <v>21866.85</v>
      </c>
      <c r="E24" s="33"/>
      <c r="F24" s="67">
        <v>91671</v>
      </c>
    </row>
    <row r="25" spans="1:17" ht="12.75">
      <c r="A25" s="37"/>
      <c r="B25" s="37"/>
      <c r="C25" s="37" t="s">
        <v>28</v>
      </c>
      <c r="D25" s="112">
        <v>-1448.608</v>
      </c>
      <c r="E25" s="33"/>
      <c r="F25" s="67">
        <v>-395</v>
      </c>
      <c r="Q25" s="48"/>
    </row>
    <row r="26" spans="1:17" ht="12.75">
      <c r="A26" s="37"/>
      <c r="B26" s="37"/>
      <c r="C26" s="37" t="s">
        <v>76</v>
      </c>
      <c r="D26" s="112">
        <v>0</v>
      </c>
      <c r="E26" s="33"/>
      <c r="F26" s="67">
        <v>-456650</v>
      </c>
      <c r="Q26" s="48"/>
    </row>
    <row r="27" spans="1:17" ht="12.75">
      <c r="A27" s="37"/>
      <c r="B27" s="37"/>
      <c r="C27" s="37" t="s">
        <v>83</v>
      </c>
      <c r="D27" s="112">
        <v>-9.775</v>
      </c>
      <c r="E27" s="33"/>
      <c r="F27" s="67">
        <v>-5693</v>
      </c>
      <c r="Q27" s="48"/>
    </row>
    <row r="28" spans="1:17" ht="12.75">
      <c r="A28" s="37"/>
      <c r="B28" s="37"/>
      <c r="C28" s="37" t="s">
        <v>136</v>
      </c>
      <c r="D28" s="112">
        <v>0</v>
      </c>
      <c r="E28" s="33"/>
      <c r="F28" s="67">
        <v>-2</v>
      </c>
      <c r="Q28" s="48"/>
    </row>
    <row r="29" spans="1:17" ht="12.75">
      <c r="A29" s="37"/>
      <c r="B29" s="37"/>
      <c r="C29" s="66" t="s">
        <v>173</v>
      </c>
      <c r="D29" s="112">
        <v>0</v>
      </c>
      <c r="E29" s="33"/>
      <c r="F29" s="67">
        <v>-8932</v>
      </c>
      <c r="Q29" s="48"/>
    </row>
    <row r="30" spans="1:17" ht="12.75">
      <c r="A30" s="37"/>
      <c r="B30" s="37"/>
      <c r="C30" s="66" t="s">
        <v>77</v>
      </c>
      <c r="D30" s="112">
        <v>0</v>
      </c>
      <c r="E30" s="33"/>
      <c r="F30" s="67">
        <v>2711</v>
      </c>
      <c r="Q30" s="48"/>
    </row>
    <row r="31" spans="1:17" ht="12.75">
      <c r="A31" s="37"/>
      <c r="B31" s="37"/>
      <c r="C31" s="66" t="s">
        <v>170</v>
      </c>
      <c r="D31" s="112">
        <v>165.205</v>
      </c>
      <c r="E31" s="33"/>
      <c r="F31" s="67">
        <v>0</v>
      </c>
      <c r="Q31" s="48"/>
    </row>
    <row r="32" spans="1:17" ht="12.75">
      <c r="A32" s="37"/>
      <c r="B32" s="37"/>
      <c r="C32" s="5" t="s">
        <v>174</v>
      </c>
      <c r="D32" s="112">
        <v>670</v>
      </c>
      <c r="E32" s="33"/>
      <c r="F32" s="67">
        <v>22655</v>
      </c>
      <c r="Q32" s="48"/>
    </row>
    <row r="33" spans="1:6" ht="12.75">
      <c r="A33" s="37"/>
      <c r="B33" s="37"/>
      <c r="C33" s="37" t="s">
        <v>41</v>
      </c>
      <c r="D33" s="112">
        <v>5.698</v>
      </c>
      <c r="E33" s="33"/>
      <c r="F33" s="67">
        <v>35</v>
      </c>
    </row>
    <row r="34" spans="1:6" ht="12.75">
      <c r="A34" s="37"/>
      <c r="B34" s="37"/>
      <c r="C34" s="37" t="s">
        <v>133</v>
      </c>
      <c r="D34" s="112">
        <v>0</v>
      </c>
      <c r="E34" s="33"/>
      <c r="F34" s="67">
        <v>-480</v>
      </c>
    </row>
    <row r="35" spans="1:6" ht="12.75">
      <c r="A35" s="37"/>
      <c r="B35" s="37"/>
      <c r="C35" s="37" t="s">
        <v>137</v>
      </c>
      <c r="D35" s="113">
        <v>94.42</v>
      </c>
      <c r="E35" s="40"/>
      <c r="F35" s="68">
        <v>1089</v>
      </c>
    </row>
    <row r="36" spans="1:6" ht="12.75">
      <c r="A36" s="37"/>
      <c r="B36" s="37"/>
      <c r="C36" s="37" t="s">
        <v>100</v>
      </c>
      <c r="D36" s="112">
        <v>3662.314</v>
      </c>
      <c r="E36" s="40"/>
      <c r="F36" s="68">
        <v>1250</v>
      </c>
    </row>
    <row r="37" spans="1:6" ht="12.75">
      <c r="A37" s="37"/>
      <c r="B37" s="37"/>
      <c r="C37" s="37" t="s">
        <v>134</v>
      </c>
      <c r="D37" s="112">
        <v>0</v>
      </c>
      <c r="E37" s="40"/>
      <c r="F37" s="68">
        <v>80</v>
      </c>
    </row>
    <row r="38" spans="1:6" ht="12.75">
      <c r="A38" s="37"/>
      <c r="B38" s="37"/>
      <c r="C38" s="37" t="s">
        <v>135</v>
      </c>
      <c r="D38" s="112">
        <v>0</v>
      </c>
      <c r="E38" s="40"/>
      <c r="F38" s="68">
        <v>1466</v>
      </c>
    </row>
    <row r="39" spans="1:6" ht="12.75">
      <c r="A39" s="37"/>
      <c r="B39" s="37"/>
      <c r="C39" s="37" t="s">
        <v>183</v>
      </c>
      <c r="D39" s="113">
        <v>-7397.199</v>
      </c>
      <c r="E39" s="32"/>
      <c r="F39" s="81">
        <v>0</v>
      </c>
    </row>
    <row r="40" spans="1:6" ht="12.75">
      <c r="A40" s="37"/>
      <c r="B40" s="37"/>
      <c r="C40" s="37" t="s">
        <v>168</v>
      </c>
      <c r="D40" s="113">
        <v>-7068.839</v>
      </c>
      <c r="E40" s="32"/>
      <c r="F40" s="81">
        <v>0</v>
      </c>
    </row>
    <row r="41" spans="1:5" ht="12.75">
      <c r="A41" s="37"/>
      <c r="B41" s="37"/>
      <c r="C41" s="37" t="s">
        <v>184</v>
      </c>
      <c r="D41" s="113">
        <v>-242.209</v>
      </c>
      <c r="E41" s="32"/>
    </row>
    <row r="42" spans="1:6" ht="12.75">
      <c r="A42" s="37"/>
      <c r="B42" s="37"/>
      <c r="C42" s="37" t="s">
        <v>138</v>
      </c>
      <c r="D42" s="113">
        <v>7.062</v>
      </c>
      <c r="E42" s="32"/>
      <c r="F42" s="81">
        <v>82</v>
      </c>
    </row>
    <row r="43" spans="1:6" ht="12.75">
      <c r="A43" s="37"/>
      <c r="B43" s="37"/>
      <c r="C43" s="37" t="s">
        <v>104</v>
      </c>
      <c r="D43" s="113">
        <v>-4884.769</v>
      </c>
      <c r="E43" s="40"/>
      <c r="F43" s="68">
        <v>-3608</v>
      </c>
    </row>
    <row r="44" spans="1:6" ht="12.75">
      <c r="A44" s="37"/>
      <c r="B44" s="37"/>
      <c r="C44" s="37" t="s">
        <v>50</v>
      </c>
      <c r="D44" s="114">
        <v>-183.95</v>
      </c>
      <c r="E44" s="40"/>
      <c r="F44" s="69">
        <v>0</v>
      </c>
    </row>
    <row r="45" spans="1:6" ht="12.75">
      <c r="A45" s="37"/>
      <c r="B45" s="37" t="s">
        <v>57</v>
      </c>
      <c r="C45" s="37"/>
      <c r="D45" s="112">
        <f>SUM(D15:D44)-1</f>
        <v>70216.90500000004</v>
      </c>
      <c r="E45" s="33"/>
      <c r="F45" s="67">
        <f>SUM(F15:F44)</f>
        <v>19866</v>
      </c>
    </row>
    <row r="46" spans="1:6" ht="12.75">
      <c r="A46" s="37"/>
      <c r="B46" s="37"/>
      <c r="C46" s="37" t="s">
        <v>40</v>
      </c>
      <c r="D46" s="114">
        <v>-36408.380980000016</v>
      </c>
      <c r="E46" s="40"/>
      <c r="F46" s="69">
        <f>-6172-844-23250+655-1472</f>
        <v>-31083</v>
      </c>
    </row>
    <row r="47" spans="1:6" ht="12.75">
      <c r="A47" s="37"/>
      <c r="B47" s="37" t="s">
        <v>182</v>
      </c>
      <c r="C47" s="37"/>
      <c r="D47" s="112">
        <f>SUM(D45:D46)</f>
        <v>33808.524020000026</v>
      </c>
      <c r="E47" s="33"/>
      <c r="F47" s="67">
        <f>SUM(F45:F46)</f>
        <v>-11217</v>
      </c>
    </row>
    <row r="48" spans="1:6" ht="12.75">
      <c r="A48" s="37"/>
      <c r="B48" s="37"/>
      <c r="C48" s="37" t="s">
        <v>53</v>
      </c>
      <c r="D48" s="112">
        <v>-36516.168</v>
      </c>
      <c r="E48" s="33"/>
      <c r="F48" s="67">
        <v>-5096</v>
      </c>
    </row>
    <row r="49" spans="1:6" ht="12.75">
      <c r="A49" s="37"/>
      <c r="B49" s="37"/>
      <c r="C49" s="37" t="s">
        <v>27</v>
      </c>
      <c r="D49" s="112">
        <v>-1132.97</v>
      </c>
      <c r="E49" s="40"/>
      <c r="F49" s="67">
        <v>-1906</v>
      </c>
    </row>
    <row r="50" spans="1:6" ht="12.75">
      <c r="A50" s="37"/>
      <c r="B50" s="54" t="s">
        <v>181</v>
      </c>
      <c r="C50" s="37"/>
      <c r="D50" s="115">
        <f>SUM(D47:D49)+1</f>
        <v>-3839.613979999972</v>
      </c>
      <c r="E50" s="40"/>
      <c r="F50" s="76">
        <f>SUM(F47:F49)</f>
        <v>-18219</v>
      </c>
    </row>
    <row r="51" spans="1:6" ht="12.75">
      <c r="A51" s="37"/>
      <c r="B51" s="37"/>
      <c r="C51" s="37"/>
      <c r="D51" s="116"/>
      <c r="E51" s="37"/>
      <c r="F51" s="73"/>
    </row>
    <row r="52" spans="1:6" ht="12.75">
      <c r="A52" s="54" t="s">
        <v>51</v>
      </c>
      <c r="B52" s="37"/>
      <c r="C52" s="37"/>
      <c r="D52" s="116"/>
      <c r="E52" s="37"/>
      <c r="F52" s="73"/>
    </row>
    <row r="53" spans="1:6" ht="12.75">
      <c r="A53" s="37"/>
      <c r="B53" s="37"/>
      <c r="C53" s="37" t="s">
        <v>175</v>
      </c>
      <c r="D53" s="112">
        <v>0</v>
      </c>
      <c r="E53" s="33"/>
      <c r="F53" s="67">
        <v>-252</v>
      </c>
    </row>
    <row r="54" spans="1:6" ht="12.75">
      <c r="A54" s="37"/>
      <c r="B54" s="37"/>
      <c r="C54" s="37" t="s">
        <v>190</v>
      </c>
      <c r="D54" s="112">
        <v>-2362.943</v>
      </c>
      <c r="E54" s="33"/>
      <c r="F54" s="67">
        <v>0</v>
      </c>
    </row>
    <row r="55" spans="1:6" ht="12.75">
      <c r="A55" s="37"/>
      <c r="B55" s="37"/>
      <c r="C55" s="5" t="s">
        <v>80</v>
      </c>
      <c r="D55" s="112">
        <v>0</v>
      </c>
      <c r="E55" s="33"/>
      <c r="F55" s="67">
        <v>-2882</v>
      </c>
    </row>
    <row r="56" spans="1:6" ht="12.75">
      <c r="A56" s="37"/>
      <c r="B56" s="37"/>
      <c r="C56" s="37" t="s">
        <v>24</v>
      </c>
      <c r="D56" s="112">
        <v>1448.608</v>
      </c>
      <c r="E56" s="33"/>
      <c r="F56" s="67">
        <v>395</v>
      </c>
    </row>
    <row r="57" spans="1:6" ht="12.75">
      <c r="A57" s="37"/>
      <c r="B57" s="37"/>
      <c r="C57" s="37" t="s">
        <v>56</v>
      </c>
      <c r="D57" s="112">
        <v>4568.719</v>
      </c>
      <c r="E57" s="33"/>
      <c r="F57" s="67">
        <v>0</v>
      </c>
    </row>
    <row r="58" spans="1:6" ht="12.75">
      <c r="A58" s="37"/>
      <c r="B58" s="37"/>
      <c r="C58" s="37" t="s">
        <v>26</v>
      </c>
      <c r="D58" s="112">
        <v>2237.232</v>
      </c>
      <c r="E58" s="33"/>
      <c r="F58" s="67">
        <v>2433</v>
      </c>
    </row>
    <row r="59" spans="1:6" ht="12.75">
      <c r="A59" s="37"/>
      <c r="B59" s="37"/>
      <c r="C59" s="37" t="s">
        <v>25</v>
      </c>
      <c r="D59" s="112">
        <v>-6785.508</v>
      </c>
      <c r="E59" s="33"/>
      <c r="F59" s="67">
        <v>-2052</v>
      </c>
    </row>
    <row r="60" spans="1:6" ht="12.75">
      <c r="A60" s="37"/>
      <c r="B60" s="54" t="s">
        <v>172</v>
      </c>
      <c r="C60" s="37"/>
      <c r="D60" s="115">
        <f>SUM(D54:D59)</f>
        <v>-893.8919999999998</v>
      </c>
      <c r="E60" s="40"/>
      <c r="F60" s="76">
        <f>SUM(F53:F59)</f>
        <v>-2358</v>
      </c>
    </row>
    <row r="61" spans="1:6" ht="12.75">
      <c r="A61" s="37"/>
      <c r="B61" s="37"/>
      <c r="C61" s="37"/>
      <c r="D61" s="116"/>
      <c r="E61" s="37"/>
      <c r="F61" s="73"/>
    </row>
    <row r="62" spans="1:6" ht="12.75">
      <c r="A62" s="54" t="s">
        <v>52</v>
      </c>
      <c r="B62" s="37"/>
      <c r="C62" s="37"/>
      <c r="D62" s="116"/>
      <c r="E62" s="37"/>
      <c r="F62" s="73"/>
    </row>
    <row r="63" spans="1:6" ht="12.75">
      <c r="A63" s="54"/>
      <c r="B63" s="37"/>
      <c r="C63" s="37" t="s">
        <v>139</v>
      </c>
      <c r="D63" s="116">
        <v>0</v>
      </c>
      <c r="E63" s="37"/>
      <c r="F63" s="73">
        <v>46131</v>
      </c>
    </row>
    <row r="64" spans="1:6" ht="12.75">
      <c r="A64" s="37"/>
      <c r="B64" s="37"/>
      <c r="C64" s="37" t="s">
        <v>179</v>
      </c>
      <c r="D64" s="112">
        <v>40.959</v>
      </c>
      <c r="E64" s="33"/>
      <c r="F64" s="67">
        <v>-1240</v>
      </c>
    </row>
    <row r="65" spans="1:6" ht="12.75">
      <c r="A65" s="37"/>
      <c r="B65" s="37"/>
      <c r="C65" s="37" t="s">
        <v>84</v>
      </c>
      <c r="D65" s="112">
        <v>741.995</v>
      </c>
      <c r="E65" s="33"/>
      <c r="F65" s="67">
        <v>1053</v>
      </c>
    </row>
    <row r="66" spans="1:6" ht="12.75">
      <c r="A66" s="37"/>
      <c r="B66" s="37"/>
      <c r="C66" s="37" t="s">
        <v>116</v>
      </c>
      <c r="D66" s="112">
        <v>-15397.85</v>
      </c>
      <c r="E66" s="33"/>
      <c r="F66" s="67">
        <v>357</v>
      </c>
    </row>
    <row r="67" spans="1:6" ht="12.75">
      <c r="A67" s="37"/>
      <c r="B67" s="37"/>
      <c r="C67" s="37" t="s">
        <v>140</v>
      </c>
      <c r="D67" s="112">
        <v>0</v>
      </c>
      <c r="E67" s="33"/>
      <c r="F67" s="112">
        <v>-37900</v>
      </c>
    </row>
    <row r="68" spans="1:6" ht="12.75">
      <c r="A68" s="37"/>
      <c r="B68" s="37"/>
      <c r="C68" s="37" t="s">
        <v>142</v>
      </c>
      <c r="D68" s="112">
        <v>0</v>
      </c>
      <c r="E68" s="33"/>
      <c r="F68" s="67">
        <v>30</v>
      </c>
    </row>
    <row r="69" spans="1:6" ht="12.75">
      <c r="A69" s="37"/>
      <c r="B69" s="37"/>
      <c r="C69" s="5" t="s">
        <v>169</v>
      </c>
      <c r="D69" s="112">
        <v>-7195.504</v>
      </c>
      <c r="E69" s="33"/>
      <c r="F69" s="67">
        <v>-1600</v>
      </c>
    </row>
    <row r="70" spans="1:6" ht="12.75">
      <c r="A70" s="37"/>
      <c r="B70" s="37"/>
      <c r="C70" s="37" t="s">
        <v>141</v>
      </c>
      <c r="D70" s="112">
        <v>0</v>
      </c>
      <c r="E70" s="33"/>
      <c r="F70" s="67">
        <v>114268</v>
      </c>
    </row>
    <row r="71" spans="1:6" ht="12.75">
      <c r="A71" s="37"/>
      <c r="B71" s="37"/>
      <c r="C71" s="37" t="s">
        <v>178</v>
      </c>
      <c r="D71" s="112">
        <v>7.797</v>
      </c>
      <c r="E71" s="33"/>
      <c r="F71" s="67">
        <v>534</v>
      </c>
    </row>
    <row r="72" spans="1:6" ht="12.75">
      <c r="A72" s="37"/>
      <c r="B72" s="37"/>
      <c r="C72" s="37" t="s">
        <v>23</v>
      </c>
      <c r="D72" s="112">
        <v>-1398.024</v>
      </c>
      <c r="E72" s="33"/>
      <c r="F72" s="67">
        <v>-1321</v>
      </c>
    </row>
    <row r="73" spans="1:6" ht="12.75">
      <c r="A73" s="37"/>
      <c r="B73" s="37"/>
      <c r="C73" s="55" t="s">
        <v>42</v>
      </c>
      <c r="D73" s="112">
        <v>-134.2</v>
      </c>
      <c r="E73" s="33"/>
      <c r="F73" s="67">
        <v>-143</v>
      </c>
    </row>
    <row r="74" spans="1:6" ht="12.75">
      <c r="A74" s="37">
        <v>1</v>
      </c>
      <c r="B74" s="54" t="s">
        <v>180</v>
      </c>
      <c r="C74" s="37"/>
      <c r="D74" s="115">
        <f>SUM(D64:D73)</f>
        <v>-23334.827000000005</v>
      </c>
      <c r="E74" s="40"/>
      <c r="F74" s="76">
        <f>SUM(F63:F73)</f>
        <v>120169</v>
      </c>
    </row>
    <row r="75" spans="1:6" ht="12.75">
      <c r="A75" s="37"/>
      <c r="B75" s="37"/>
      <c r="C75" s="37"/>
      <c r="D75" s="117"/>
      <c r="E75" s="38"/>
      <c r="F75" s="82"/>
    </row>
    <row r="76" spans="1:6" ht="12.75">
      <c r="A76" s="54" t="s">
        <v>171</v>
      </c>
      <c r="B76" s="37"/>
      <c r="C76" s="37"/>
      <c r="D76" s="113">
        <f>D50+D60+D74-1</f>
        <v>-28069.332979999977</v>
      </c>
      <c r="E76" s="40"/>
      <c r="F76" s="68">
        <f>F50+F60+F74</f>
        <v>99592</v>
      </c>
    </row>
    <row r="77" spans="1:6" ht="12.75">
      <c r="A77" s="54" t="s">
        <v>143</v>
      </c>
      <c r="B77" s="37"/>
      <c r="C77" s="37"/>
      <c r="D77" s="113">
        <v>-5</v>
      </c>
      <c r="E77" s="40"/>
      <c r="F77" s="68">
        <v>-6</v>
      </c>
    </row>
    <row r="78" spans="1:6" ht="12.75">
      <c r="A78" s="54" t="s">
        <v>144</v>
      </c>
      <c r="B78" s="37"/>
      <c r="C78" s="37"/>
      <c r="D78" s="114">
        <v>66929</v>
      </c>
      <c r="E78" s="40"/>
      <c r="F78" s="68">
        <v>-32657</v>
      </c>
    </row>
    <row r="79" spans="1:6" ht="13.5" thickBot="1">
      <c r="A79" s="54" t="s">
        <v>145</v>
      </c>
      <c r="B79" s="37"/>
      <c r="C79" s="37"/>
      <c r="D79" s="118">
        <f>SUM(D76:D78)</f>
        <v>38854.66702000002</v>
      </c>
      <c r="E79" s="40"/>
      <c r="F79" s="83">
        <f>SUM(F76:F78)</f>
        <v>66929</v>
      </c>
    </row>
    <row r="80" spans="1:6" ht="12.75">
      <c r="A80" s="37"/>
      <c r="B80" s="37"/>
      <c r="C80" s="37"/>
      <c r="E80" s="37"/>
      <c r="F80" s="73"/>
    </row>
    <row r="81" spans="1:6" ht="12.75" hidden="1">
      <c r="A81" s="37"/>
      <c r="B81" s="37" t="s">
        <v>122</v>
      </c>
      <c r="C81" s="37"/>
      <c r="E81" s="37"/>
      <c r="F81" s="73"/>
    </row>
    <row r="82" spans="1:6" ht="12.75" hidden="1">
      <c r="A82" s="37"/>
      <c r="B82" s="37"/>
      <c r="C82" s="37"/>
      <c r="E82" s="37"/>
      <c r="F82" s="73"/>
    </row>
    <row r="83" spans="1:6" ht="12.75" hidden="1">
      <c r="A83" s="37"/>
      <c r="B83" s="37"/>
      <c r="C83" s="37" t="s">
        <v>6</v>
      </c>
      <c r="D83" s="73" t="e">
        <f>+#REF!+#REF!</f>
        <v>#REF!</v>
      </c>
      <c r="E83" s="37"/>
      <c r="F83" s="73">
        <v>7005</v>
      </c>
    </row>
    <row r="84" spans="1:6" ht="12.75" hidden="1">
      <c r="A84" s="37"/>
      <c r="B84" s="37"/>
      <c r="C84" s="37" t="s">
        <v>118</v>
      </c>
      <c r="E84" s="37"/>
      <c r="F84" s="73"/>
    </row>
    <row r="85" spans="1:6" ht="12.75" hidden="1">
      <c r="A85" s="37"/>
      <c r="B85" s="37"/>
      <c r="C85" s="37" t="s">
        <v>119</v>
      </c>
      <c r="E85" s="37"/>
      <c r="F85" s="73"/>
    </row>
    <row r="86" spans="1:6" ht="12.75" hidden="1">
      <c r="A86" s="37"/>
      <c r="B86" s="37"/>
      <c r="C86" s="121" t="s">
        <v>120</v>
      </c>
      <c r="D86" s="73">
        <f>+'[1]Mc-CFS'!$AK$105</f>
        <v>0</v>
      </c>
      <c r="E86" s="37"/>
      <c r="F86" s="73">
        <v>128</v>
      </c>
    </row>
    <row r="87" spans="1:6" ht="12.75" hidden="1">
      <c r="A87" s="37"/>
      <c r="B87" s="37"/>
      <c r="C87" s="121" t="s">
        <v>121</v>
      </c>
      <c r="D87" s="73" t="e">
        <f>+#REF!-'[1]Mc-CFS'!$AK$104-'[1]Mc-CFS'!$AK$105</f>
        <v>#REF!</v>
      </c>
      <c r="E87" s="37"/>
      <c r="F87" s="73">
        <f>226-128</f>
        <v>98</v>
      </c>
    </row>
    <row r="88" spans="1:6" ht="12.75" hidden="1">
      <c r="A88" s="37"/>
      <c r="B88" s="37"/>
      <c r="C88" s="37" t="s">
        <v>117</v>
      </c>
      <c r="D88" s="73">
        <f>+'[1]Mc - BS'!$AI$78/1000</f>
        <v>-41261.549</v>
      </c>
      <c r="E88" s="37"/>
      <c r="F88" s="73">
        <v>-40063</v>
      </c>
    </row>
    <row r="89" spans="1:6" ht="13.5" hidden="1" thickBot="1">
      <c r="A89" s="37"/>
      <c r="B89" s="37"/>
      <c r="C89" s="37"/>
      <c r="D89" s="120" t="e">
        <f>SUM(D83:D88)</f>
        <v>#REF!</v>
      </c>
      <c r="E89" s="38"/>
      <c r="F89" s="120">
        <f>SUM(F83:F88)</f>
        <v>-32832</v>
      </c>
    </row>
    <row r="90" spans="1:6" ht="12.75">
      <c r="A90" s="122"/>
      <c r="B90" s="123"/>
      <c r="C90" s="123"/>
      <c r="D90" s="123"/>
      <c r="E90" s="123"/>
      <c r="F90" s="123"/>
    </row>
    <row r="91" spans="1:6" ht="12.75">
      <c r="A91" s="37"/>
      <c r="B91" s="41"/>
      <c r="C91" s="41"/>
      <c r="D91" s="77"/>
      <c r="E91" s="41"/>
      <c r="F91" s="77"/>
    </row>
    <row r="92" spans="1:6" ht="12.75">
      <c r="A92" s="37"/>
      <c r="B92" s="37"/>
      <c r="C92" s="37"/>
      <c r="E92" s="37"/>
      <c r="F92" s="73"/>
    </row>
    <row r="93" spans="1:6" ht="12.75">
      <c r="A93" s="37"/>
      <c r="B93" s="37"/>
      <c r="C93" s="37"/>
      <c r="E93" s="37"/>
      <c r="F93" s="73"/>
    </row>
    <row r="94" spans="1:6" ht="12.75">
      <c r="A94" s="37"/>
      <c r="B94" s="37"/>
      <c r="C94" s="37"/>
      <c r="E94" s="37"/>
      <c r="F94" s="73"/>
    </row>
    <row r="95" spans="1:6" ht="12.75">
      <c r="A95" s="37"/>
      <c r="B95" s="37"/>
      <c r="C95" s="37"/>
      <c r="E95" s="37"/>
      <c r="F95" s="73"/>
    </row>
    <row r="96" spans="1:6" ht="12.75">
      <c r="A96" s="37"/>
      <c r="B96" s="37"/>
      <c r="C96" s="37"/>
      <c r="E96" s="37"/>
      <c r="F96" s="73"/>
    </row>
    <row r="97" spans="1:6" ht="12.75">
      <c r="A97" s="37"/>
      <c r="B97" s="37"/>
      <c r="C97" s="37"/>
      <c r="E97" s="37"/>
      <c r="F97" s="73"/>
    </row>
    <row r="98" spans="1:6" ht="12.75">
      <c r="A98" s="37"/>
      <c r="B98" s="37"/>
      <c r="C98" s="37"/>
      <c r="E98" s="37"/>
      <c r="F98" s="73"/>
    </row>
    <row r="99" spans="1:6" ht="12.75">
      <c r="A99" s="37"/>
      <c r="B99" s="37"/>
      <c r="C99" s="37"/>
      <c r="E99" s="37"/>
      <c r="F99" s="73"/>
    </row>
    <row r="100" spans="1:6" ht="12.75">
      <c r="A100" s="37"/>
      <c r="B100" s="37"/>
      <c r="C100" s="37"/>
      <c r="E100" s="37"/>
      <c r="F100" s="73"/>
    </row>
    <row r="101" spans="1:6" ht="12.75">
      <c r="A101" s="37"/>
      <c r="B101" s="37"/>
      <c r="C101" s="37"/>
      <c r="E101" s="37"/>
      <c r="F101" s="73"/>
    </row>
    <row r="102" spans="1:6" ht="12.75">
      <c r="A102" s="37"/>
      <c r="B102" s="37"/>
      <c r="C102" s="37"/>
      <c r="E102" s="37"/>
      <c r="F102" s="73"/>
    </row>
    <row r="103" spans="1:6" ht="12.75">
      <c r="A103" s="37"/>
      <c r="B103" s="37"/>
      <c r="C103" s="37"/>
      <c r="E103" s="37"/>
      <c r="F103" s="73"/>
    </row>
    <row r="104" spans="1:6" ht="12.75">
      <c r="A104" s="37"/>
      <c r="B104" s="37"/>
      <c r="C104" s="37"/>
      <c r="E104" s="37"/>
      <c r="F104" s="73"/>
    </row>
    <row r="105" spans="1:6" ht="12.75">
      <c r="A105" s="37"/>
      <c r="B105" s="37"/>
      <c r="C105" s="37"/>
      <c r="E105" s="37"/>
      <c r="F105" s="73"/>
    </row>
    <row r="106" spans="1:6" ht="12.75">
      <c r="A106" s="37"/>
      <c r="B106" s="37"/>
      <c r="C106" s="37"/>
      <c r="E106" s="37"/>
      <c r="F106" s="73"/>
    </row>
    <row r="107" spans="1:6" ht="12.75">
      <c r="A107" s="37"/>
      <c r="B107" s="37"/>
      <c r="C107" s="37"/>
      <c r="E107" s="37"/>
      <c r="F107" s="73"/>
    </row>
    <row r="108" spans="1:6" ht="12.75">
      <c r="A108" s="37"/>
      <c r="B108" s="37"/>
      <c r="C108" s="37"/>
      <c r="E108" s="37"/>
      <c r="F108" s="73"/>
    </row>
    <row r="109" spans="1:6" ht="12.75">
      <c r="A109" s="37"/>
      <c r="B109" s="37"/>
      <c r="C109" s="37"/>
      <c r="E109" s="37"/>
      <c r="F109" s="73"/>
    </row>
    <row r="110" spans="1:6" ht="12.75">
      <c r="A110" s="37"/>
      <c r="B110" s="37"/>
      <c r="C110" s="37"/>
      <c r="E110" s="37"/>
      <c r="F110" s="73"/>
    </row>
    <row r="111" spans="1:6" ht="12.75">
      <c r="A111" s="37"/>
      <c r="B111" s="37"/>
      <c r="C111" s="37"/>
      <c r="E111" s="37"/>
      <c r="F111" s="73"/>
    </row>
    <row r="112" spans="1:6" ht="12.75">
      <c r="A112" s="37"/>
      <c r="B112" s="37"/>
      <c r="C112" s="37"/>
      <c r="E112" s="37"/>
      <c r="F112" s="73"/>
    </row>
    <row r="113" spans="1:6" ht="12.75">
      <c r="A113" s="37"/>
      <c r="B113" s="37"/>
      <c r="C113" s="37"/>
      <c r="E113" s="37"/>
      <c r="F113" s="73"/>
    </row>
    <row r="114" spans="1:6" ht="12.75">
      <c r="A114" s="37"/>
      <c r="B114" s="37"/>
      <c r="C114" s="37"/>
      <c r="E114" s="37"/>
      <c r="F114" s="73"/>
    </row>
    <row r="115" spans="1:6" ht="12.75">
      <c r="A115" s="37"/>
      <c r="B115" s="37"/>
      <c r="C115" s="37"/>
      <c r="E115" s="37"/>
      <c r="F115" s="73"/>
    </row>
    <row r="116" spans="1:6" ht="12.75">
      <c r="A116" s="37"/>
      <c r="B116" s="37"/>
      <c r="C116" s="37"/>
      <c r="E116" s="37"/>
      <c r="F116" s="73"/>
    </row>
    <row r="117" spans="1:6" ht="12.75">
      <c r="A117" s="37"/>
      <c r="B117" s="37"/>
      <c r="C117" s="37"/>
      <c r="E117" s="37"/>
      <c r="F117" s="73"/>
    </row>
    <row r="118" spans="1:6" ht="12.75">
      <c r="A118" s="37"/>
      <c r="B118" s="37"/>
      <c r="C118" s="37"/>
      <c r="E118" s="37"/>
      <c r="F118" s="73"/>
    </row>
    <row r="119" spans="1:6" ht="12.75">
      <c r="A119" s="37"/>
      <c r="B119" s="37"/>
      <c r="C119" s="37"/>
      <c r="E119" s="37"/>
      <c r="F119" s="73"/>
    </row>
    <row r="120" spans="1:6" ht="12.75">
      <c r="A120" s="37"/>
      <c r="B120" s="37"/>
      <c r="C120" s="37"/>
      <c r="E120" s="37"/>
      <c r="F120" s="73"/>
    </row>
    <row r="121" spans="1:6" ht="12.75">
      <c r="A121" s="37"/>
      <c r="B121" s="37"/>
      <c r="C121" s="37"/>
      <c r="E121" s="37"/>
      <c r="F121" s="73"/>
    </row>
    <row r="122" spans="1:6" ht="12.75">
      <c r="A122" s="37"/>
      <c r="B122" s="37"/>
      <c r="C122" s="37"/>
      <c r="E122" s="37"/>
      <c r="F122" s="73"/>
    </row>
    <row r="123" spans="1:6" ht="12.75">
      <c r="A123" s="37"/>
      <c r="B123" s="37"/>
      <c r="C123" s="37"/>
      <c r="E123" s="37"/>
      <c r="F123" s="73"/>
    </row>
    <row r="124" spans="1:6" ht="12.75">
      <c r="A124" s="37"/>
      <c r="B124" s="37"/>
      <c r="C124" s="37"/>
      <c r="E124" s="37"/>
      <c r="F124" s="73"/>
    </row>
    <row r="125" spans="1:6" ht="12.75">
      <c r="A125" s="37"/>
      <c r="B125" s="37"/>
      <c r="C125" s="37"/>
      <c r="E125" s="37"/>
      <c r="F125" s="73"/>
    </row>
    <row r="126" spans="1:6" ht="12.75">
      <c r="A126" s="37"/>
      <c r="B126" s="37"/>
      <c r="C126" s="37"/>
      <c r="E126" s="37"/>
      <c r="F126" s="73"/>
    </row>
    <row r="127" spans="1:6" ht="12.75">
      <c r="A127" s="37"/>
      <c r="B127" s="37"/>
      <c r="C127" s="37"/>
      <c r="E127" s="37"/>
      <c r="F127" s="73"/>
    </row>
    <row r="128" spans="1:6" ht="12.75">
      <c r="A128" s="37"/>
      <c r="B128" s="37"/>
      <c r="C128" s="37"/>
      <c r="E128" s="37"/>
      <c r="F128" s="73"/>
    </row>
    <row r="129" spans="1:6" ht="12.75">
      <c r="A129" s="37"/>
      <c r="B129" s="37"/>
      <c r="C129" s="37"/>
      <c r="E129" s="37"/>
      <c r="F129" s="73"/>
    </row>
    <row r="130" spans="1:6" ht="12.75">
      <c r="A130" s="37"/>
      <c r="B130" s="37"/>
      <c r="C130" s="37"/>
      <c r="E130" s="37"/>
      <c r="F130" s="73"/>
    </row>
    <row r="131" spans="1:6" ht="12.75">
      <c r="A131" s="37"/>
      <c r="B131" s="37"/>
      <c r="C131" s="37"/>
      <c r="E131" s="37"/>
      <c r="F131" s="73"/>
    </row>
    <row r="132" spans="1:6" ht="12.75">
      <c r="A132" s="37"/>
      <c r="B132" s="37"/>
      <c r="C132" s="37"/>
      <c r="E132" s="37"/>
      <c r="F132" s="73"/>
    </row>
    <row r="133" spans="1:6" ht="12.75">
      <c r="A133" s="37"/>
      <c r="B133" s="37"/>
      <c r="C133" s="37"/>
      <c r="E133" s="37"/>
      <c r="F133" s="73"/>
    </row>
    <row r="134" spans="1:6" ht="12.75">
      <c r="A134" s="37"/>
      <c r="B134" s="37"/>
      <c r="C134" s="37"/>
      <c r="E134" s="37"/>
      <c r="F134" s="73"/>
    </row>
    <row r="135" spans="1:6" ht="12.75">
      <c r="A135" s="37"/>
      <c r="B135" s="37"/>
      <c r="C135" s="37"/>
      <c r="E135" s="37"/>
      <c r="F135" s="73"/>
    </row>
    <row r="136" spans="1:6" ht="12.75">
      <c r="A136" s="37"/>
      <c r="B136" s="37"/>
      <c r="C136" s="37"/>
      <c r="E136" s="37"/>
      <c r="F136" s="73"/>
    </row>
    <row r="137" spans="1:6" ht="12.75">
      <c r="A137" s="37"/>
      <c r="B137" s="37"/>
      <c r="C137" s="37"/>
      <c r="E137" s="37"/>
      <c r="F137" s="73"/>
    </row>
    <row r="138" spans="1:6" ht="12.75">
      <c r="A138" s="37"/>
      <c r="B138" s="37"/>
      <c r="C138" s="37"/>
      <c r="E138" s="37"/>
      <c r="F138" s="73"/>
    </row>
    <row r="139" spans="1:6" ht="12.75">
      <c r="A139" s="37"/>
      <c r="B139" s="37"/>
      <c r="C139" s="37"/>
      <c r="E139" s="37"/>
      <c r="F139" s="73"/>
    </row>
    <row r="140" spans="1:6" ht="12.75">
      <c r="A140" s="37"/>
      <c r="B140" s="37"/>
      <c r="C140" s="37"/>
      <c r="E140" s="37"/>
      <c r="F140" s="73"/>
    </row>
    <row r="141" spans="1:6" ht="12.75">
      <c r="A141" s="37"/>
      <c r="B141" s="37"/>
      <c r="C141" s="37"/>
      <c r="E141" s="37"/>
      <c r="F141" s="73"/>
    </row>
    <row r="142" spans="1:6" ht="12.75">
      <c r="A142" s="37"/>
      <c r="B142" s="37"/>
      <c r="C142" s="37"/>
      <c r="E142" s="37"/>
      <c r="F142" s="73"/>
    </row>
    <row r="143" spans="1:6" ht="12.75">
      <c r="A143" s="37"/>
      <c r="B143" s="37"/>
      <c r="C143" s="37"/>
      <c r="E143" s="37"/>
      <c r="F143" s="73"/>
    </row>
    <row r="144" spans="1:6" ht="12.75">
      <c r="A144" s="37"/>
      <c r="B144" s="37"/>
      <c r="C144" s="37"/>
      <c r="E144" s="37"/>
      <c r="F144" s="73"/>
    </row>
    <row r="145" spans="1:6" ht="12.75">
      <c r="A145" s="37"/>
      <c r="B145" s="37"/>
      <c r="C145" s="37"/>
      <c r="E145" s="37"/>
      <c r="F145" s="73"/>
    </row>
    <row r="146" spans="1:6" ht="12.75">
      <c r="A146" s="37"/>
      <c r="B146" s="37"/>
      <c r="C146" s="37"/>
      <c r="E146" s="37"/>
      <c r="F146" s="73"/>
    </row>
    <row r="147" spans="1:6" ht="12.75">
      <c r="A147" s="37"/>
      <c r="B147" s="37"/>
      <c r="C147" s="37"/>
      <c r="E147" s="37"/>
      <c r="F147" s="73"/>
    </row>
    <row r="148" spans="1:6" ht="12.75">
      <c r="A148" s="37"/>
      <c r="B148" s="37"/>
      <c r="C148" s="37"/>
      <c r="E148" s="37"/>
      <c r="F148" s="73"/>
    </row>
    <row r="149" spans="1:6" ht="12.75">
      <c r="A149" s="37"/>
      <c r="B149" s="37"/>
      <c r="C149" s="37"/>
      <c r="E149" s="37"/>
      <c r="F149" s="73"/>
    </row>
    <row r="150" spans="1:6" ht="12.75">
      <c r="A150" s="37"/>
      <c r="B150" s="37"/>
      <c r="C150" s="37"/>
      <c r="E150" s="37"/>
      <c r="F150" s="73"/>
    </row>
    <row r="151" spans="1:6" ht="12.75">
      <c r="A151" s="37"/>
      <c r="B151" s="37"/>
      <c r="C151" s="37"/>
      <c r="E151" s="37"/>
      <c r="F151" s="73"/>
    </row>
    <row r="152" spans="1:6" ht="12.75">
      <c r="A152" s="37"/>
      <c r="B152" s="37"/>
      <c r="C152" s="37"/>
      <c r="E152" s="37"/>
      <c r="F152" s="73"/>
    </row>
    <row r="153" spans="1:6" ht="12.75">
      <c r="A153" s="37"/>
      <c r="B153" s="37"/>
      <c r="C153" s="37"/>
      <c r="E153" s="37"/>
      <c r="F153" s="73"/>
    </row>
    <row r="154" spans="1:6" ht="12.75">
      <c r="A154" s="37"/>
      <c r="B154" s="37"/>
      <c r="C154" s="37"/>
      <c r="E154" s="37"/>
      <c r="F154" s="73"/>
    </row>
    <row r="155" spans="1:6" ht="12.75">
      <c r="A155" s="37"/>
      <c r="B155" s="37"/>
      <c r="C155" s="37"/>
      <c r="E155" s="37"/>
      <c r="F155" s="73"/>
    </row>
    <row r="156" spans="1:6" ht="12.75">
      <c r="A156" s="37"/>
      <c r="B156" s="37"/>
      <c r="C156" s="37"/>
      <c r="E156" s="37"/>
      <c r="F156" s="73"/>
    </row>
    <row r="157" spans="1:6" ht="12.75">
      <c r="A157" s="37"/>
      <c r="B157" s="37"/>
      <c r="C157" s="37"/>
      <c r="E157" s="37"/>
      <c r="F157" s="73"/>
    </row>
    <row r="158" spans="1:6" ht="12.75">
      <c r="A158" s="37"/>
      <c r="B158" s="37"/>
      <c r="C158" s="37"/>
      <c r="E158" s="37"/>
      <c r="F158" s="73"/>
    </row>
    <row r="159" spans="1:6" ht="12.75">
      <c r="A159" s="37"/>
      <c r="B159" s="37"/>
      <c r="C159" s="37"/>
      <c r="E159" s="37"/>
      <c r="F159" s="73"/>
    </row>
    <row r="160" spans="1:6" ht="12.75">
      <c r="A160" s="37"/>
      <c r="B160" s="37"/>
      <c r="C160" s="37"/>
      <c r="E160" s="37"/>
      <c r="F160" s="73"/>
    </row>
    <row r="161" spans="1:6" ht="12.75">
      <c r="A161" s="37"/>
      <c r="B161" s="37"/>
      <c r="C161" s="37"/>
      <c r="E161" s="37"/>
      <c r="F161" s="73"/>
    </row>
    <row r="162" spans="1:6" ht="12.75">
      <c r="A162" s="37"/>
      <c r="B162" s="37"/>
      <c r="C162" s="37"/>
      <c r="E162" s="37"/>
      <c r="F162" s="73"/>
    </row>
    <row r="163" spans="1:6" ht="12.75">
      <c r="A163" s="37"/>
      <c r="B163" s="37"/>
      <c r="C163" s="37"/>
      <c r="E163" s="37"/>
      <c r="F163" s="73"/>
    </row>
    <row r="164" spans="1:6" ht="12.75">
      <c r="A164" s="37"/>
      <c r="B164" s="37"/>
      <c r="C164" s="37"/>
      <c r="E164" s="37"/>
      <c r="F164" s="73"/>
    </row>
    <row r="165" spans="1:6" ht="12.75">
      <c r="A165" s="37"/>
      <c r="B165" s="37"/>
      <c r="C165" s="37"/>
      <c r="E165" s="37"/>
      <c r="F165" s="73"/>
    </row>
    <row r="166" spans="1:6" ht="12.75">
      <c r="A166" s="37"/>
      <c r="B166" s="37"/>
      <c r="C166" s="37"/>
      <c r="E166" s="37"/>
      <c r="F166" s="73"/>
    </row>
    <row r="167" spans="1:6" ht="12.75">
      <c r="A167" s="37"/>
      <c r="B167" s="37"/>
      <c r="C167" s="37"/>
      <c r="E167" s="37"/>
      <c r="F167" s="73"/>
    </row>
    <row r="168" spans="1:6" ht="12.75">
      <c r="A168" s="37"/>
      <c r="B168" s="37"/>
      <c r="C168" s="37"/>
      <c r="E168" s="37"/>
      <c r="F168" s="73"/>
    </row>
    <row r="169" spans="1:6" ht="12.75">
      <c r="A169" s="37"/>
      <c r="B169" s="37"/>
      <c r="C169" s="37"/>
      <c r="E169" s="37"/>
      <c r="F169" s="73"/>
    </row>
    <row r="170" spans="1:6" ht="12.75">
      <c r="A170" s="37"/>
      <c r="B170" s="37"/>
      <c r="C170" s="37"/>
      <c r="E170" s="37"/>
      <c r="F170" s="73"/>
    </row>
    <row r="171" spans="1:6" ht="12.75">
      <c r="A171" s="37"/>
      <c r="B171" s="37"/>
      <c r="C171" s="37"/>
      <c r="E171" s="37"/>
      <c r="F171" s="73"/>
    </row>
    <row r="172" spans="1:6" ht="12.75">
      <c r="A172" s="37"/>
      <c r="B172" s="37"/>
      <c r="C172" s="37"/>
      <c r="E172" s="37"/>
      <c r="F172" s="73"/>
    </row>
    <row r="173" spans="1:6" ht="12.75">
      <c r="A173" s="37"/>
      <c r="B173" s="37"/>
      <c r="C173" s="37"/>
      <c r="E173" s="37"/>
      <c r="F173" s="73"/>
    </row>
    <row r="174" spans="1:6" ht="12.75">
      <c r="A174" s="37"/>
      <c r="B174" s="37"/>
      <c r="C174" s="37"/>
      <c r="E174" s="37"/>
      <c r="F174" s="73"/>
    </row>
    <row r="175" spans="1:6" ht="12.75">
      <c r="A175" s="37"/>
      <c r="B175" s="37"/>
      <c r="C175" s="37"/>
      <c r="E175" s="37"/>
      <c r="F175" s="73"/>
    </row>
    <row r="176" spans="1:6" ht="12.75">
      <c r="A176" s="37"/>
      <c r="B176" s="37"/>
      <c r="C176" s="37"/>
      <c r="E176" s="37"/>
      <c r="F176" s="73"/>
    </row>
    <row r="177" spans="1:6" ht="12.75">
      <c r="A177" s="37"/>
      <c r="B177" s="37"/>
      <c r="C177" s="37"/>
      <c r="E177" s="37"/>
      <c r="F177" s="73"/>
    </row>
    <row r="178" spans="1:6" ht="12.75">
      <c r="A178" s="37"/>
      <c r="B178" s="37"/>
      <c r="C178" s="37"/>
      <c r="E178" s="37"/>
      <c r="F178" s="73"/>
    </row>
    <row r="179" spans="1:6" ht="12.75">
      <c r="A179" s="37"/>
      <c r="B179" s="37"/>
      <c r="C179" s="37"/>
      <c r="E179" s="37"/>
      <c r="F179" s="73"/>
    </row>
    <row r="180" spans="1:6" ht="12.75">
      <c r="A180" s="37"/>
      <c r="B180" s="37"/>
      <c r="C180" s="37"/>
      <c r="E180" s="37"/>
      <c r="F180" s="73"/>
    </row>
    <row r="181" spans="1:6" ht="12.75">
      <c r="A181" s="37"/>
      <c r="B181" s="37"/>
      <c r="C181" s="37"/>
      <c r="E181" s="37"/>
      <c r="F181" s="73"/>
    </row>
    <row r="182" spans="1:6" ht="12.75">
      <c r="A182" s="37"/>
      <c r="B182" s="37"/>
      <c r="C182" s="37"/>
      <c r="E182" s="37"/>
      <c r="F182" s="73"/>
    </row>
    <row r="183" spans="1:6" ht="12.75">
      <c r="A183" s="37"/>
      <c r="B183" s="37"/>
      <c r="C183" s="37"/>
      <c r="E183" s="37"/>
      <c r="F183" s="73"/>
    </row>
    <row r="184" spans="1:6" ht="12.75">
      <c r="A184" s="37"/>
      <c r="B184" s="37"/>
      <c r="C184" s="37"/>
      <c r="E184" s="37"/>
      <c r="F184" s="73"/>
    </row>
    <row r="185" spans="1:6" ht="12.75">
      <c r="A185" s="37"/>
      <c r="B185" s="37"/>
      <c r="C185" s="37"/>
      <c r="E185" s="37"/>
      <c r="F185" s="73"/>
    </row>
    <row r="186" spans="1:6" ht="12.75">
      <c r="A186" s="37"/>
      <c r="B186" s="37"/>
      <c r="C186" s="37"/>
      <c r="E186" s="37"/>
      <c r="F186" s="73"/>
    </row>
    <row r="187" spans="1:6" ht="12.75">
      <c r="A187" s="37"/>
      <c r="B187" s="37"/>
      <c r="C187" s="37"/>
      <c r="E187" s="37"/>
      <c r="F187" s="73"/>
    </row>
    <row r="188" spans="1:6" ht="12.75">
      <c r="A188" s="37"/>
      <c r="B188" s="37"/>
      <c r="C188" s="37"/>
      <c r="E188" s="37"/>
      <c r="F188" s="73"/>
    </row>
    <row r="189" spans="1:6" ht="12.75">
      <c r="A189" s="37"/>
      <c r="B189" s="37"/>
      <c r="C189" s="37"/>
      <c r="E189" s="37"/>
      <c r="F189" s="73"/>
    </row>
    <row r="190" spans="1:6" ht="12.75">
      <c r="A190" s="37"/>
      <c r="B190" s="37"/>
      <c r="C190" s="37"/>
      <c r="E190" s="37"/>
      <c r="F190" s="73"/>
    </row>
    <row r="191" spans="1:6" ht="12.75">
      <c r="A191" s="37"/>
      <c r="B191" s="37"/>
      <c r="C191" s="37"/>
      <c r="E191" s="37"/>
      <c r="F191" s="73"/>
    </row>
    <row r="192" spans="1:6" ht="12.75">
      <c r="A192" s="37"/>
      <c r="B192" s="37"/>
      <c r="C192" s="37"/>
      <c r="E192" s="37"/>
      <c r="F192" s="73"/>
    </row>
    <row r="193" spans="1:6" ht="12.75">
      <c r="A193" s="37"/>
      <c r="B193" s="37"/>
      <c r="C193" s="37"/>
      <c r="E193" s="37"/>
      <c r="F193" s="73"/>
    </row>
    <row r="194" spans="1:6" ht="12.75">
      <c r="A194" s="37"/>
      <c r="B194" s="37"/>
      <c r="C194" s="37"/>
      <c r="E194" s="37"/>
      <c r="F194" s="73"/>
    </row>
    <row r="195" spans="1:6" ht="12.75">
      <c r="A195" s="37"/>
      <c r="B195" s="37"/>
      <c r="C195" s="37"/>
      <c r="E195" s="37"/>
      <c r="F195" s="73"/>
    </row>
    <row r="196" spans="1:6" ht="12.75">
      <c r="A196" s="37"/>
      <c r="B196" s="37"/>
      <c r="C196" s="37"/>
      <c r="E196" s="37"/>
      <c r="F196" s="73"/>
    </row>
    <row r="197" spans="1:6" ht="12.75">
      <c r="A197" s="37"/>
      <c r="B197" s="37"/>
      <c r="C197" s="37"/>
      <c r="E197" s="37"/>
      <c r="F197" s="73"/>
    </row>
    <row r="198" spans="1:6" ht="12.75">
      <c r="A198" s="37"/>
      <c r="B198" s="37"/>
      <c r="C198" s="37"/>
      <c r="E198" s="37"/>
      <c r="F198" s="73"/>
    </row>
    <row r="199" spans="1:6" ht="12.75">
      <c r="A199" s="37"/>
      <c r="B199" s="37"/>
      <c r="C199" s="37"/>
      <c r="E199" s="37"/>
      <c r="F199" s="73"/>
    </row>
    <row r="200" spans="1:6" ht="12.75">
      <c r="A200" s="37"/>
      <c r="B200" s="37"/>
      <c r="C200" s="37"/>
      <c r="E200" s="37"/>
      <c r="F200" s="73"/>
    </row>
    <row r="201" spans="1:6" ht="12.75">
      <c r="A201" s="37"/>
      <c r="B201" s="37"/>
      <c r="C201" s="37"/>
      <c r="E201" s="37"/>
      <c r="F201" s="73"/>
    </row>
    <row r="202" spans="1:6" ht="12.75">
      <c r="A202" s="37"/>
      <c r="B202" s="37"/>
      <c r="C202" s="37"/>
      <c r="E202" s="37"/>
      <c r="F202" s="73"/>
    </row>
    <row r="203" spans="1:6" ht="12.75">
      <c r="A203" s="37"/>
      <c r="B203" s="37"/>
      <c r="C203" s="37"/>
      <c r="E203" s="37"/>
      <c r="F203" s="73"/>
    </row>
    <row r="204" spans="1:6" ht="12.75">
      <c r="A204" s="37"/>
      <c r="B204" s="37"/>
      <c r="C204" s="37"/>
      <c r="E204" s="37"/>
      <c r="F204" s="73"/>
    </row>
    <row r="205" spans="1:6" ht="12.75">
      <c r="A205" s="37"/>
      <c r="B205" s="37"/>
      <c r="C205" s="37"/>
      <c r="E205" s="37"/>
      <c r="F205" s="73"/>
    </row>
    <row r="206" spans="1:6" ht="12.75">
      <c r="A206" s="37"/>
      <c r="B206" s="37"/>
      <c r="C206" s="37"/>
      <c r="E206" s="37"/>
      <c r="F206" s="73"/>
    </row>
    <row r="207" spans="1:6" ht="12.75">
      <c r="A207" s="37"/>
      <c r="B207" s="37"/>
      <c r="C207" s="37"/>
      <c r="E207" s="37"/>
      <c r="F207" s="73"/>
    </row>
    <row r="208" spans="1:6" ht="12.75">
      <c r="A208" s="37"/>
      <c r="B208" s="37"/>
      <c r="C208" s="37"/>
      <c r="E208" s="37"/>
      <c r="F208" s="73"/>
    </row>
    <row r="209" spans="1:6" ht="12.75">
      <c r="A209" s="37"/>
      <c r="B209" s="37"/>
      <c r="C209" s="37"/>
      <c r="E209" s="37"/>
      <c r="F209" s="73"/>
    </row>
    <row r="210" spans="1:6" ht="12.75">
      <c r="A210" s="37"/>
      <c r="B210" s="37"/>
      <c r="C210" s="37"/>
      <c r="E210" s="37"/>
      <c r="F210" s="73"/>
    </row>
    <row r="211" spans="1:6" ht="12.75">
      <c r="A211" s="37"/>
      <c r="B211" s="37"/>
      <c r="C211" s="37"/>
      <c r="E211" s="37"/>
      <c r="F211" s="73"/>
    </row>
    <row r="212" spans="1:6" ht="12.75">
      <c r="A212" s="37"/>
      <c r="B212" s="37"/>
      <c r="C212" s="37"/>
      <c r="E212" s="37"/>
      <c r="F212" s="73"/>
    </row>
    <row r="213" spans="1:6" ht="12.75">
      <c r="A213" s="37"/>
      <c r="B213" s="37"/>
      <c r="C213" s="37"/>
      <c r="E213" s="37"/>
      <c r="F213" s="73"/>
    </row>
    <row r="214" spans="1:6" ht="12.75">
      <c r="A214" s="37"/>
      <c r="B214" s="37"/>
      <c r="C214" s="37"/>
      <c r="E214" s="37"/>
      <c r="F214" s="73"/>
    </row>
    <row r="215" spans="1:6" ht="12.75">
      <c r="A215" s="37"/>
      <c r="B215" s="37"/>
      <c r="C215" s="37"/>
      <c r="E215" s="37"/>
      <c r="F215" s="73"/>
    </row>
    <row r="216" spans="1:6" ht="12.75">
      <c r="A216" s="37"/>
      <c r="B216" s="37"/>
      <c r="C216" s="37"/>
      <c r="E216" s="37"/>
      <c r="F216" s="73"/>
    </row>
    <row r="217" spans="1:6" ht="12.75">
      <c r="A217" s="37"/>
      <c r="B217" s="37"/>
      <c r="C217" s="37"/>
      <c r="E217" s="37"/>
      <c r="F217" s="73"/>
    </row>
    <row r="218" spans="1:6" ht="12.75">
      <c r="A218" s="37"/>
      <c r="B218" s="37"/>
      <c r="C218" s="37"/>
      <c r="E218" s="37"/>
      <c r="F218" s="73"/>
    </row>
    <row r="219" spans="1:6" ht="12.75">
      <c r="A219" s="37"/>
      <c r="B219" s="37"/>
      <c r="C219" s="37"/>
      <c r="E219" s="37"/>
      <c r="F219" s="73"/>
    </row>
    <row r="220" spans="1:6" ht="12.75">
      <c r="A220" s="37"/>
      <c r="B220" s="37"/>
      <c r="C220" s="37"/>
      <c r="E220" s="37"/>
      <c r="F220" s="73"/>
    </row>
    <row r="221" spans="1:6" ht="12.75">
      <c r="A221" s="37"/>
      <c r="B221" s="37"/>
      <c r="C221" s="37"/>
      <c r="E221" s="37"/>
      <c r="F221" s="73"/>
    </row>
    <row r="222" spans="1:6" ht="12.75">
      <c r="A222" s="37"/>
      <c r="B222" s="37"/>
      <c r="C222" s="37"/>
      <c r="E222" s="37"/>
      <c r="F222" s="73"/>
    </row>
    <row r="223" spans="1:6" ht="12.75">
      <c r="A223" s="37"/>
      <c r="B223" s="37"/>
      <c r="C223" s="37"/>
      <c r="E223" s="37"/>
      <c r="F223" s="73"/>
    </row>
    <row r="224" spans="1:6" ht="12.75">
      <c r="A224" s="37"/>
      <c r="B224" s="37"/>
      <c r="C224" s="37"/>
      <c r="E224" s="37"/>
      <c r="F224" s="73"/>
    </row>
    <row r="225" spans="1:6" ht="12.75">
      <c r="A225" s="37"/>
      <c r="B225" s="37"/>
      <c r="C225" s="37"/>
      <c r="E225" s="37"/>
      <c r="F225" s="73"/>
    </row>
    <row r="226" spans="1:6" ht="12.75">
      <c r="A226" s="37"/>
      <c r="B226" s="37"/>
      <c r="C226" s="37"/>
      <c r="E226" s="37"/>
      <c r="F226" s="73"/>
    </row>
    <row r="227" spans="1:6" ht="12.75">
      <c r="A227" s="37"/>
      <c r="B227" s="37"/>
      <c r="C227" s="37"/>
      <c r="E227" s="37"/>
      <c r="F227" s="73"/>
    </row>
    <row r="228" spans="1:6" ht="12.75">
      <c r="A228" s="37"/>
      <c r="B228" s="37"/>
      <c r="C228" s="37"/>
      <c r="E228" s="37"/>
      <c r="F228" s="73"/>
    </row>
    <row r="229" spans="1:6" ht="12.75">
      <c r="A229" s="37"/>
      <c r="B229" s="37"/>
      <c r="C229" s="37"/>
      <c r="E229" s="37"/>
      <c r="F229" s="73"/>
    </row>
    <row r="230" spans="1:6" ht="12.75">
      <c r="A230" s="37"/>
      <c r="B230" s="37"/>
      <c r="C230" s="37"/>
      <c r="E230" s="37"/>
      <c r="F230" s="73"/>
    </row>
    <row r="231" spans="1:6" ht="12.75">
      <c r="A231" s="37"/>
      <c r="B231" s="37"/>
      <c r="C231" s="37"/>
      <c r="E231" s="37"/>
      <c r="F231" s="73"/>
    </row>
    <row r="232" spans="1:6" ht="12.75">
      <c r="A232" s="37"/>
      <c r="B232" s="37"/>
      <c r="C232" s="37"/>
      <c r="E232" s="37"/>
      <c r="F232" s="73"/>
    </row>
    <row r="233" spans="1:6" ht="12.75">
      <c r="A233" s="37"/>
      <c r="B233" s="37"/>
      <c r="C233" s="37"/>
      <c r="E233" s="37"/>
      <c r="F233" s="73"/>
    </row>
    <row r="234" spans="1:6" ht="12.75">
      <c r="A234" s="37"/>
      <c r="B234" s="37"/>
      <c r="C234" s="37"/>
      <c r="E234" s="37"/>
      <c r="F234" s="73"/>
    </row>
    <row r="235" spans="1:6" ht="12.75">
      <c r="A235" s="37"/>
      <c r="B235" s="37"/>
      <c r="C235" s="37"/>
      <c r="E235" s="37"/>
      <c r="F235" s="73"/>
    </row>
    <row r="236" spans="1:6" ht="12.75">
      <c r="A236" s="37"/>
      <c r="B236" s="37"/>
      <c r="C236" s="37"/>
      <c r="E236" s="37"/>
      <c r="F236" s="73"/>
    </row>
    <row r="237" spans="1:6" ht="12.75">
      <c r="A237" s="37"/>
      <c r="B237" s="37"/>
      <c r="C237" s="37"/>
      <c r="E237" s="37"/>
      <c r="F237" s="73"/>
    </row>
    <row r="238" spans="1:6" ht="12.75">
      <c r="A238" s="37"/>
      <c r="B238" s="37"/>
      <c r="C238" s="37"/>
      <c r="E238" s="37"/>
      <c r="F238" s="73"/>
    </row>
    <row r="239" spans="1:6" ht="12.75">
      <c r="A239" s="37"/>
      <c r="B239" s="37"/>
      <c r="C239" s="37"/>
      <c r="E239" s="37"/>
      <c r="F239" s="73"/>
    </row>
    <row r="240" spans="1:6" ht="12.75">
      <c r="A240" s="37"/>
      <c r="B240" s="37"/>
      <c r="C240" s="37"/>
      <c r="E240" s="37"/>
      <c r="F240" s="73"/>
    </row>
    <row r="241" spans="1:6" ht="12.75">
      <c r="A241" s="37"/>
      <c r="B241" s="37"/>
      <c r="C241" s="37"/>
      <c r="E241" s="37"/>
      <c r="F241" s="73"/>
    </row>
    <row r="242" spans="1:6" ht="12.75">
      <c r="A242" s="37"/>
      <c r="B242" s="37"/>
      <c r="C242" s="37"/>
      <c r="E242" s="37"/>
      <c r="F242" s="73"/>
    </row>
    <row r="243" spans="1:6" ht="12.75">
      <c r="A243" s="37"/>
      <c r="B243" s="37"/>
      <c r="C243" s="37"/>
      <c r="E243" s="37"/>
      <c r="F243" s="73"/>
    </row>
    <row r="244" spans="1:6" ht="12.75">
      <c r="A244" s="37"/>
      <c r="B244" s="37"/>
      <c r="C244" s="37"/>
      <c r="E244" s="37"/>
      <c r="F244" s="73"/>
    </row>
    <row r="245" spans="1:6" ht="12.75">
      <c r="A245" s="37"/>
      <c r="B245" s="37"/>
      <c r="C245" s="37"/>
      <c r="E245" s="37"/>
      <c r="F245" s="73"/>
    </row>
    <row r="246" spans="1:6" ht="12.75">
      <c r="A246" s="37"/>
      <c r="B246" s="37"/>
      <c r="C246" s="37"/>
      <c r="E246" s="37"/>
      <c r="F246" s="73"/>
    </row>
    <row r="247" spans="1:6" ht="12.75">
      <c r="A247" s="37"/>
      <c r="B247" s="37"/>
      <c r="C247" s="37"/>
      <c r="E247" s="37"/>
      <c r="F247" s="73"/>
    </row>
    <row r="248" spans="1:6" ht="12.75">
      <c r="A248" s="37"/>
      <c r="B248" s="37"/>
      <c r="C248" s="37"/>
      <c r="E248" s="37"/>
      <c r="F248" s="73"/>
    </row>
    <row r="249" spans="1:6" ht="12.75">
      <c r="A249" s="37"/>
      <c r="B249" s="37"/>
      <c r="C249" s="37"/>
      <c r="E249" s="37"/>
      <c r="F249" s="73"/>
    </row>
    <row r="250" spans="1:6" ht="12.75">
      <c r="A250" s="37"/>
      <c r="B250" s="37"/>
      <c r="C250" s="37"/>
      <c r="E250" s="37"/>
      <c r="F250" s="73"/>
    </row>
    <row r="251" spans="1:6" ht="12.75">
      <c r="A251" s="37"/>
      <c r="B251" s="37"/>
      <c r="C251" s="37"/>
      <c r="E251" s="37"/>
      <c r="F251" s="73"/>
    </row>
    <row r="252" spans="1:6" ht="12.75">
      <c r="A252" s="37"/>
      <c r="B252" s="37"/>
      <c r="C252" s="37"/>
      <c r="E252" s="37"/>
      <c r="F252" s="73"/>
    </row>
    <row r="253" spans="1:6" ht="12.75">
      <c r="A253" s="37"/>
      <c r="B253" s="37"/>
      <c r="C253" s="37"/>
      <c r="E253" s="37"/>
      <c r="F253" s="73"/>
    </row>
    <row r="254" spans="1:6" ht="12.75">
      <c r="A254" s="37"/>
      <c r="B254" s="37"/>
      <c r="C254" s="37"/>
      <c r="E254" s="37"/>
      <c r="F254" s="73"/>
    </row>
    <row r="255" spans="1:6" ht="12.75">
      <c r="A255" s="37"/>
      <c r="B255" s="37"/>
      <c r="C255" s="37"/>
      <c r="E255" s="37"/>
      <c r="F255" s="73"/>
    </row>
    <row r="256" spans="1:6" ht="12.75">
      <c r="A256" s="37"/>
      <c r="B256" s="37"/>
      <c r="C256" s="37"/>
      <c r="E256" s="37"/>
      <c r="F256" s="73"/>
    </row>
    <row r="257" spans="1:6" ht="12.75">
      <c r="A257" s="37"/>
      <c r="B257" s="37"/>
      <c r="C257" s="37"/>
      <c r="E257" s="37"/>
      <c r="F257" s="73"/>
    </row>
    <row r="258" spans="1:6" ht="12.75">
      <c r="A258" s="37"/>
      <c r="B258" s="37"/>
      <c r="C258" s="37"/>
      <c r="E258" s="37"/>
      <c r="F258" s="73"/>
    </row>
    <row r="259" spans="1:6" ht="12.75">
      <c r="A259" s="37"/>
      <c r="B259" s="37"/>
      <c r="C259" s="37"/>
      <c r="E259" s="37"/>
      <c r="F259" s="73"/>
    </row>
    <row r="260" spans="1:6" ht="12.75">
      <c r="A260" s="37"/>
      <c r="B260" s="37"/>
      <c r="C260" s="37"/>
      <c r="E260" s="37"/>
      <c r="F260" s="73"/>
    </row>
    <row r="261" spans="1:6" ht="12.75">
      <c r="A261" s="37"/>
      <c r="B261" s="37"/>
      <c r="C261" s="37"/>
      <c r="E261" s="37"/>
      <c r="F261" s="73"/>
    </row>
    <row r="262" spans="1:6" ht="12.75">
      <c r="A262" s="37"/>
      <c r="B262" s="37"/>
      <c r="C262" s="37"/>
      <c r="E262" s="37"/>
      <c r="F262" s="73"/>
    </row>
    <row r="263" spans="1:6" ht="12.75">
      <c r="A263" s="37"/>
      <c r="B263" s="37"/>
      <c r="C263" s="37"/>
      <c r="E263" s="37"/>
      <c r="F263" s="73"/>
    </row>
    <row r="264" spans="1:6" ht="12.75">
      <c r="A264" s="37"/>
      <c r="B264" s="37"/>
      <c r="C264" s="37"/>
      <c r="E264" s="37"/>
      <c r="F264" s="73"/>
    </row>
    <row r="265" spans="1:6" ht="12.75">
      <c r="A265" s="37"/>
      <c r="B265" s="37"/>
      <c r="C265" s="37"/>
      <c r="E265" s="37"/>
      <c r="F265" s="73"/>
    </row>
    <row r="266" spans="1:6" ht="12.75">
      <c r="A266" s="37"/>
      <c r="B266" s="37"/>
      <c r="C266" s="37"/>
      <c r="E266" s="37"/>
      <c r="F266" s="73"/>
    </row>
    <row r="267" spans="1:6" ht="12.75">
      <c r="A267" s="37"/>
      <c r="B267" s="37"/>
      <c r="C267" s="37"/>
      <c r="E267" s="37"/>
      <c r="F267" s="73"/>
    </row>
    <row r="268" spans="1:6" ht="12.75">
      <c r="A268" s="37"/>
      <c r="B268" s="37"/>
      <c r="C268" s="37"/>
      <c r="E268" s="37"/>
      <c r="F268" s="73"/>
    </row>
    <row r="269" spans="1:6" ht="12.75">
      <c r="A269" s="37"/>
      <c r="B269" s="37"/>
      <c r="C269" s="37"/>
      <c r="E269" s="37"/>
      <c r="F269" s="73"/>
    </row>
    <row r="270" spans="1:6" ht="12.75">
      <c r="A270" s="37"/>
      <c r="B270" s="37"/>
      <c r="C270" s="37"/>
      <c r="E270" s="37"/>
      <c r="F270" s="73"/>
    </row>
    <row r="271" spans="1:6" ht="12.75">
      <c r="A271" s="37"/>
      <c r="B271" s="37"/>
      <c r="C271" s="37"/>
      <c r="E271" s="37"/>
      <c r="F271" s="73"/>
    </row>
    <row r="272" spans="1:6" ht="12.75">
      <c r="A272" s="37"/>
      <c r="B272" s="37"/>
      <c r="C272" s="37"/>
      <c r="E272" s="37"/>
      <c r="F272" s="73"/>
    </row>
    <row r="273" spans="1:6" ht="12.75">
      <c r="A273" s="37"/>
      <c r="B273" s="37"/>
      <c r="C273" s="37"/>
      <c r="E273" s="37"/>
      <c r="F273" s="73"/>
    </row>
    <row r="274" spans="1:6" ht="12.75">
      <c r="A274" s="37"/>
      <c r="B274" s="37"/>
      <c r="C274" s="37"/>
      <c r="E274" s="37"/>
      <c r="F274" s="73"/>
    </row>
    <row r="275" spans="1:6" ht="12.75">
      <c r="A275" s="37"/>
      <c r="B275" s="37"/>
      <c r="C275" s="37"/>
      <c r="E275" s="37"/>
      <c r="F275" s="73"/>
    </row>
    <row r="276" spans="1:6" ht="12.75">
      <c r="A276" s="37"/>
      <c r="B276" s="37"/>
      <c r="C276" s="37"/>
      <c r="E276" s="37"/>
      <c r="F276" s="73"/>
    </row>
    <row r="277" spans="1:6" ht="12.75">
      <c r="A277" s="37"/>
      <c r="B277" s="37"/>
      <c r="C277" s="37"/>
      <c r="E277" s="37"/>
      <c r="F277" s="73"/>
    </row>
    <row r="278" spans="1:6" ht="12.75">
      <c r="A278" s="37"/>
      <c r="B278" s="37"/>
      <c r="C278" s="37"/>
      <c r="E278" s="37"/>
      <c r="F278" s="73"/>
    </row>
    <row r="279" spans="1:6" ht="12.75">
      <c r="A279" s="37"/>
      <c r="B279" s="37"/>
      <c r="C279" s="37"/>
      <c r="E279" s="37"/>
      <c r="F279" s="73"/>
    </row>
    <row r="280" spans="1:6" ht="12.75">
      <c r="A280" s="37"/>
      <c r="B280" s="37"/>
      <c r="C280" s="37"/>
      <c r="E280" s="37"/>
      <c r="F280" s="73"/>
    </row>
    <row r="281" spans="1:6" ht="12.75">
      <c r="A281" s="37"/>
      <c r="B281" s="37"/>
      <c r="C281" s="37"/>
      <c r="E281" s="37"/>
      <c r="F281" s="73"/>
    </row>
    <row r="282" spans="1:6" ht="12.75">
      <c r="A282" s="37"/>
      <c r="B282" s="37"/>
      <c r="C282" s="37"/>
      <c r="E282" s="37"/>
      <c r="F282" s="73"/>
    </row>
    <row r="283" spans="1:6" ht="12.75">
      <c r="A283" s="37"/>
      <c r="B283" s="37"/>
      <c r="C283" s="37"/>
      <c r="E283" s="37"/>
      <c r="F283" s="73"/>
    </row>
    <row r="284" spans="1:6" ht="12.75">
      <c r="A284" s="37"/>
      <c r="B284" s="37"/>
      <c r="C284" s="37"/>
      <c r="E284" s="37"/>
      <c r="F284" s="73"/>
    </row>
    <row r="285" spans="1:6" ht="12.75">
      <c r="A285" s="37"/>
      <c r="B285" s="37"/>
      <c r="C285" s="37"/>
      <c r="E285" s="37"/>
      <c r="F285" s="73"/>
    </row>
    <row r="286" spans="1:6" ht="12.75">
      <c r="A286" s="37"/>
      <c r="B286" s="37"/>
      <c r="C286" s="37"/>
      <c r="E286" s="37"/>
      <c r="F286" s="73"/>
    </row>
    <row r="287" spans="1:6" ht="12.75">
      <c r="A287" s="37"/>
      <c r="B287" s="37"/>
      <c r="C287" s="37"/>
      <c r="E287" s="37"/>
      <c r="F287" s="73"/>
    </row>
    <row r="288" spans="1:6" ht="12.75">
      <c r="A288" s="37"/>
      <c r="B288" s="37"/>
      <c r="C288" s="37"/>
      <c r="E288" s="37"/>
      <c r="F288" s="73"/>
    </row>
    <row r="289" spans="1:6" ht="12.75">
      <c r="A289" s="37"/>
      <c r="B289" s="37"/>
      <c r="C289" s="37"/>
      <c r="E289" s="37"/>
      <c r="F289" s="73"/>
    </row>
    <row r="290" spans="1:6" ht="12.75">
      <c r="A290" s="37"/>
      <c r="B290" s="37"/>
      <c r="C290" s="37"/>
      <c r="E290" s="37"/>
      <c r="F290" s="73"/>
    </row>
    <row r="291" spans="1:6" ht="12.75">
      <c r="A291" s="37"/>
      <c r="B291" s="37"/>
      <c r="C291" s="37"/>
      <c r="E291" s="37"/>
      <c r="F291" s="73"/>
    </row>
    <row r="292" spans="1:6" ht="12.75">
      <c r="A292" s="37"/>
      <c r="B292" s="37"/>
      <c r="C292" s="37"/>
      <c r="E292" s="37"/>
      <c r="F292" s="73"/>
    </row>
    <row r="293" spans="1:6" ht="12.75">
      <c r="A293" s="37"/>
      <c r="B293" s="37"/>
      <c r="C293" s="37"/>
      <c r="E293" s="37"/>
      <c r="F293" s="73"/>
    </row>
    <row r="294" spans="1:6" ht="12.75">
      <c r="A294" s="37"/>
      <c r="B294" s="37"/>
      <c r="C294" s="37"/>
      <c r="E294" s="37"/>
      <c r="F294" s="73"/>
    </row>
    <row r="295" spans="1:6" ht="12.75">
      <c r="A295" s="37"/>
      <c r="B295" s="37"/>
      <c r="C295" s="37"/>
      <c r="E295" s="37"/>
      <c r="F295" s="73"/>
    </row>
    <row r="296" spans="1:6" ht="12.75">
      <c r="A296" s="37"/>
      <c r="B296" s="37"/>
      <c r="C296" s="37"/>
      <c r="E296" s="37"/>
      <c r="F296" s="73"/>
    </row>
    <row r="297" spans="1:6" ht="12.75">
      <c r="A297" s="37"/>
      <c r="B297" s="37"/>
      <c r="C297" s="37"/>
      <c r="E297" s="37"/>
      <c r="F297" s="73"/>
    </row>
    <row r="298" spans="1:6" ht="12.75">
      <c r="A298" s="37"/>
      <c r="B298" s="37"/>
      <c r="C298" s="37"/>
      <c r="E298" s="37"/>
      <c r="F298" s="73"/>
    </row>
    <row r="299" spans="1:6" ht="12.75">
      <c r="A299" s="37"/>
      <c r="B299" s="37"/>
      <c r="C299" s="37"/>
      <c r="E299" s="37"/>
      <c r="F299" s="73"/>
    </row>
    <row r="300" spans="1:6" ht="12.75">
      <c r="A300" s="37"/>
      <c r="B300" s="37"/>
      <c r="C300" s="37"/>
      <c r="E300" s="37"/>
      <c r="F300" s="73"/>
    </row>
    <row r="301" spans="1:6" ht="12.75">
      <c r="A301" s="37"/>
      <c r="B301" s="37"/>
      <c r="C301" s="37"/>
      <c r="E301" s="37"/>
      <c r="F301" s="73"/>
    </row>
    <row r="302" spans="1:6" ht="12.75">
      <c r="A302" s="37"/>
      <c r="B302" s="37"/>
      <c r="C302" s="37"/>
      <c r="E302" s="37"/>
      <c r="F302" s="73"/>
    </row>
    <row r="303" spans="1:6" ht="12.75">
      <c r="A303" s="37"/>
      <c r="B303" s="37"/>
      <c r="C303" s="37"/>
      <c r="E303" s="37"/>
      <c r="F303" s="73"/>
    </row>
    <row r="304" spans="1:6" ht="12.75">
      <c r="A304" s="37"/>
      <c r="B304" s="37"/>
      <c r="C304" s="37"/>
      <c r="E304" s="37"/>
      <c r="F304" s="73"/>
    </row>
    <row r="305" spans="1:6" ht="12.75">
      <c r="A305" s="37"/>
      <c r="B305" s="37"/>
      <c r="C305" s="37"/>
      <c r="E305" s="37"/>
      <c r="F305" s="73"/>
    </row>
    <row r="306" spans="1:6" ht="12.75">
      <c r="A306" s="37"/>
      <c r="B306" s="37"/>
      <c r="C306" s="37"/>
      <c r="E306" s="37"/>
      <c r="F306" s="73"/>
    </row>
    <row r="307" spans="1:6" ht="12.75">
      <c r="A307" s="37"/>
      <c r="B307" s="37"/>
      <c r="C307" s="37"/>
      <c r="E307" s="37"/>
      <c r="F307" s="73"/>
    </row>
    <row r="308" spans="1:6" ht="12.75">
      <c r="A308" s="37"/>
      <c r="B308" s="37"/>
      <c r="C308" s="37"/>
      <c r="E308" s="37"/>
      <c r="F308" s="73"/>
    </row>
    <row r="309" spans="1:6" ht="12.75">
      <c r="A309" s="37"/>
      <c r="B309" s="37"/>
      <c r="C309" s="37"/>
      <c r="E309" s="37"/>
      <c r="F309" s="73"/>
    </row>
    <row r="310" spans="1:6" ht="12.75">
      <c r="A310" s="37"/>
      <c r="B310" s="37"/>
      <c r="C310" s="37"/>
      <c r="E310" s="37"/>
      <c r="F310" s="73"/>
    </row>
    <row r="311" spans="1:6" ht="12.75">
      <c r="A311" s="37"/>
      <c r="B311" s="37"/>
      <c r="C311" s="37"/>
      <c r="E311" s="37"/>
      <c r="F311" s="73"/>
    </row>
    <row r="312" spans="1:6" ht="12.75">
      <c r="A312" s="37"/>
      <c r="B312" s="37"/>
      <c r="C312" s="37"/>
      <c r="E312" s="37"/>
      <c r="F312" s="73"/>
    </row>
    <row r="313" spans="1:6" ht="12.75">
      <c r="A313" s="37"/>
      <c r="B313" s="37"/>
      <c r="C313" s="37"/>
      <c r="E313" s="37"/>
      <c r="F313" s="73"/>
    </row>
    <row r="314" spans="1:6" ht="12.75">
      <c r="A314" s="37"/>
      <c r="B314" s="37"/>
      <c r="C314" s="37"/>
      <c r="E314" s="37"/>
      <c r="F314" s="73"/>
    </row>
    <row r="315" spans="1:6" ht="12.75">
      <c r="A315" s="37"/>
      <c r="B315" s="37"/>
      <c r="C315" s="37"/>
      <c r="E315" s="37"/>
      <c r="F315" s="73"/>
    </row>
    <row r="316" spans="1:6" ht="12.75">
      <c r="A316" s="37"/>
      <c r="B316" s="37"/>
      <c r="C316" s="37"/>
      <c r="E316" s="37"/>
      <c r="F316" s="73"/>
    </row>
    <row r="317" spans="1:6" ht="12.75">
      <c r="A317" s="37"/>
      <c r="B317" s="37"/>
      <c r="C317" s="37"/>
      <c r="E317" s="37"/>
      <c r="F317" s="73"/>
    </row>
    <row r="318" spans="1:6" ht="12.75">
      <c r="A318" s="37"/>
      <c r="B318" s="37"/>
      <c r="C318" s="37"/>
      <c r="E318" s="37"/>
      <c r="F318" s="73"/>
    </row>
    <row r="319" spans="1:6" ht="12.75">
      <c r="A319" s="37"/>
      <c r="B319" s="37"/>
      <c r="C319" s="37"/>
      <c r="E319" s="37"/>
      <c r="F319" s="73"/>
    </row>
    <row r="320" spans="1:6" ht="12.75">
      <c r="A320" s="37"/>
      <c r="B320" s="37"/>
      <c r="C320" s="37"/>
      <c r="E320" s="37"/>
      <c r="F320" s="73"/>
    </row>
    <row r="321" spans="1:6" ht="12.75">
      <c r="A321" s="37"/>
      <c r="B321" s="37"/>
      <c r="C321" s="37"/>
      <c r="E321" s="37"/>
      <c r="F321" s="73"/>
    </row>
    <row r="322" spans="1:6" ht="12.75">
      <c r="A322" s="37"/>
      <c r="B322" s="37"/>
      <c r="C322" s="37"/>
      <c r="E322" s="37"/>
      <c r="F322" s="73"/>
    </row>
    <row r="323" spans="1:6" ht="12.75">
      <c r="A323" s="37"/>
      <c r="B323" s="37"/>
      <c r="C323" s="37"/>
      <c r="E323" s="37"/>
      <c r="F323" s="73"/>
    </row>
    <row r="324" spans="1:6" ht="12.75">
      <c r="A324" s="37"/>
      <c r="B324" s="37"/>
      <c r="C324" s="37"/>
      <c r="E324" s="37"/>
      <c r="F324" s="73"/>
    </row>
    <row r="325" spans="1:6" ht="12.75">
      <c r="A325" s="37"/>
      <c r="B325" s="37"/>
      <c r="C325" s="37"/>
      <c r="E325" s="37"/>
      <c r="F325" s="73"/>
    </row>
    <row r="326" spans="1:6" ht="12.75">
      <c r="A326" s="37"/>
      <c r="B326" s="37"/>
      <c r="C326" s="37"/>
      <c r="E326" s="37"/>
      <c r="F326" s="73"/>
    </row>
    <row r="327" spans="1:6" ht="12.75">
      <c r="A327" s="37"/>
      <c r="B327" s="37"/>
      <c r="C327" s="37"/>
      <c r="E327" s="37"/>
      <c r="F327" s="73"/>
    </row>
    <row r="328" spans="1:6" ht="12.75">
      <c r="A328" s="37"/>
      <c r="B328" s="37"/>
      <c r="C328" s="37"/>
      <c r="E328" s="37"/>
      <c r="F328" s="73"/>
    </row>
    <row r="329" spans="1:6" ht="12.75">
      <c r="A329" s="37"/>
      <c r="B329" s="37"/>
      <c r="C329" s="37"/>
      <c r="E329" s="37"/>
      <c r="F329" s="73"/>
    </row>
    <row r="330" spans="1:6" ht="12.75">
      <c r="A330" s="37"/>
      <c r="B330" s="37"/>
      <c r="C330" s="37"/>
      <c r="E330" s="37"/>
      <c r="F330" s="73"/>
    </row>
    <row r="331" spans="1:6" ht="12.75">
      <c r="A331" s="37"/>
      <c r="B331" s="37"/>
      <c r="C331" s="37"/>
      <c r="E331" s="37"/>
      <c r="F331" s="73"/>
    </row>
    <row r="332" spans="1:6" ht="12.75">
      <c r="A332" s="37"/>
      <c r="B332" s="37"/>
      <c r="C332" s="37"/>
      <c r="E332" s="37"/>
      <c r="F332" s="73"/>
    </row>
    <row r="333" spans="1:6" ht="12.75">
      <c r="A333" s="37"/>
      <c r="B333" s="37"/>
      <c r="C333" s="37"/>
      <c r="E333" s="37"/>
      <c r="F333" s="73"/>
    </row>
    <row r="334" spans="1:6" ht="12.75">
      <c r="A334" s="37"/>
      <c r="B334" s="37"/>
      <c r="C334" s="37"/>
      <c r="E334" s="37"/>
      <c r="F334" s="73"/>
    </row>
    <row r="335" spans="1:6" ht="12.75">
      <c r="A335" s="37"/>
      <c r="B335" s="37"/>
      <c r="C335" s="37"/>
      <c r="E335" s="37"/>
      <c r="F335" s="73"/>
    </row>
    <row r="336" spans="1:6" ht="12.75">
      <c r="A336" s="37"/>
      <c r="B336" s="37"/>
      <c r="C336" s="37"/>
      <c r="E336" s="37"/>
      <c r="F336" s="73"/>
    </row>
    <row r="337" spans="1:6" ht="12.75">
      <c r="A337" s="37"/>
      <c r="B337" s="37"/>
      <c r="C337" s="37"/>
      <c r="E337" s="37"/>
      <c r="F337" s="73"/>
    </row>
    <row r="338" spans="1:6" ht="12.75">
      <c r="A338" s="37"/>
      <c r="B338" s="37"/>
      <c r="C338" s="37"/>
      <c r="E338" s="37"/>
      <c r="F338" s="73"/>
    </row>
    <row r="339" spans="1:6" ht="12.75">
      <c r="A339" s="37"/>
      <c r="B339" s="37"/>
      <c r="C339" s="37"/>
      <c r="E339" s="37"/>
      <c r="F339" s="73"/>
    </row>
    <row r="340" spans="1:6" ht="12.75">
      <c r="A340" s="37"/>
      <c r="B340" s="37"/>
      <c r="C340" s="37"/>
      <c r="E340" s="37"/>
      <c r="F340" s="73"/>
    </row>
    <row r="341" spans="1:6" ht="12.75">
      <c r="A341" s="37"/>
      <c r="B341" s="37"/>
      <c r="C341" s="37"/>
      <c r="E341" s="37"/>
      <c r="F341" s="73"/>
    </row>
    <row r="342" spans="1:6" ht="12.75">
      <c r="A342" s="37"/>
      <c r="B342" s="37"/>
      <c r="C342" s="37"/>
      <c r="E342" s="37"/>
      <c r="F342" s="73"/>
    </row>
    <row r="343" spans="1:6" ht="12.75">
      <c r="A343" s="37"/>
      <c r="B343" s="37"/>
      <c r="C343" s="37"/>
      <c r="E343" s="37"/>
      <c r="F343" s="73"/>
    </row>
    <row r="344" spans="1:6" ht="12.75">
      <c r="A344" s="37"/>
      <c r="B344" s="37"/>
      <c r="C344" s="37"/>
      <c r="E344" s="37"/>
      <c r="F344" s="73"/>
    </row>
    <row r="345" spans="1:6" ht="12.75">
      <c r="A345" s="37"/>
      <c r="B345" s="37"/>
      <c r="C345" s="37"/>
      <c r="E345" s="37"/>
      <c r="F345" s="73"/>
    </row>
    <row r="346" spans="1:6" ht="12.75">
      <c r="A346" s="37"/>
      <c r="B346" s="37"/>
      <c r="C346" s="37"/>
      <c r="E346" s="37"/>
      <c r="F346" s="73"/>
    </row>
    <row r="347" spans="1:6" ht="12.75">
      <c r="A347" s="37"/>
      <c r="B347" s="37"/>
      <c r="C347" s="37"/>
      <c r="E347" s="37"/>
      <c r="F347" s="73"/>
    </row>
    <row r="348" spans="1:6" ht="12.75">
      <c r="A348" s="37"/>
      <c r="B348" s="37"/>
      <c r="C348" s="37"/>
      <c r="E348" s="37"/>
      <c r="F348" s="73"/>
    </row>
    <row r="349" spans="1:6" ht="12.75">
      <c r="A349" s="37"/>
      <c r="B349" s="37"/>
      <c r="C349" s="37"/>
      <c r="E349" s="37"/>
      <c r="F349" s="73"/>
    </row>
    <row r="350" spans="1:6" ht="12.75">
      <c r="A350" s="37"/>
      <c r="B350" s="37"/>
      <c r="C350" s="37"/>
      <c r="E350" s="37"/>
      <c r="F350" s="73"/>
    </row>
    <row r="351" spans="1:6" ht="12.75">
      <c r="A351" s="37"/>
      <c r="B351" s="37"/>
      <c r="C351" s="37"/>
      <c r="E351" s="37"/>
      <c r="F351" s="73"/>
    </row>
    <row r="352" spans="1:6" ht="12.75">
      <c r="A352" s="37"/>
      <c r="B352" s="37"/>
      <c r="C352" s="37"/>
      <c r="E352" s="37"/>
      <c r="F352" s="73"/>
    </row>
    <row r="353" spans="1:6" ht="12.75">
      <c r="A353" s="37"/>
      <c r="B353" s="37"/>
      <c r="C353" s="37"/>
      <c r="E353" s="37"/>
      <c r="F353" s="73"/>
    </row>
    <row r="354" spans="1:6" ht="12.75">
      <c r="A354" s="37"/>
      <c r="B354" s="37"/>
      <c r="C354" s="37"/>
      <c r="E354" s="37"/>
      <c r="F354" s="73"/>
    </row>
    <row r="355" spans="1:6" ht="12.75">
      <c r="A355" s="37"/>
      <c r="B355" s="37"/>
      <c r="C355" s="37"/>
      <c r="E355" s="37"/>
      <c r="F355" s="73"/>
    </row>
    <row r="356" spans="1:6" ht="12.75">
      <c r="A356" s="37"/>
      <c r="B356" s="37"/>
      <c r="C356" s="37"/>
      <c r="E356" s="37"/>
      <c r="F356" s="73"/>
    </row>
    <row r="357" spans="1:6" ht="12.75">
      <c r="A357" s="37"/>
      <c r="B357" s="37"/>
      <c r="C357" s="37"/>
      <c r="E357" s="37"/>
      <c r="F357" s="73"/>
    </row>
    <row r="358" spans="1:6" ht="12.75">
      <c r="A358" s="37"/>
      <c r="B358" s="37"/>
      <c r="C358" s="37"/>
      <c r="E358" s="37"/>
      <c r="F358" s="73"/>
    </row>
    <row r="359" spans="1:6" ht="12.75">
      <c r="A359" s="37"/>
      <c r="B359" s="37"/>
      <c r="C359" s="37"/>
      <c r="E359" s="37"/>
      <c r="F359" s="73"/>
    </row>
    <row r="360" spans="1:6" ht="12.75">
      <c r="A360" s="37"/>
      <c r="B360" s="37"/>
      <c r="C360" s="37"/>
      <c r="E360" s="37"/>
      <c r="F360" s="73"/>
    </row>
  </sheetData>
  <printOptions horizontalCentered="1"/>
  <pageMargins left="0.89" right="0.52" top="0.4" bottom="0.33" header="0.71" footer="0.19"/>
  <pageSetup horizontalDpi="600" verticalDpi="600" orientation="portrait" scale="73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83"/>
  <sheetViews>
    <sheetView workbookViewId="0" topLeftCell="A1">
      <selection activeCell="A7" sqref="A7"/>
    </sheetView>
  </sheetViews>
  <sheetFormatPr defaultColWidth="9.140625" defaultRowHeight="12.75"/>
  <cols>
    <col min="1" max="1" width="32.00390625" style="84" customWidth="1"/>
    <col min="2" max="2" width="8.7109375" style="84" customWidth="1"/>
    <col min="3" max="3" width="1.1484375" style="84" customWidth="1"/>
    <col min="4" max="4" width="9.8515625" style="84" customWidth="1"/>
    <col min="5" max="5" width="1.28515625" style="84" customWidth="1"/>
    <col min="6" max="6" width="8.7109375" style="84" customWidth="1"/>
    <col min="7" max="7" width="1.28515625" style="84" customWidth="1"/>
    <col min="8" max="8" width="9.00390625" style="84" customWidth="1"/>
    <col min="9" max="9" width="1.1484375" style="84" customWidth="1"/>
    <col min="10" max="10" width="9.7109375" style="84" customWidth="1"/>
    <col min="11" max="11" width="1.1484375" style="84" customWidth="1"/>
    <col min="12" max="12" width="11.421875" style="84" customWidth="1"/>
    <col min="13" max="13" width="1.421875" style="84" customWidth="1"/>
    <col min="14" max="14" width="10.7109375" style="84" customWidth="1"/>
    <col min="15" max="15" width="1.1484375" style="84" customWidth="1"/>
    <col min="16" max="16" width="9.57421875" style="84" customWidth="1"/>
    <col min="17" max="17" width="1.28515625" style="84" customWidth="1"/>
    <col min="18" max="18" width="10.28125" style="84" customWidth="1"/>
    <col min="19" max="25" width="1.28515625" style="84" customWidth="1"/>
    <col min="26" max="16384" width="9.140625" style="85" customWidth="1"/>
  </cols>
  <sheetData>
    <row r="1" spans="1:17" ht="15.75">
      <c r="A1" s="49" t="s">
        <v>112</v>
      </c>
      <c r="B1" s="44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3"/>
      <c r="Q1" s="23"/>
    </row>
    <row r="2" spans="1:17" ht="15">
      <c r="A2" s="119" t="s">
        <v>43</v>
      </c>
      <c r="B2" s="4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2" ht="13.5" thickBo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86"/>
      <c r="S3" s="87"/>
      <c r="T3" s="87"/>
      <c r="U3" s="87"/>
      <c r="V3" s="87"/>
    </row>
    <row r="4" spans="1:22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6"/>
      <c r="Q4" s="26"/>
      <c r="R4" s="87"/>
      <c r="S4" s="87"/>
      <c r="T4" s="87"/>
      <c r="U4" s="87"/>
      <c r="V4" s="87"/>
    </row>
    <row r="5" spans="1:2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6"/>
      <c r="Q5" s="26"/>
      <c r="R5" s="87"/>
      <c r="S5" s="87"/>
      <c r="T5" s="87"/>
      <c r="U5" s="87"/>
      <c r="V5" s="87"/>
    </row>
    <row r="6" ht="12.75">
      <c r="A6" s="88" t="s">
        <v>44</v>
      </c>
    </row>
    <row r="7" ht="12.75">
      <c r="A7" s="88" t="s">
        <v>167</v>
      </c>
    </row>
    <row r="8" ht="12.75">
      <c r="A8" s="89"/>
    </row>
    <row r="9" spans="1:17" ht="12.75">
      <c r="A9" s="89"/>
      <c r="Q9" s="17"/>
    </row>
    <row r="10" spans="1:17" ht="12.75">
      <c r="A10" s="89"/>
      <c r="B10" s="145" t="s">
        <v>105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2"/>
      <c r="N10" s="12"/>
      <c r="Q10" s="17"/>
    </row>
    <row r="11" spans="1:25" ht="12.75">
      <c r="A11" s="90"/>
      <c r="B11" s="90"/>
      <c r="C11" s="90"/>
      <c r="D11" s="90"/>
      <c r="E11" s="90"/>
      <c r="F11" s="90"/>
      <c r="G11" s="90"/>
      <c r="H11" s="90"/>
      <c r="I11" s="90"/>
      <c r="J11" s="7"/>
      <c r="K11" s="7"/>
      <c r="L11" s="90"/>
      <c r="M11" s="90"/>
      <c r="N11" s="7"/>
      <c r="S11" s="90"/>
      <c r="T11" s="90"/>
      <c r="X11" s="90"/>
      <c r="Y11" s="90"/>
    </row>
    <row r="12" spans="1:25" ht="12.75">
      <c r="A12" s="90"/>
      <c r="B12" s="146" t="s">
        <v>106</v>
      </c>
      <c r="C12" s="146"/>
      <c r="D12" s="146"/>
      <c r="E12" s="146"/>
      <c r="F12" s="146"/>
      <c r="G12" s="146"/>
      <c r="H12" s="146"/>
      <c r="I12" s="146"/>
      <c r="J12" s="146"/>
      <c r="K12" s="7"/>
      <c r="L12" s="90"/>
      <c r="M12" s="90"/>
      <c r="N12" s="7"/>
      <c r="S12" s="90"/>
      <c r="T12" s="90"/>
      <c r="X12" s="90"/>
      <c r="Y12" s="90"/>
    </row>
    <row r="13" spans="1:25" ht="12.75">
      <c r="A13" s="90"/>
      <c r="B13" s="7"/>
      <c r="C13" s="7"/>
      <c r="D13" s="7"/>
      <c r="E13" s="7"/>
      <c r="F13" s="7"/>
      <c r="G13" s="7"/>
      <c r="H13" s="7"/>
      <c r="I13" s="7"/>
      <c r="J13" s="7"/>
      <c r="K13" s="7"/>
      <c r="L13" s="90"/>
      <c r="M13" s="90"/>
      <c r="N13" s="7"/>
      <c r="S13" s="90"/>
      <c r="T13" s="90"/>
      <c r="X13" s="90"/>
      <c r="Y13" s="90"/>
    </row>
    <row r="14" spans="1:25" ht="12.75">
      <c r="A14" s="90"/>
      <c r="B14" s="7"/>
      <c r="C14" s="7"/>
      <c r="D14" s="7" t="s">
        <v>71</v>
      </c>
      <c r="E14" s="7"/>
      <c r="F14" s="7" t="s">
        <v>71</v>
      </c>
      <c r="G14" s="7"/>
      <c r="H14" s="7" t="s">
        <v>71</v>
      </c>
      <c r="I14" s="7"/>
      <c r="J14" s="7"/>
      <c r="K14" s="7"/>
      <c r="L14" s="90"/>
      <c r="M14" s="90"/>
      <c r="N14" s="7" t="s">
        <v>16</v>
      </c>
      <c r="S14" s="90"/>
      <c r="T14" s="90"/>
      <c r="X14" s="90"/>
      <c r="Y14" s="90"/>
    </row>
    <row r="15" spans="1:25" ht="12.75">
      <c r="A15" s="90"/>
      <c r="B15" s="7" t="s">
        <v>36</v>
      </c>
      <c r="C15" s="7"/>
      <c r="D15" s="88" t="s">
        <v>107</v>
      </c>
      <c r="E15" s="88"/>
      <c r="F15" s="88" t="s">
        <v>107</v>
      </c>
      <c r="G15" s="88"/>
      <c r="H15" s="88" t="s">
        <v>107</v>
      </c>
      <c r="I15" s="8"/>
      <c r="J15" s="7"/>
      <c r="K15" s="8"/>
      <c r="L15" s="7" t="s">
        <v>35</v>
      </c>
      <c r="M15" s="8"/>
      <c r="N15" s="89" t="s">
        <v>111</v>
      </c>
      <c r="P15" s="12" t="s">
        <v>69</v>
      </c>
      <c r="R15" s="12" t="s">
        <v>16</v>
      </c>
      <c r="T15" s="90"/>
      <c r="X15" s="90"/>
      <c r="Y15" s="90"/>
    </row>
    <row r="16" spans="1:24" ht="12.75">
      <c r="A16" s="90"/>
      <c r="B16" s="7" t="s">
        <v>34</v>
      </c>
      <c r="C16" s="8"/>
      <c r="D16" s="7" t="s">
        <v>108</v>
      </c>
      <c r="E16" s="7"/>
      <c r="F16" s="7" t="s">
        <v>109</v>
      </c>
      <c r="G16" s="7"/>
      <c r="H16" s="7" t="s">
        <v>110</v>
      </c>
      <c r="I16" s="8"/>
      <c r="J16" s="7" t="s">
        <v>3</v>
      </c>
      <c r="K16" s="8"/>
      <c r="L16" s="7" t="s">
        <v>33</v>
      </c>
      <c r="M16" s="8"/>
      <c r="N16" s="7" t="s">
        <v>71</v>
      </c>
      <c r="P16" s="12" t="s">
        <v>70</v>
      </c>
      <c r="R16" s="12" t="s">
        <v>71</v>
      </c>
      <c r="T16" s="90"/>
      <c r="X16" s="90"/>
    </row>
    <row r="17" spans="1:24" ht="12.75">
      <c r="A17" s="90"/>
      <c r="B17" s="27" t="s">
        <v>11</v>
      </c>
      <c r="C17" s="8"/>
      <c r="D17" s="27" t="s">
        <v>11</v>
      </c>
      <c r="E17" s="8"/>
      <c r="F17" s="27" t="s">
        <v>11</v>
      </c>
      <c r="G17" s="27"/>
      <c r="H17" s="27" t="s">
        <v>11</v>
      </c>
      <c r="I17" s="8"/>
      <c r="J17" s="27" t="s">
        <v>11</v>
      </c>
      <c r="K17" s="8"/>
      <c r="L17" s="27" t="s">
        <v>11</v>
      </c>
      <c r="M17" s="8"/>
      <c r="N17" s="27" t="s">
        <v>11</v>
      </c>
      <c r="P17" s="27" t="s">
        <v>11</v>
      </c>
      <c r="R17" s="27" t="s">
        <v>11</v>
      </c>
      <c r="T17" s="90"/>
      <c r="X17" s="90"/>
    </row>
    <row r="18" spans="1:24" ht="12.75">
      <c r="A18" s="91" t="s">
        <v>146</v>
      </c>
      <c r="B18" s="90"/>
      <c r="C18" s="92"/>
      <c r="D18" s="92"/>
      <c r="E18" s="92"/>
      <c r="F18" s="92"/>
      <c r="G18" s="92"/>
      <c r="H18" s="92"/>
      <c r="I18" s="92"/>
      <c r="J18" s="90"/>
      <c r="K18" s="92"/>
      <c r="L18" s="90"/>
      <c r="M18" s="92"/>
      <c r="N18" s="90"/>
      <c r="T18" s="90"/>
      <c r="X18" s="90"/>
    </row>
    <row r="19" spans="1:24" ht="12.75">
      <c r="A19" s="91"/>
      <c r="B19" s="90"/>
      <c r="C19" s="92"/>
      <c r="D19" s="92"/>
      <c r="E19" s="92"/>
      <c r="F19" s="92"/>
      <c r="G19" s="92"/>
      <c r="H19" s="92"/>
      <c r="I19" s="92"/>
      <c r="J19" s="90"/>
      <c r="K19" s="92"/>
      <c r="L19" s="90"/>
      <c r="M19" s="92"/>
      <c r="N19" s="90"/>
      <c r="T19" s="90"/>
      <c r="X19" s="90"/>
    </row>
    <row r="20" spans="1:24" ht="12.75">
      <c r="A20" s="93" t="s">
        <v>98</v>
      </c>
      <c r="B20" s="94">
        <v>564603</v>
      </c>
      <c r="C20" s="95"/>
      <c r="D20" s="95">
        <v>319962</v>
      </c>
      <c r="E20" s="95"/>
      <c r="F20" s="95">
        <v>76755</v>
      </c>
      <c r="G20" s="95"/>
      <c r="H20" s="95">
        <v>44602</v>
      </c>
      <c r="I20" s="95"/>
      <c r="J20" s="94">
        <v>27452</v>
      </c>
      <c r="K20" s="95"/>
      <c r="L20" s="94">
        <v>-266553</v>
      </c>
      <c r="M20" s="95"/>
      <c r="N20" s="94">
        <f>B20+J20+L20+F20+D20+H20</f>
        <v>766821</v>
      </c>
      <c r="P20" s="96">
        <v>58852</v>
      </c>
      <c r="R20" s="97">
        <f>+P20+N20</f>
        <v>825673</v>
      </c>
      <c r="T20" s="90"/>
      <c r="X20" s="90"/>
    </row>
    <row r="21" spans="1:24" ht="12.75">
      <c r="A21" s="98"/>
      <c r="B21" s="94"/>
      <c r="C21" s="95"/>
      <c r="D21" s="95"/>
      <c r="E21" s="95"/>
      <c r="F21" s="95"/>
      <c r="G21" s="95"/>
      <c r="H21" s="95"/>
      <c r="I21" s="95"/>
      <c r="J21" s="94"/>
      <c r="K21" s="95"/>
      <c r="L21" s="94"/>
      <c r="M21" s="95"/>
      <c r="N21" s="94"/>
      <c r="T21" s="90"/>
      <c r="X21" s="90"/>
    </row>
    <row r="22" spans="1:24" ht="6" customHeight="1">
      <c r="A22" s="98"/>
      <c r="B22" s="94"/>
      <c r="C22" s="95"/>
      <c r="D22" s="95"/>
      <c r="E22" s="95"/>
      <c r="F22" s="95"/>
      <c r="G22" s="95"/>
      <c r="H22" s="95"/>
      <c r="I22" s="95"/>
      <c r="J22" s="94"/>
      <c r="K22" s="95"/>
      <c r="L22" s="94"/>
      <c r="M22" s="95"/>
      <c r="N22" s="94"/>
      <c r="T22" s="90"/>
      <c r="X22" s="90"/>
    </row>
    <row r="23" spans="1:24" ht="12.75">
      <c r="A23" s="98" t="s">
        <v>189</v>
      </c>
      <c r="B23" s="94">
        <v>0</v>
      </c>
      <c r="C23" s="95"/>
      <c r="D23" s="94">
        <f>316187-319962</f>
        <v>-3775</v>
      </c>
      <c r="E23" s="95"/>
      <c r="F23" s="94">
        <v>0</v>
      </c>
      <c r="G23" s="95"/>
      <c r="H23" s="94">
        <v>0</v>
      </c>
      <c r="I23" s="95"/>
      <c r="J23" s="94">
        <v>0</v>
      </c>
      <c r="K23" s="95"/>
      <c r="L23" s="94">
        <v>0</v>
      </c>
      <c r="M23" s="95"/>
      <c r="N23" s="94">
        <f>B23+J23+L23+F23+D23+H23</f>
        <v>-3775</v>
      </c>
      <c r="P23" s="94">
        <v>0</v>
      </c>
      <c r="R23" s="97">
        <f>+P23+N23</f>
        <v>-3775</v>
      </c>
      <c r="T23" s="90"/>
      <c r="X23" s="90"/>
    </row>
    <row r="24" spans="1:24" ht="9.75" customHeight="1">
      <c r="A24" s="98"/>
      <c r="B24" s="94"/>
      <c r="C24" s="95"/>
      <c r="D24" s="94"/>
      <c r="E24" s="95"/>
      <c r="F24" s="94"/>
      <c r="G24" s="95"/>
      <c r="H24" s="94"/>
      <c r="I24" s="95"/>
      <c r="J24" s="94"/>
      <c r="K24" s="95"/>
      <c r="L24" s="94"/>
      <c r="M24" s="95"/>
      <c r="N24" s="94"/>
      <c r="P24" s="94"/>
      <c r="T24" s="90"/>
      <c r="X24" s="90"/>
    </row>
    <row r="25" spans="1:24" ht="12.75">
      <c r="A25" s="98" t="s">
        <v>164</v>
      </c>
      <c r="B25" s="94">
        <v>0</v>
      </c>
      <c r="C25" s="95"/>
      <c r="D25" s="94">
        <v>0</v>
      </c>
      <c r="E25" s="95"/>
      <c r="F25" s="94">
        <f>75337-76755</f>
        <v>-1418</v>
      </c>
      <c r="G25" s="95"/>
      <c r="H25" s="94">
        <v>0</v>
      </c>
      <c r="I25" s="95"/>
      <c r="J25" s="94">
        <v>0</v>
      </c>
      <c r="K25" s="95"/>
      <c r="L25" s="94">
        <v>0</v>
      </c>
      <c r="M25" s="95"/>
      <c r="N25" s="94">
        <f>B25+J25+L25+F25+D25+H25</f>
        <v>-1418</v>
      </c>
      <c r="P25" s="94">
        <v>0</v>
      </c>
      <c r="R25" s="97">
        <f>+P25+N25</f>
        <v>-1418</v>
      </c>
      <c r="T25" s="90"/>
      <c r="X25" s="90"/>
    </row>
    <row r="26" spans="1:24" ht="10.5" customHeight="1">
      <c r="A26" s="139"/>
      <c r="B26" s="94"/>
      <c r="C26" s="95"/>
      <c r="D26" s="95"/>
      <c r="E26" s="95"/>
      <c r="F26" s="95"/>
      <c r="G26" s="95"/>
      <c r="H26" s="95"/>
      <c r="I26" s="95"/>
      <c r="J26" s="94"/>
      <c r="K26" s="95"/>
      <c r="L26" s="94"/>
      <c r="M26" s="95"/>
      <c r="N26" s="94"/>
      <c r="T26" s="90"/>
      <c r="X26" s="90"/>
    </row>
    <row r="27" spans="1:25" s="100" customFormat="1" ht="12.75">
      <c r="A27" s="56" t="s">
        <v>176</v>
      </c>
      <c r="B27" s="94">
        <v>0</v>
      </c>
      <c r="C27" s="95"/>
      <c r="D27" s="95">
        <v>0</v>
      </c>
      <c r="E27" s="95"/>
      <c r="F27" s="95">
        <v>0</v>
      </c>
      <c r="G27" s="95"/>
      <c r="H27" s="95">
        <v>0</v>
      </c>
      <c r="I27" s="95"/>
      <c r="J27" s="94">
        <v>0</v>
      </c>
      <c r="K27" s="95"/>
      <c r="L27" s="94">
        <f>+PL!G44</f>
        <v>37671.77963754637</v>
      </c>
      <c r="M27" s="95"/>
      <c r="N27" s="94">
        <f>B27+J27+L27+F27</f>
        <v>37671.77963754637</v>
      </c>
      <c r="O27" s="99"/>
      <c r="P27" s="35">
        <f>PL!G46</f>
        <v>-634.3486375463535</v>
      </c>
      <c r="Q27" s="99"/>
      <c r="R27" s="39">
        <f>+P27+N27+1</f>
        <v>37038.43100000002</v>
      </c>
      <c r="S27" s="99"/>
      <c r="T27" s="98"/>
      <c r="U27" s="99"/>
      <c r="V27" s="99"/>
      <c r="W27" s="99"/>
      <c r="X27" s="98"/>
      <c r="Y27" s="99"/>
    </row>
    <row r="28" spans="1:25" s="100" customFormat="1" ht="9.75" customHeight="1">
      <c r="A28" s="56"/>
      <c r="B28" s="94"/>
      <c r="C28" s="95"/>
      <c r="D28" s="95"/>
      <c r="E28" s="95"/>
      <c r="F28" s="95"/>
      <c r="G28" s="95"/>
      <c r="H28" s="95"/>
      <c r="I28" s="95"/>
      <c r="J28" s="94"/>
      <c r="K28" s="95"/>
      <c r="L28" s="94"/>
      <c r="M28" s="95"/>
      <c r="N28" s="94"/>
      <c r="O28" s="99"/>
      <c r="P28" s="35"/>
      <c r="Q28" s="99"/>
      <c r="R28" s="39"/>
      <c r="S28" s="99"/>
      <c r="T28" s="98"/>
      <c r="U28" s="99"/>
      <c r="V28" s="99"/>
      <c r="W28" s="99"/>
      <c r="X28" s="98"/>
      <c r="Y28" s="99"/>
    </row>
    <row r="29" spans="1:25" s="100" customFormat="1" ht="12.75">
      <c r="A29" s="98" t="s">
        <v>165</v>
      </c>
      <c r="B29" s="94">
        <v>0</v>
      </c>
      <c r="C29" s="95"/>
      <c r="D29" s="95">
        <v>0</v>
      </c>
      <c r="E29" s="95"/>
      <c r="F29" s="95">
        <v>0</v>
      </c>
      <c r="G29" s="95"/>
      <c r="H29" s="95">
        <v>0</v>
      </c>
      <c r="I29" s="95"/>
      <c r="J29" s="94">
        <v>0</v>
      </c>
      <c r="K29" s="95"/>
      <c r="L29" s="94">
        <v>0</v>
      </c>
      <c r="M29" s="95"/>
      <c r="N29" s="94">
        <f>B29+J29+L29+F29</f>
        <v>0</v>
      </c>
      <c r="O29" s="99"/>
      <c r="P29" s="35">
        <v>-134</v>
      </c>
      <c r="Q29" s="99"/>
      <c r="R29" s="39">
        <f>+P29+N29</f>
        <v>-134</v>
      </c>
      <c r="S29" s="99"/>
      <c r="T29" s="98"/>
      <c r="U29" s="99"/>
      <c r="V29" s="99"/>
      <c r="W29" s="99"/>
      <c r="X29" s="98"/>
      <c r="Y29" s="99"/>
    </row>
    <row r="30" spans="1:25" s="100" customFormat="1" ht="9" customHeight="1">
      <c r="A30" s="56"/>
      <c r="B30" s="94"/>
      <c r="C30" s="95"/>
      <c r="D30" s="95"/>
      <c r="E30" s="95"/>
      <c r="F30" s="95"/>
      <c r="G30" s="95"/>
      <c r="H30" s="95"/>
      <c r="I30" s="95"/>
      <c r="J30" s="94"/>
      <c r="K30" s="95"/>
      <c r="L30" s="94"/>
      <c r="M30" s="95"/>
      <c r="N30" s="94"/>
      <c r="O30" s="99"/>
      <c r="P30" s="35"/>
      <c r="Q30" s="99"/>
      <c r="R30" s="39"/>
      <c r="S30" s="99"/>
      <c r="T30" s="98"/>
      <c r="U30" s="99"/>
      <c r="V30" s="99"/>
      <c r="W30" s="99"/>
      <c r="X30" s="98"/>
      <c r="Y30" s="99"/>
    </row>
    <row r="31" spans="1:25" s="100" customFormat="1" ht="25.5">
      <c r="A31" s="56" t="s">
        <v>177</v>
      </c>
      <c r="B31" s="94">
        <v>0</v>
      </c>
      <c r="C31" s="95"/>
      <c r="D31" s="95">
        <v>0</v>
      </c>
      <c r="E31" s="95"/>
      <c r="F31" s="95">
        <v>0</v>
      </c>
      <c r="G31" s="95"/>
      <c r="H31" s="95">
        <v>0</v>
      </c>
      <c r="I31" s="95"/>
      <c r="J31" s="94">
        <f>-'[1]Mc - BS'!$AJ$98/1000</f>
        <v>-1200.743</v>
      </c>
      <c r="K31" s="95"/>
      <c r="L31" s="94">
        <f>-'[1]Mc - BS'!$AJ$100/1000</f>
        <v>1200.743</v>
      </c>
      <c r="M31" s="95"/>
      <c r="N31" s="94">
        <f>B31+J31+L31+F31</f>
        <v>0</v>
      </c>
      <c r="O31" s="99"/>
      <c r="P31" s="35">
        <f>PL!G48</f>
        <v>0</v>
      </c>
      <c r="Q31" s="99"/>
      <c r="R31" s="39">
        <f>+P31+N31</f>
        <v>0</v>
      </c>
      <c r="S31" s="99"/>
      <c r="T31" s="98"/>
      <c r="U31" s="99"/>
      <c r="V31" s="99"/>
      <c r="W31" s="99"/>
      <c r="X31" s="98"/>
      <c r="Y31" s="99"/>
    </row>
    <row r="32" spans="1:25" s="100" customFormat="1" ht="8.25" customHeight="1">
      <c r="A32" s="98"/>
      <c r="B32" s="94"/>
      <c r="C32" s="95"/>
      <c r="D32" s="95"/>
      <c r="E32" s="95"/>
      <c r="F32" s="95"/>
      <c r="G32" s="95"/>
      <c r="H32" s="95"/>
      <c r="I32" s="95"/>
      <c r="J32" s="94"/>
      <c r="K32" s="95"/>
      <c r="L32" s="94"/>
      <c r="M32" s="95"/>
      <c r="N32" s="94"/>
      <c r="O32" s="99"/>
      <c r="P32" s="110"/>
      <c r="Q32" s="99"/>
      <c r="R32" s="99"/>
      <c r="S32" s="99"/>
      <c r="T32" s="98"/>
      <c r="U32" s="99"/>
      <c r="V32" s="99"/>
      <c r="W32" s="99"/>
      <c r="X32" s="98"/>
      <c r="Y32" s="99"/>
    </row>
    <row r="33" spans="1:25" s="100" customFormat="1" ht="13.5" thickBot="1">
      <c r="A33" s="93" t="s">
        <v>147</v>
      </c>
      <c r="B33" s="101">
        <f>SUM(B20:B32)</f>
        <v>564603</v>
      </c>
      <c r="C33" s="95"/>
      <c r="D33" s="101">
        <f>SUM(D20:D32)</f>
        <v>316187</v>
      </c>
      <c r="E33" s="95"/>
      <c r="F33" s="101">
        <f>SUM(F20:F32)</f>
        <v>75337</v>
      </c>
      <c r="G33" s="101"/>
      <c r="H33" s="101">
        <f>SUM(H20:H32)</f>
        <v>44602</v>
      </c>
      <c r="I33" s="95"/>
      <c r="J33" s="101">
        <f>SUM(J20:J32)</f>
        <v>26251.257</v>
      </c>
      <c r="K33" s="95"/>
      <c r="L33" s="101">
        <f>SUM(L20:L32)</f>
        <v>-227680.47736245365</v>
      </c>
      <c r="M33" s="95"/>
      <c r="N33" s="101">
        <f>SUM(N20:N32)</f>
        <v>799299.7796375464</v>
      </c>
      <c r="O33" s="99"/>
      <c r="P33" s="101">
        <f>SUM(P20:P32)</f>
        <v>58083.651362453646</v>
      </c>
      <c r="Q33" s="99"/>
      <c r="R33" s="101">
        <f>SUM(R20:R32)</f>
        <v>857384.431</v>
      </c>
      <c r="S33" s="99"/>
      <c r="T33" s="98"/>
      <c r="U33" s="99"/>
      <c r="V33" s="99"/>
      <c r="W33" s="99"/>
      <c r="X33" s="98"/>
      <c r="Y33" s="99"/>
    </row>
    <row r="34" spans="1:24" ht="12.75">
      <c r="A34" s="98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T34" s="90"/>
      <c r="X34" s="90"/>
    </row>
    <row r="35" spans="1:24" ht="12.75">
      <c r="A35" s="98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T35" s="90"/>
      <c r="X35" s="90"/>
    </row>
    <row r="36" spans="1:24" ht="12.75">
      <c r="A36" s="103" t="s">
        <v>148</v>
      </c>
      <c r="B36" s="98"/>
      <c r="C36" s="102"/>
      <c r="D36" s="102"/>
      <c r="E36" s="102"/>
      <c r="F36" s="102"/>
      <c r="G36" s="102"/>
      <c r="H36" s="102"/>
      <c r="I36" s="102"/>
      <c r="J36" s="98"/>
      <c r="K36" s="102"/>
      <c r="L36" s="98"/>
      <c r="M36" s="102"/>
      <c r="N36" s="98"/>
      <c r="O36" s="99"/>
      <c r="P36" s="99"/>
      <c r="Q36" s="99"/>
      <c r="R36" s="99"/>
      <c r="T36" s="90"/>
      <c r="X36" s="90"/>
    </row>
    <row r="37" spans="1:24" ht="12.75">
      <c r="A37" s="103"/>
      <c r="B37" s="98"/>
      <c r="C37" s="102"/>
      <c r="D37" s="102"/>
      <c r="E37" s="102"/>
      <c r="F37" s="102"/>
      <c r="G37" s="102"/>
      <c r="H37" s="102"/>
      <c r="I37" s="102"/>
      <c r="J37" s="98"/>
      <c r="K37" s="102"/>
      <c r="L37" s="98"/>
      <c r="M37" s="102"/>
      <c r="N37" s="98"/>
      <c r="O37" s="99"/>
      <c r="P37" s="99"/>
      <c r="Q37" s="99"/>
      <c r="R37" s="99"/>
      <c r="T37" s="90"/>
      <c r="X37" s="90"/>
    </row>
    <row r="38" spans="1:24" ht="12.75">
      <c r="A38" s="93" t="s">
        <v>60</v>
      </c>
      <c r="B38" s="94">
        <v>392683</v>
      </c>
      <c r="C38" s="95"/>
      <c r="D38" s="95">
        <v>0</v>
      </c>
      <c r="E38" s="95"/>
      <c r="F38" s="95">
        <v>0</v>
      </c>
      <c r="G38" s="95"/>
      <c r="H38" s="95">
        <v>0</v>
      </c>
      <c r="I38" s="95"/>
      <c r="J38" s="94">
        <v>244525</v>
      </c>
      <c r="K38" s="95"/>
      <c r="L38" s="94">
        <v>-1157150</v>
      </c>
      <c r="M38" s="95"/>
      <c r="N38" s="94">
        <v>-519942</v>
      </c>
      <c r="O38" s="99"/>
      <c r="P38" s="35">
        <v>19580</v>
      </c>
      <c r="Q38" s="35"/>
      <c r="R38" s="35">
        <f>+P38+N38</f>
        <v>-500362</v>
      </c>
      <c r="T38" s="90"/>
      <c r="X38" s="90"/>
    </row>
    <row r="39" spans="1:24" ht="7.5" customHeight="1">
      <c r="A39" s="98"/>
      <c r="B39" s="94"/>
      <c r="C39" s="95"/>
      <c r="D39" s="95"/>
      <c r="E39" s="95"/>
      <c r="F39" s="95"/>
      <c r="G39" s="95"/>
      <c r="H39" s="95"/>
      <c r="I39" s="95"/>
      <c r="J39" s="94"/>
      <c r="K39" s="95"/>
      <c r="L39" s="94"/>
      <c r="M39" s="95"/>
      <c r="N39" s="94"/>
      <c r="O39" s="99"/>
      <c r="P39" s="35"/>
      <c r="Q39" s="35"/>
      <c r="R39" s="35"/>
      <c r="T39" s="90"/>
      <c r="X39" s="90"/>
    </row>
    <row r="40" spans="1:24" ht="12.75">
      <c r="A40" s="109" t="s">
        <v>176</v>
      </c>
      <c r="B40" s="95">
        <v>0</v>
      </c>
      <c r="C40" s="95"/>
      <c r="D40" s="95">
        <v>0</v>
      </c>
      <c r="E40" s="95"/>
      <c r="F40" s="95">
        <v>0</v>
      </c>
      <c r="G40" s="95"/>
      <c r="H40" s="95">
        <v>0</v>
      </c>
      <c r="I40" s="95"/>
      <c r="J40" s="95">
        <v>0</v>
      </c>
      <c r="K40" s="95"/>
      <c r="L40" s="95">
        <v>317434</v>
      </c>
      <c r="M40" s="95"/>
      <c r="N40" s="95">
        <v>317434</v>
      </c>
      <c r="O40" s="104"/>
      <c r="P40" s="105">
        <v>25327</v>
      </c>
      <c r="Q40" s="105"/>
      <c r="R40" s="105">
        <f>+P40+N40</f>
        <v>342761</v>
      </c>
      <c r="S40" s="87"/>
      <c r="T40" s="92"/>
      <c r="U40" s="87"/>
      <c r="V40" s="87"/>
      <c r="W40" s="87"/>
      <c r="X40" s="90"/>
    </row>
    <row r="41" spans="1:24" ht="9" customHeight="1">
      <c r="A41" s="109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104"/>
      <c r="P41" s="105"/>
      <c r="Q41" s="105"/>
      <c r="R41" s="105"/>
      <c r="S41" s="87"/>
      <c r="T41" s="92"/>
      <c r="U41" s="87"/>
      <c r="V41" s="87"/>
      <c r="W41" s="87"/>
      <c r="X41" s="90"/>
    </row>
    <row r="42" spans="1:24" ht="12.75">
      <c r="A42" s="109" t="s">
        <v>113</v>
      </c>
      <c r="B42" s="95">
        <v>-353415</v>
      </c>
      <c r="C42" s="95"/>
      <c r="D42" s="95">
        <v>0</v>
      </c>
      <c r="E42" s="95"/>
      <c r="F42" s="95">
        <v>0</v>
      </c>
      <c r="G42" s="95"/>
      <c r="H42" s="95">
        <v>0</v>
      </c>
      <c r="I42" s="95"/>
      <c r="J42" s="95">
        <v>0</v>
      </c>
      <c r="K42" s="95"/>
      <c r="L42" s="95">
        <v>353415</v>
      </c>
      <c r="M42" s="95"/>
      <c r="N42" s="95">
        <v>0</v>
      </c>
      <c r="O42" s="104"/>
      <c r="P42" s="105">
        <v>0</v>
      </c>
      <c r="Q42" s="105"/>
      <c r="R42" s="105">
        <f>+P42+N42</f>
        <v>0</v>
      </c>
      <c r="S42" s="87"/>
      <c r="T42" s="92"/>
      <c r="U42" s="87"/>
      <c r="V42" s="87"/>
      <c r="W42" s="87"/>
      <c r="X42" s="90"/>
    </row>
    <row r="43" spans="1:24" ht="8.25" customHeight="1">
      <c r="A43" s="109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104"/>
      <c r="P43" s="105"/>
      <c r="Q43" s="105"/>
      <c r="R43" s="105"/>
      <c r="S43" s="87"/>
      <c r="T43" s="92"/>
      <c r="U43" s="87"/>
      <c r="V43" s="87"/>
      <c r="W43" s="87"/>
      <c r="X43" s="90"/>
    </row>
    <row r="44" spans="1:24" ht="12.75">
      <c r="A44" s="109" t="s">
        <v>114</v>
      </c>
      <c r="B44" s="95">
        <v>0</v>
      </c>
      <c r="C44" s="95"/>
      <c r="D44" s="95">
        <v>0</v>
      </c>
      <c r="E44" s="95"/>
      <c r="F44" s="95">
        <v>0</v>
      </c>
      <c r="G44" s="95"/>
      <c r="H44" s="95">
        <v>0</v>
      </c>
      <c r="I44" s="95"/>
      <c r="J44" s="95">
        <v>-134488</v>
      </c>
      <c r="K44" s="95"/>
      <c r="L44" s="95">
        <v>134488</v>
      </c>
      <c r="M44" s="95"/>
      <c r="N44" s="95">
        <v>0</v>
      </c>
      <c r="O44" s="104"/>
      <c r="P44" s="105">
        <v>0</v>
      </c>
      <c r="Q44" s="105"/>
      <c r="R44" s="105">
        <f>+P44+N44</f>
        <v>0</v>
      </c>
      <c r="S44" s="87"/>
      <c r="T44" s="92"/>
      <c r="U44" s="87"/>
      <c r="V44" s="87"/>
      <c r="W44" s="87"/>
      <c r="X44" s="90"/>
    </row>
    <row r="45" spans="1:24" ht="8.25" customHeight="1">
      <c r="A45" s="109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104"/>
      <c r="P45" s="105"/>
      <c r="Q45" s="105"/>
      <c r="R45" s="105"/>
      <c r="S45" s="87"/>
      <c r="T45" s="92"/>
      <c r="U45" s="87"/>
      <c r="V45" s="87"/>
      <c r="W45" s="87"/>
      <c r="X45" s="90"/>
    </row>
    <row r="46" spans="1:24" ht="12.75">
      <c r="A46" s="109" t="s">
        <v>115</v>
      </c>
      <c r="B46" s="95">
        <v>0</v>
      </c>
      <c r="C46" s="95"/>
      <c r="D46" s="95">
        <v>0</v>
      </c>
      <c r="E46" s="95"/>
      <c r="F46" s="95">
        <v>0</v>
      </c>
      <c r="G46" s="95"/>
      <c r="H46" s="95">
        <v>0</v>
      </c>
      <c r="I46" s="95"/>
      <c r="J46" s="95">
        <v>-98485</v>
      </c>
      <c r="K46" s="95"/>
      <c r="L46" s="95">
        <v>98485</v>
      </c>
      <c r="M46" s="95"/>
      <c r="N46" s="95">
        <v>0</v>
      </c>
      <c r="O46" s="104"/>
      <c r="P46" s="105">
        <v>0</v>
      </c>
      <c r="Q46" s="105"/>
      <c r="R46" s="105">
        <f>+P46+N46</f>
        <v>0</v>
      </c>
      <c r="S46" s="87"/>
      <c r="T46" s="92"/>
      <c r="U46" s="87"/>
      <c r="V46" s="87"/>
      <c r="W46" s="87"/>
      <c r="X46" s="90"/>
    </row>
    <row r="47" spans="1:24" ht="8.25" customHeight="1">
      <c r="A47" s="109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104"/>
      <c r="P47" s="105"/>
      <c r="Q47" s="105"/>
      <c r="R47" s="105"/>
      <c r="S47" s="87"/>
      <c r="T47" s="92"/>
      <c r="U47" s="87"/>
      <c r="V47" s="87"/>
      <c r="W47" s="87"/>
      <c r="X47" s="90"/>
    </row>
    <row r="48" spans="1:24" ht="12.75">
      <c r="A48" s="109" t="s">
        <v>150</v>
      </c>
      <c r="B48" s="95">
        <v>0</v>
      </c>
      <c r="C48" s="95"/>
      <c r="D48" s="95">
        <v>0</v>
      </c>
      <c r="E48" s="95"/>
      <c r="F48" s="95">
        <v>0</v>
      </c>
      <c r="G48" s="95"/>
      <c r="H48" s="95">
        <v>0</v>
      </c>
      <c r="I48" s="95"/>
      <c r="J48" s="95">
        <v>0</v>
      </c>
      <c r="K48" s="95"/>
      <c r="L48" s="95">
        <v>-13225</v>
      </c>
      <c r="M48" s="95"/>
      <c r="N48" s="95">
        <v>-13225</v>
      </c>
      <c r="O48" s="104"/>
      <c r="P48" s="105">
        <v>14088</v>
      </c>
      <c r="Q48" s="105"/>
      <c r="R48" s="105">
        <f>+P48+N48</f>
        <v>863</v>
      </c>
      <c r="S48" s="87"/>
      <c r="T48" s="92"/>
      <c r="U48" s="87"/>
      <c r="V48" s="87"/>
      <c r="W48" s="87"/>
      <c r="X48" s="90"/>
    </row>
    <row r="49" spans="1:24" ht="7.5" customHeight="1">
      <c r="A49" s="109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104"/>
      <c r="P49" s="105"/>
      <c r="Q49" s="105"/>
      <c r="R49" s="105"/>
      <c r="S49" s="87"/>
      <c r="T49" s="92"/>
      <c r="U49" s="87"/>
      <c r="V49" s="87"/>
      <c r="W49" s="87"/>
      <c r="X49" s="90"/>
    </row>
    <row r="50" spans="1:24" ht="12.75">
      <c r="A50" s="109" t="s">
        <v>151</v>
      </c>
      <c r="B50" s="95">
        <v>0</v>
      </c>
      <c r="C50" s="95"/>
      <c r="D50" s="95">
        <v>0</v>
      </c>
      <c r="E50" s="95"/>
      <c r="F50" s="95">
        <v>0</v>
      </c>
      <c r="G50" s="95"/>
      <c r="H50" s="95">
        <v>0</v>
      </c>
      <c r="I50" s="95"/>
      <c r="J50" s="95">
        <v>3471</v>
      </c>
      <c r="K50" s="95"/>
      <c r="L50" s="95">
        <v>0</v>
      </c>
      <c r="M50" s="95"/>
      <c r="N50" s="95">
        <v>3471</v>
      </c>
      <c r="O50" s="104"/>
      <c r="P50" s="105">
        <v>0</v>
      </c>
      <c r="Q50" s="105"/>
      <c r="R50" s="105">
        <f>+P50+N50</f>
        <v>3471</v>
      </c>
      <c r="S50" s="87"/>
      <c r="T50" s="92"/>
      <c r="U50" s="87"/>
      <c r="V50" s="87"/>
      <c r="W50" s="87"/>
      <c r="X50" s="90"/>
    </row>
    <row r="51" spans="1:24" ht="9" customHeight="1">
      <c r="A51" s="109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104"/>
      <c r="P51" s="105"/>
      <c r="Q51" s="105"/>
      <c r="R51" s="105"/>
      <c r="S51" s="87"/>
      <c r="T51" s="92"/>
      <c r="U51" s="87"/>
      <c r="V51" s="87"/>
      <c r="W51" s="87"/>
      <c r="X51" s="90"/>
    </row>
    <row r="52" spans="1:24" ht="25.5">
      <c r="A52" s="109" t="s">
        <v>152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104"/>
      <c r="P52" s="105"/>
      <c r="Q52" s="105"/>
      <c r="R52" s="105"/>
      <c r="S52" s="87"/>
      <c r="T52" s="92"/>
      <c r="U52" s="87"/>
      <c r="V52" s="87"/>
      <c r="W52" s="87"/>
      <c r="X52" s="90"/>
    </row>
    <row r="53" spans="1:24" ht="12.75">
      <c r="A53" s="109" t="s">
        <v>153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104"/>
      <c r="P53" s="105"/>
      <c r="Q53" s="105"/>
      <c r="R53" s="105"/>
      <c r="S53" s="87"/>
      <c r="T53" s="92"/>
      <c r="U53" s="87"/>
      <c r="V53" s="87"/>
      <c r="W53" s="87"/>
      <c r="X53" s="90"/>
    </row>
    <row r="54" spans="1:24" ht="6.75" customHeight="1">
      <c r="A54" s="109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104"/>
      <c r="P54" s="105"/>
      <c r="Q54" s="105"/>
      <c r="R54" s="105"/>
      <c r="S54" s="87"/>
      <c r="T54" s="92"/>
      <c r="U54" s="87"/>
      <c r="V54" s="87"/>
      <c r="W54" s="87"/>
      <c r="X54" s="90"/>
    </row>
    <row r="55" spans="1:24" ht="12.75">
      <c r="A55" s="109" t="s">
        <v>154</v>
      </c>
      <c r="B55" s="95">
        <v>114268</v>
      </c>
      <c r="C55" s="95"/>
      <c r="D55" s="95">
        <v>0</v>
      </c>
      <c r="E55" s="95"/>
      <c r="F55" s="95">
        <v>0</v>
      </c>
      <c r="G55" s="95"/>
      <c r="H55" s="95">
        <v>0</v>
      </c>
      <c r="I55" s="95"/>
      <c r="J55" s="95">
        <v>0</v>
      </c>
      <c r="K55" s="95"/>
      <c r="L55" s="95">
        <v>0</v>
      </c>
      <c r="M55" s="95"/>
      <c r="N55" s="95">
        <v>114268</v>
      </c>
      <c r="O55" s="104"/>
      <c r="P55" s="105">
        <v>0</v>
      </c>
      <c r="Q55" s="105"/>
      <c r="R55" s="105">
        <f>+P55+N55</f>
        <v>114268</v>
      </c>
      <c r="S55" s="87"/>
      <c r="T55" s="92"/>
      <c r="U55" s="87"/>
      <c r="V55" s="87"/>
      <c r="W55" s="87"/>
      <c r="X55" s="90"/>
    </row>
    <row r="56" spans="1:24" ht="9" customHeight="1">
      <c r="A56" s="109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104"/>
      <c r="P56" s="105"/>
      <c r="Q56" s="105"/>
      <c r="R56" s="105"/>
      <c r="S56" s="87"/>
      <c r="T56" s="92"/>
      <c r="U56" s="87"/>
      <c r="V56" s="87"/>
      <c r="W56" s="87"/>
      <c r="X56" s="90"/>
    </row>
    <row r="57" spans="1:24" ht="12.75">
      <c r="A57" s="109" t="s">
        <v>155</v>
      </c>
      <c r="B57" s="95">
        <v>7560</v>
      </c>
      <c r="C57" s="95"/>
      <c r="D57" s="95">
        <v>124509</v>
      </c>
      <c r="E57" s="95"/>
      <c r="F57" s="95">
        <v>0</v>
      </c>
      <c r="G57" s="95"/>
      <c r="H57" s="95">
        <v>0</v>
      </c>
      <c r="I57" s="95"/>
      <c r="J57" s="95">
        <v>0</v>
      </c>
      <c r="K57" s="95"/>
      <c r="L57" s="95">
        <v>0</v>
      </c>
      <c r="M57" s="95"/>
      <c r="N57" s="95">
        <v>132069</v>
      </c>
      <c r="O57" s="104"/>
      <c r="P57" s="105">
        <v>0</v>
      </c>
      <c r="Q57" s="105"/>
      <c r="R57" s="105">
        <f>+P57+N57</f>
        <v>132069</v>
      </c>
      <c r="S57" s="87"/>
      <c r="T57" s="92"/>
      <c r="U57" s="87"/>
      <c r="V57" s="87"/>
      <c r="W57" s="87"/>
      <c r="X57" s="90"/>
    </row>
    <row r="58" spans="1:24" ht="10.5" customHeight="1">
      <c r="A58" s="109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104"/>
      <c r="P58" s="105"/>
      <c r="Q58" s="105"/>
      <c r="R58" s="105"/>
      <c r="S58" s="87"/>
      <c r="T58" s="92"/>
      <c r="U58" s="87"/>
      <c r="V58" s="87"/>
      <c r="W58" s="87"/>
      <c r="X58" s="90"/>
    </row>
    <row r="59" spans="1:24" ht="12.75">
      <c r="A59" s="109" t="s">
        <v>156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104"/>
      <c r="P59" s="105"/>
      <c r="Q59" s="105"/>
      <c r="R59" s="105"/>
      <c r="S59" s="87"/>
      <c r="T59" s="92"/>
      <c r="U59" s="87"/>
      <c r="V59" s="87"/>
      <c r="W59" s="87"/>
      <c r="X59" s="90"/>
    </row>
    <row r="60" spans="1:24" ht="12.75">
      <c r="A60" s="135" t="s">
        <v>157</v>
      </c>
      <c r="B60" s="95">
        <v>118986</v>
      </c>
      <c r="C60" s="95"/>
      <c r="D60" s="95">
        <v>0</v>
      </c>
      <c r="E60" s="95"/>
      <c r="F60" s="95">
        <v>0</v>
      </c>
      <c r="G60" s="95"/>
      <c r="H60" s="95">
        <v>0</v>
      </c>
      <c r="I60" s="95"/>
      <c r="J60" s="95">
        <v>0</v>
      </c>
      <c r="K60" s="95"/>
      <c r="L60" s="95">
        <v>0</v>
      </c>
      <c r="M60" s="95"/>
      <c r="N60" s="95">
        <v>118986</v>
      </c>
      <c r="O60" s="104"/>
      <c r="P60" s="105">
        <v>0</v>
      </c>
      <c r="Q60" s="105"/>
      <c r="R60" s="105">
        <f>+P60+N60</f>
        <v>118986</v>
      </c>
      <c r="S60" s="87"/>
      <c r="T60" s="92"/>
      <c r="U60" s="87"/>
      <c r="V60" s="87"/>
      <c r="W60" s="87"/>
      <c r="X60" s="90"/>
    </row>
    <row r="61" spans="1:24" ht="8.25" customHeight="1">
      <c r="A61" s="109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104"/>
      <c r="P61" s="105"/>
      <c r="Q61" s="105"/>
      <c r="R61" s="105"/>
      <c r="S61" s="87"/>
      <c r="T61" s="92"/>
      <c r="U61" s="87"/>
      <c r="V61" s="87"/>
      <c r="W61" s="87"/>
      <c r="X61" s="90"/>
    </row>
    <row r="62" spans="1:24" ht="12.75">
      <c r="A62" s="135" t="s">
        <v>158</v>
      </c>
      <c r="B62" s="95">
        <v>0</v>
      </c>
      <c r="C62" s="95"/>
      <c r="D62" s="95">
        <v>195445</v>
      </c>
      <c r="E62" s="95"/>
      <c r="F62" s="95">
        <v>0</v>
      </c>
      <c r="G62" s="95"/>
      <c r="H62" s="95">
        <v>0</v>
      </c>
      <c r="I62" s="95"/>
      <c r="J62" s="95">
        <v>0</v>
      </c>
      <c r="K62" s="95"/>
      <c r="L62" s="95">
        <v>0</v>
      </c>
      <c r="M62" s="95"/>
      <c r="N62" s="95">
        <v>195445</v>
      </c>
      <c r="O62" s="104"/>
      <c r="P62" s="105">
        <v>0</v>
      </c>
      <c r="Q62" s="105"/>
      <c r="R62" s="105">
        <f>+P62+N62</f>
        <v>195445</v>
      </c>
      <c r="S62" s="87"/>
      <c r="T62" s="92"/>
      <c r="U62" s="87"/>
      <c r="V62" s="87"/>
      <c r="W62" s="87"/>
      <c r="X62" s="90"/>
    </row>
    <row r="63" spans="1:24" ht="7.5" customHeight="1">
      <c r="A63" s="109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104"/>
      <c r="P63" s="105"/>
      <c r="Q63" s="105"/>
      <c r="R63" s="105"/>
      <c r="S63" s="87"/>
      <c r="T63" s="92"/>
      <c r="U63" s="87"/>
      <c r="V63" s="87"/>
      <c r="W63" s="87"/>
      <c r="X63" s="90"/>
    </row>
    <row r="64" spans="1:24" ht="12.75">
      <c r="A64" s="135" t="s">
        <v>159</v>
      </c>
      <c r="B64" s="95">
        <v>0</v>
      </c>
      <c r="C64" s="95"/>
      <c r="D64" s="95">
        <v>0</v>
      </c>
      <c r="E64" s="95"/>
      <c r="F64" s="95">
        <v>77248</v>
      </c>
      <c r="G64" s="95"/>
      <c r="H64" s="95">
        <v>0</v>
      </c>
      <c r="I64" s="95"/>
      <c r="J64" s="95">
        <v>0</v>
      </c>
      <c r="K64" s="95"/>
      <c r="L64" s="95">
        <v>0</v>
      </c>
      <c r="M64" s="95"/>
      <c r="N64" s="95">
        <v>77248</v>
      </c>
      <c r="O64" s="104"/>
      <c r="P64" s="105">
        <v>0</v>
      </c>
      <c r="Q64" s="105"/>
      <c r="R64" s="105">
        <f>+P64+N64</f>
        <v>77248</v>
      </c>
      <c r="S64" s="87"/>
      <c r="T64" s="92"/>
      <c r="U64" s="87"/>
      <c r="V64" s="87"/>
      <c r="W64" s="87"/>
      <c r="X64" s="90"/>
    </row>
    <row r="65" spans="1:24" ht="7.5" customHeight="1">
      <c r="A65" s="109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104"/>
      <c r="P65" s="105"/>
      <c r="Q65" s="105"/>
      <c r="R65" s="105"/>
      <c r="S65" s="87"/>
      <c r="T65" s="92"/>
      <c r="U65" s="87"/>
      <c r="V65" s="87"/>
      <c r="W65" s="87"/>
      <c r="X65" s="90"/>
    </row>
    <row r="66" spans="1:24" ht="12.75">
      <c r="A66" s="135" t="s">
        <v>160</v>
      </c>
      <c r="B66" s="95">
        <v>0</v>
      </c>
      <c r="C66" s="95"/>
      <c r="D66" s="95">
        <v>0</v>
      </c>
      <c r="E66" s="95"/>
      <c r="F66" s="95">
        <v>0</v>
      </c>
      <c r="G66" s="95"/>
      <c r="H66" s="95">
        <v>44602</v>
      </c>
      <c r="I66" s="95"/>
      <c r="J66" s="95">
        <v>0</v>
      </c>
      <c r="K66" s="95"/>
      <c r="L66" s="95">
        <v>0</v>
      </c>
      <c r="M66" s="95"/>
      <c r="N66" s="95">
        <v>44602</v>
      </c>
      <c r="O66" s="104"/>
      <c r="P66" s="105">
        <v>0</v>
      </c>
      <c r="Q66" s="105"/>
      <c r="R66" s="105">
        <f>+P66+N66</f>
        <v>44602</v>
      </c>
      <c r="S66" s="87"/>
      <c r="T66" s="92"/>
      <c r="U66" s="87"/>
      <c r="V66" s="87"/>
      <c r="W66" s="87"/>
      <c r="X66" s="90"/>
    </row>
    <row r="67" spans="1:24" ht="7.5" customHeight="1">
      <c r="A67" s="109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104"/>
      <c r="P67" s="105"/>
      <c r="Q67" s="105"/>
      <c r="R67" s="105"/>
      <c r="S67" s="87"/>
      <c r="T67" s="92"/>
      <c r="U67" s="87"/>
      <c r="V67" s="87"/>
      <c r="W67" s="87"/>
      <c r="X67" s="90"/>
    </row>
    <row r="68" spans="1:24" ht="12.75">
      <c r="A68" s="109" t="s">
        <v>161</v>
      </c>
      <c r="B68" s="95">
        <v>35950</v>
      </c>
      <c r="C68" s="95"/>
      <c r="D68" s="95">
        <v>0</v>
      </c>
      <c r="E68" s="95"/>
      <c r="F68" s="95">
        <v>0</v>
      </c>
      <c r="G68" s="95"/>
      <c r="H68" s="95">
        <v>0</v>
      </c>
      <c r="I68" s="95"/>
      <c r="J68" s="95">
        <v>0</v>
      </c>
      <c r="K68" s="95"/>
      <c r="L68" s="95">
        <v>0</v>
      </c>
      <c r="M68" s="95"/>
      <c r="N68" s="95">
        <v>35950</v>
      </c>
      <c r="O68" s="104"/>
      <c r="P68" s="105">
        <v>0</v>
      </c>
      <c r="Q68" s="105"/>
      <c r="R68" s="105">
        <f>+P68+N68</f>
        <v>35950</v>
      </c>
      <c r="S68" s="87"/>
      <c r="T68" s="92"/>
      <c r="U68" s="87"/>
      <c r="V68" s="87"/>
      <c r="W68" s="87"/>
      <c r="X68" s="90"/>
    </row>
    <row r="69" spans="1:24" ht="8.25" customHeight="1">
      <c r="A69" s="109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104"/>
      <c r="P69" s="105"/>
      <c r="Q69" s="105"/>
      <c r="R69" s="105"/>
      <c r="S69" s="87"/>
      <c r="T69" s="92"/>
      <c r="U69" s="87"/>
      <c r="V69" s="87"/>
      <c r="W69" s="87"/>
      <c r="X69" s="90"/>
    </row>
    <row r="70" spans="1:24" ht="12.75">
      <c r="A70" s="109" t="s">
        <v>162</v>
      </c>
      <c r="B70" s="95">
        <v>248571</v>
      </c>
      <c r="C70" s="95"/>
      <c r="D70" s="95">
        <v>0</v>
      </c>
      <c r="E70" s="95"/>
      <c r="F70" s="95">
        <v>0</v>
      </c>
      <c r="G70" s="95"/>
      <c r="H70" s="95">
        <v>0</v>
      </c>
      <c r="I70" s="95"/>
      <c r="J70" s="95">
        <v>12429</v>
      </c>
      <c r="K70" s="95"/>
      <c r="L70" s="95">
        <v>0</v>
      </c>
      <c r="M70" s="95"/>
      <c r="N70" s="95">
        <v>261000</v>
      </c>
      <c r="O70" s="104"/>
      <c r="P70" s="105">
        <v>0</v>
      </c>
      <c r="Q70" s="105"/>
      <c r="R70" s="105">
        <f>+P70+N70</f>
        <v>261000</v>
      </c>
      <c r="S70" s="87"/>
      <c r="T70" s="92"/>
      <c r="U70" s="87"/>
      <c r="V70" s="87"/>
      <c r="W70" s="87"/>
      <c r="X70" s="90"/>
    </row>
    <row r="71" spans="1:24" ht="9.75" customHeight="1">
      <c r="A71" s="109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104"/>
      <c r="P71" s="105"/>
      <c r="Q71" s="105"/>
      <c r="R71" s="105"/>
      <c r="S71" s="87"/>
      <c r="T71" s="92"/>
      <c r="U71" s="87"/>
      <c r="V71" s="87"/>
      <c r="W71" s="87"/>
      <c r="X71" s="90"/>
    </row>
    <row r="72" spans="1:24" ht="12.75">
      <c r="A72" s="109" t="s">
        <v>163</v>
      </c>
      <c r="B72" s="95">
        <v>0</v>
      </c>
      <c r="C72" s="95"/>
      <c r="D72" s="95">
        <v>8</v>
      </c>
      <c r="E72" s="95"/>
      <c r="F72" s="95">
        <v>8</v>
      </c>
      <c r="G72" s="95"/>
      <c r="H72" s="95">
        <v>0</v>
      </c>
      <c r="I72" s="95"/>
      <c r="J72" s="95">
        <v>0</v>
      </c>
      <c r="K72" s="95"/>
      <c r="L72" s="95">
        <v>0</v>
      </c>
      <c r="M72" s="95"/>
      <c r="N72" s="95">
        <v>16</v>
      </c>
      <c r="O72" s="104"/>
      <c r="P72" s="105">
        <v>0</v>
      </c>
      <c r="Q72" s="105"/>
      <c r="R72" s="105">
        <f>+P72+N72</f>
        <v>16</v>
      </c>
      <c r="S72" s="87"/>
      <c r="T72" s="92"/>
      <c r="U72" s="87"/>
      <c r="V72" s="87"/>
      <c r="W72" s="87"/>
      <c r="X72" s="90"/>
    </row>
    <row r="73" spans="1:24" ht="7.5" customHeight="1">
      <c r="A73" s="109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104"/>
      <c r="P73" s="105"/>
      <c r="Q73" s="105"/>
      <c r="R73" s="105"/>
      <c r="S73" s="87"/>
      <c r="T73" s="92"/>
      <c r="U73" s="87"/>
      <c r="V73" s="87"/>
      <c r="W73" s="87"/>
      <c r="X73" s="90"/>
    </row>
    <row r="74" spans="1:24" ht="12.75">
      <c r="A74" s="109" t="s">
        <v>164</v>
      </c>
      <c r="B74" s="95">
        <v>0</v>
      </c>
      <c r="C74" s="95"/>
      <c r="D74" s="95">
        <v>0</v>
      </c>
      <c r="E74" s="95"/>
      <c r="F74" s="95">
        <v>-501</v>
      </c>
      <c r="G74" s="95"/>
      <c r="H74" s="95">
        <v>0</v>
      </c>
      <c r="I74" s="95"/>
      <c r="J74" s="95">
        <v>0</v>
      </c>
      <c r="K74" s="95"/>
      <c r="L74" s="95">
        <v>0</v>
      </c>
      <c r="M74" s="95"/>
      <c r="N74" s="95">
        <v>-501</v>
      </c>
      <c r="O74" s="104"/>
      <c r="P74" s="105">
        <v>0</v>
      </c>
      <c r="Q74" s="105"/>
      <c r="R74" s="105">
        <f>+P74+N74</f>
        <v>-501</v>
      </c>
      <c r="S74" s="87"/>
      <c r="T74" s="92"/>
      <c r="U74" s="87"/>
      <c r="V74" s="87"/>
      <c r="W74" s="87"/>
      <c r="X74" s="90"/>
    </row>
    <row r="75" spans="1:24" ht="8.25" customHeight="1">
      <c r="A75" s="109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104"/>
      <c r="P75" s="105"/>
      <c r="Q75" s="105"/>
      <c r="R75" s="105"/>
      <c r="S75" s="87"/>
      <c r="T75" s="92"/>
      <c r="U75" s="87"/>
      <c r="V75" s="87"/>
      <c r="W75" s="87"/>
      <c r="X75" s="90"/>
    </row>
    <row r="76" spans="1:24" ht="12.75">
      <c r="A76" s="98" t="s">
        <v>165</v>
      </c>
      <c r="B76" s="94">
        <v>0</v>
      </c>
      <c r="C76" s="95"/>
      <c r="D76" s="94">
        <v>0</v>
      </c>
      <c r="E76" s="94"/>
      <c r="F76" s="94">
        <v>0</v>
      </c>
      <c r="G76" s="94"/>
      <c r="H76" s="94">
        <v>0</v>
      </c>
      <c r="I76" s="94"/>
      <c r="J76" s="94">
        <v>0</v>
      </c>
      <c r="K76" s="94"/>
      <c r="L76" s="94">
        <v>0</v>
      </c>
      <c r="M76" s="95"/>
      <c r="N76" s="95">
        <v>0</v>
      </c>
      <c r="O76" s="99"/>
      <c r="P76" s="35">
        <v>-143</v>
      </c>
      <c r="Q76" s="35"/>
      <c r="R76" s="105">
        <f>+P76+N76</f>
        <v>-143</v>
      </c>
      <c r="T76" s="90"/>
      <c r="X76" s="90"/>
    </row>
    <row r="77" spans="1:24" ht="6.75" customHeight="1">
      <c r="A77" s="98"/>
      <c r="B77" s="94"/>
      <c r="C77" s="95"/>
      <c r="D77" s="95"/>
      <c r="E77" s="95"/>
      <c r="F77" s="95"/>
      <c r="G77" s="95"/>
      <c r="H77" s="95"/>
      <c r="I77" s="95"/>
      <c r="J77" s="94"/>
      <c r="K77" s="95"/>
      <c r="L77" s="94"/>
      <c r="M77" s="95"/>
      <c r="N77" s="94"/>
      <c r="O77" s="99"/>
      <c r="P77" s="35"/>
      <c r="Q77" s="35"/>
      <c r="R77" s="35"/>
      <c r="T77" s="90"/>
      <c r="X77" s="90"/>
    </row>
    <row r="78" spans="1:24" ht="13.5" thickBot="1">
      <c r="A78" s="93" t="s">
        <v>149</v>
      </c>
      <c r="B78" s="101">
        <f>SUM(B37:B77)</f>
        <v>564603</v>
      </c>
      <c r="C78" s="95"/>
      <c r="D78" s="101">
        <f>SUM(D37:D77)</f>
        <v>319962</v>
      </c>
      <c r="E78" s="95"/>
      <c r="F78" s="101">
        <f>SUM(F37:F77)</f>
        <v>76755</v>
      </c>
      <c r="G78" s="95"/>
      <c r="H78" s="101">
        <f>SUM(H37:H77)</f>
        <v>44602</v>
      </c>
      <c r="I78" s="95"/>
      <c r="J78" s="101">
        <f>SUM(J37:J77)</f>
        <v>27452</v>
      </c>
      <c r="K78" s="95"/>
      <c r="L78" s="101">
        <f>SUM(L37:L77)</f>
        <v>-266553</v>
      </c>
      <c r="M78" s="95"/>
      <c r="N78" s="101">
        <f>SUM(N37:N77)</f>
        <v>766821</v>
      </c>
      <c r="O78" s="99"/>
      <c r="P78" s="101">
        <f>SUM(P37:P77)</f>
        <v>58852</v>
      </c>
      <c r="Q78" s="35"/>
      <c r="R78" s="101">
        <f>SUM(R37:R77)</f>
        <v>825673</v>
      </c>
      <c r="T78" s="106"/>
      <c r="X78" s="106"/>
    </row>
    <row r="79" spans="1:24" ht="12.75">
      <c r="A79" s="98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9"/>
      <c r="P79" s="35"/>
      <c r="Q79" s="35"/>
      <c r="R79" s="35"/>
      <c r="T79" s="106"/>
      <c r="X79" s="106"/>
    </row>
    <row r="80" spans="1:24" ht="12.75">
      <c r="A80" s="98"/>
      <c r="B80" s="98"/>
      <c r="C80" s="102"/>
      <c r="D80" s="102"/>
      <c r="E80" s="102"/>
      <c r="F80" s="102"/>
      <c r="G80" s="102"/>
      <c r="H80" s="102"/>
      <c r="I80" s="102"/>
      <c r="J80" s="102"/>
      <c r="K80" s="102"/>
      <c r="L80" s="98"/>
      <c r="M80" s="102"/>
      <c r="N80" s="102"/>
      <c r="O80" s="107"/>
      <c r="P80" s="99"/>
      <c r="Q80" s="99"/>
      <c r="R80" s="99"/>
      <c r="S80" s="108"/>
      <c r="T80" s="90"/>
      <c r="X80" s="90"/>
    </row>
    <row r="81" spans="1:25" ht="12.75">
      <c r="A81" s="90"/>
      <c r="B81" s="90"/>
      <c r="C81" s="90"/>
      <c r="D81" s="90"/>
      <c r="E81" s="90"/>
      <c r="F81" s="90"/>
      <c r="G81" s="90"/>
      <c r="H81" s="90"/>
      <c r="I81" s="90"/>
      <c r="J81" s="92"/>
      <c r="K81" s="92"/>
      <c r="L81" s="90"/>
      <c r="M81" s="92"/>
      <c r="N81" s="92"/>
      <c r="O81" s="90"/>
      <c r="P81" s="108"/>
      <c r="Q81" s="90"/>
      <c r="R81" s="108"/>
      <c r="S81" s="90"/>
      <c r="T81" s="90"/>
      <c r="U81" s="90"/>
      <c r="V81" s="90"/>
      <c r="W81" s="90"/>
      <c r="X81" s="90"/>
      <c r="Y81" s="90"/>
    </row>
    <row r="83" spans="1:18" ht="12.75">
      <c r="A83" s="144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</row>
  </sheetData>
  <mergeCells count="3">
    <mergeCell ref="A83:R83"/>
    <mergeCell ref="B10:L10"/>
    <mergeCell ref="B12:J12"/>
  </mergeCells>
  <printOptions/>
  <pageMargins left="0.52" right="0.26" top="0.45" bottom="0.53" header="0.22" footer="0.33"/>
  <pageSetup horizontalDpi="600" verticalDpi="600" orientation="portrait" scale="70" r:id="rId2"/>
  <headerFooter alignWithMargins="0">
    <oddFooter>&amp;C4</oddFooter>
  </headerFooter>
  <rowBreaks count="1" manualBreakCount="1">
    <brk id="7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OLYMPIA INDUSTRIES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 MYC-SEC-PC00218</cp:lastModifiedBy>
  <cp:lastPrinted>2008-08-26T08:55:16Z</cp:lastPrinted>
  <dcterms:created xsi:type="dcterms:W3CDTF">2003-07-11T03:55:57Z</dcterms:created>
  <dcterms:modified xsi:type="dcterms:W3CDTF">2008-08-27T09:26:30Z</dcterms:modified>
  <cp:category/>
  <cp:version/>
  <cp:contentType/>
  <cp:contentStatus/>
</cp:coreProperties>
</file>