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6030" activeTab="2"/>
  </bookViews>
  <sheets>
    <sheet name="Myc-pl" sheetId="1" r:id="rId1"/>
    <sheet name="Myc-bs" sheetId="2" r:id="rId2"/>
    <sheet name="myc-notes" sheetId="3" r:id="rId3"/>
    <sheet name="Sheet4" sheetId="4" r:id="rId4"/>
    <sheet name="Sheet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<sst xmlns="http://schemas.openxmlformats.org/spreadsheetml/2006/main" count="326" uniqueCount="230">
  <si>
    <t>MYCOM BERHAD</t>
  </si>
  <si>
    <t>(Company No. 7296 V)</t>
  </si>
  <si>
    <t>(Incorporated in Malaysia)</t>
  </si>
  <si>
    <t xml:space="preserve">REPORT OF UNAUDITED RESULTS </t>
  </si>
  <si>
    <t>FOR THE QUARTER ENDED 30 SEPTEMBER 1999</t>
  </si>
  <si>
    <t xml:space="preserve">The Directors of Mycom Berhad hereby wish to announce the unaudited results of the Group for the first quarter ended  </t>
  </si>
  <si>
    <t>30 September 1999 as follows :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</si>
  <si>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</si>
  <si>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</si>
  <si>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</si>
  <si>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</si>
  <si>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</si>
  <si>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</si>
  <si>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</si>
  <si>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</si>
  <si>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</si>
  <si>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</si>
  <si>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30 Sept 1999</t>
  </si>
  <si>
    <t>30 Sept 1998</t>
  </si>
  <si>
    <t>RM'000</t>
  </si>
  <si>
    <t>1</t>
  </si>
  <si>
    <t>(a)</t>
  </si>
  <si>
    <t>Turnover</t>
  </si>
  <si>
    <t>N / R</t>
  </si>
  <si>
    <t>(b)</t>
  </si>
  <si>
    <t>Investment income</t>
  </si>
  <si>
    <t>(c)</t>
  </si>
  <si>
    <t>Other income including interest income</t>
  </si>
  <si>
    <t>2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</si>
  <si>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</si>
  <si>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</si>
  <si>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</si>
  <si>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</si>
  <si>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</si>
  <si>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</si>
  <si>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</si>
  <si>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</si>
  <si>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</si>
  <si>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</si>
  <si>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and exceptional items but before income tax,</t>
  </si>
  <si>
    <t>minority interest and extraordinary items</t>
  </si>
  <si>
    <t>(f)</t>
  </si>
  <si>
    <t>Share in the results of assosiated companies</t>
  </si>
  <si>
    <t>(g)</t>
  </si>
  <si>
    <t xml:space="preserve">Profit/(loss) before taxation, minority </t>
  </si>
  <si>
    <t>(h)</t>
  </si>
  <si>
    <t>Taxation</t>
  </si>
  <si>
    <t>(i)</t>
  </si>
  <si>
    <t>Profit/(loss) after taxation before deducting</t>
  </si>
  <si>
    <t>minority interests</t>
  </si>
  <si>
    <t>(ii)</t>
  </si>
  <si>
    <t>Less minority interests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</si>
  <si>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</si>
  <si>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</si>
  <si>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</si>
  <si>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</si>
  <si>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</si>
  <si>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</si>
  <si>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 members</t>
  </si>
  <si>
    <t>of the company</t>
  </si>
  <si>
    <t>(l)</t>
  </si>
  <si>
    <t xml:space="preserve">Profit/(loss) after taxation and extraordinary </t>
  </si>
  <si>
    <t>items attributable to members of the company</t>
  </si>
  <si>
    <t>3</t>
  </si>
  <si>
    <t>Earnings per share based on 2(j) above after</t>
  </si>
  <si>
    <t xml:space="preserve">deducting any provision for preference </t>
  </si>
  <si>
    <t>dividends, if any :-</t>
  </si>
  <si>
    <t xml:space="preserve">Basic (based on 392,683,000 ordinary </t>
  </si>
  <si>
    <t>shares) (sen)</t>
  </si>
  <si>
    <t>Fully diluted (based on 392,683,000 ordinary</t>
  </si>
  <si>
    <t>Note :</t>
  </si>
  <si>
    <t>-</t>
  </si>
  <si>
    <t>Not required (The first quarter report for the preceding year's results were previously not required to be announced)</t>
  </si>
  <si>
    <t>MYCOM BERHAD (7296-V)</t>
  </si>
  <si>
    <t>Unaudited Consolidated Balance Sheet as at 30 September 1999</t>
  </si>
  <si>
    <t>AS AT END OF</t>
  </si>
  <si>
    <t>AS AT PRECEDING</t>
  </si>
  <si>
    <t>CURRENT QUARTER</t>
  </si>
  <si>
    <t>FINANCIAL YEAR END</t>
  </si>
  <si>
    <t>30 June 1999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</si>
  <si>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</si>
  <si>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</si>
  <si>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</si>
  <si>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</si>
  <si>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</si>
  <si>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</si>
  <si>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</si>
  <si>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Real Property Assets</t>
  </si>
  <si>
    <t>5.</t>
  </si>
  <si>
    <t>Intangible Assets</t>
  </si>
  <si>
    <t>6.</t>
  </si>
  <si>
    <t>Current Assets</t>
  </si>
  <si>
    <t>Stocks</t>
  </si>
  <si>
    <t>Development Properties</t>
  </si>
  <si>
    <t>Trade Debtors</t>
  </si>
  <si>
    <t>Other Debtors</t>
  </si>
  <si>
    <t>Short Term Investments</t>
  </si>
  <si>
    <t>Cash and bank balance</t>
  </si>
  <si>
    <t>7.</t>
  </si>
  <si>
    <t>Current Liabilities</t>
  </si>
  <si>
    <t>Short Term Borrowings</t>
  </si>
  <si>
    <t>Trade Creditors</t>
  </si>
  <si>
    <t>Other Creditors</t>
  </si>
  <si>
    <t>Provision for Taxation</t>
  </si>
  <si>
    <t>8.</t>
  </si>
  <si>
    <t>Net Current Liabilities</t>
  </si>
  <si>
    <t>9.</t>
  </si>
  <si>
    <t>Shareholders' Funds</t>
  </si>
  <si>
    <t>Share Capital</t>
  </si>
  <si>
    <t>Reserves</t>
  </si>
  <si>
    <t>Share Premium</t>
  </si>
  <si>
    <t>Revaluation Reserve</t>
  </si>
  <si>
    <t>Exchange Reserve</t>
  </si>
  <si>
    <t>Other Reserve</t>
  </si>
  <si>
    <t>Reseve on consolidation</t>
  </si>
  <si>
    <t>Retained profit</t>
  </si>
  <si>
    <t>10.</t>
  </si>
  <si>
    <t>Minority Interests</t>
  </si>
  <si>
    <t>11.</t>
  </si>
  <si>
    <t>Hire purchase creditors</t>
  </si>
  <si>
    <t>12.</t>
  </si>
  <si>
    <t>Deferred liabilities</t>
  </si>
  <si>
    <t>13.</t>
  </si>
  <si>
    <t>Deferred taxation</t>
  </si>
  <si>
    <t>14.</t>
  </si>
  <si>
    <t>Net tangible assets per share (sen)</t>
  </si>
  <si>
    <t xml:space="preserve">Notes </t>
  </si>
  <si>
    <t>Accounting Policies</t>
  </si>
  <si>
    <t>The quarterly financial statements have been prepared based on accounting policies and methods of computation</t>
  </si>
  <si>
    <t>consistant with those adopted in the 1998/1999 Annual Report.</t>
  </si>
  <si>
    <t>Exceptional Items</t>
  </si>
  <si>
    <t>The exceptional items of RM19,684,000 for the financial period under review consist of gain on partial disposal of</t>
  </si>
  <si>
    <t>investment in associated company.</t>
  </si>
  <si>
    <t>Extraordinary Items</t>
  </si>
  <si>
    <t>There were no extraordinary items for the current financial year to date.</t>
  </si>
  <si>
    <t>Taxation charge for the Group does not include any deferred tax and/or adjustment for under or over-provisions in respect</t>
  </si>
  <si>
    <t>of prior years.</t>
  </si>
  <si>
    <t>Pre-Acquisition Profits</t>
  </si>
  <si>
    <t>There were no pre-acquisition profits for the current financial year to date.</t>
  </si>
  <si>
    <t>Sale of Investments and/or Properties</t>
  </si>
  <si>
    <t>There were no sale of investments nor properties for the current financial year to date.</t>
  </si>
  <si>
    <t>Quoted Securities</t>
  </si>
  <si>
    <t>Particulars of  Quoted Securities :</t>
  </si>
  <si>
    <t>Purchases / disposal for the quarter</t>
  </si>
  <si>
    <t>Total Purchases</t>
  </si>
  <si>
    <t>Total Disposal</t>
  </si>
  <si>
    <t>Total Profit on Disposal</t>
  </si>
  <si>
    <t>Balances as at 30 September 1999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</si>
  <si>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</si>
  <si>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</si>
  <si>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</si>
  <si>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</si>
  <si>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</si>
  <si>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</si>
  <si>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changes in the Composition of the Group for the current financial year to date.</t>
  </si>
  <si>
    <t>Status of Corporate Proposals</t>
  </si>
  <si>
    <t>There were no corporate proposals announced but not completed at the date of this report.</t>
  </si>
  <si>
    <t>Seasonal or Cyclical Factors</t>
  </si>
  <si>
    <t>The Group's business operations are not significantly affected by any seasonal and cyclical factors.</t>
  </si>
  <si>
    <t>Changes in Share Capital</t>
  </si>
  <si>
    <t xml:space="preserve">The Group was not involved in any issuance and repayment of debt and equity securities, share buy backs, share </t>
  </si>
  <si>
    <t>cancellations, shares held as treasury shares and resale of treasury shares for the current financial period to date.</t>
  </si>
  <si>
    <t>Group Borrowings</t>
  </si>
  <si>
    <t>As at 30 September 1999, the Group borrowings are as follows :</t>
  </si>
  <si>
    <t>Short term borrowings :</t>
  </si>
  <si>
    <t>*</t>
  </si>
  <si>
    <t xml:space="preserve">Secured </t>
  </si>
  <si>
    <t>#</t>
  </si>
  <si>
    <t xml:space="preserve">Unsecured </t>
  </si>
  <si>
    <t>The Group has no long term borrowings.</t>
  </si>
  <si>
    <t>Included in the secured short term borrowings are foreign currency loans of USD47,111,000 and Rand22,694,000.</t>
  </si>
  <si>
    <t>Included in the unsecured short term borrowings are foreign currency loans of  USD8,896,000.</t>
  </si>
  <si>
    <t>Contingent Liabilities</t>
  </si>
  <si>
    <t>The contingent liabilities amounts to RM130,117,000 at the date of this report. The above contingent liabilities are mainly</t>
  </si>
  <si>
    <t>related to corporate guarantee given to financial institutions in respect of facilities granted to affiliated / associated</t>
  </si>
  <si>
    <t>companies.</t>
  </si>
  <si>
    <t>Off Balance Sheet Financial Instruments</t>
  </si>
  <si>
    <t>There were no financial instruments with off-balance sheet risk at the date of this report.</t>
  </si>
  <si>
    <t>15.</t>
  </si>
  <si>
    <t>Material Litigation</t>
  </si>
  <si>
    <t>The list of material litigation is attached as annexure 1.</t>
  </si>
  <si>
    <t>16.</t>
  </si>
  <si>
    <t>Segmental Reporting</t>
  </si>
  <si>
    <t>Segmental analysis for the quarter under review is as follows :</t>
  </si>
  <si>
    <t>Profit / (Loss) before</t>
  </si>
  <si>
    <t>interest, taxation,</t>
  </si>
  <si>
    <t>depreciation and</t>
  </si>
  <si>
    <t>Profit / (Loss)</t>
  </si>
  <si>
    <t xml:space="preserve">Total assets </t>
  </si>
  <si>
    <t>amortisation</t>
  </si>
  <si>
    <t>before taxation</t>
  </si>
  <si>
    <t>employed</t>
  </si>
  <si>
    <t>Analysis by activity</t>
  </si>
  <si>
    <t>Property development</t>
  </si>
  <si>
    <t>Plantation</t>
  </si>
  <si>
    <t>Granite quarry</t>
  </si>
  <si>
    <t>Manufacturing and trading</t>
  </si>
  <si>
    <t>Investment holdings and</t>
  </si>
  <si>
    <t>others</t>
  </si>
  <si>
    <t xml:space="preserve">Share of loss of associated </t>
  </si>
  <si>
    <t>company</t>
  </si>
  <si>
    <t>Analysis by geographical</t>
  </si>
  <si>
    <t>location</t>
  </si>
  <si>
    <t>Malaysia</t>
  </si>
  <si>
    <t>South Africa</t>
  </si>
  <si>
    <t>17.</t>
  </si>
  <si>
    <t>Material Changes in the Quarterly Results</t>
  </si>
  <si>
    <t>Not applicable as there were no previous quarterly report.</t>
  </si>
  <si>
    <t>18.</t>
  </si>
  <si>
    <t>Review of Performance</t>
  </si>
  <si>
    <t>Not applicable as results for preceding year corresponding period were not available.</t>
  </si>
  <si>
    <t>19.</t>
  </si>
  <si>
    <t>Current Year Prospect</t>
  </si>
  <si>
    <t>The Group is currently restructuring its debts with its lenders. Pending the conclusion of the above, the Group is not</t>
  </si>
  <si>
    <t>expected to return to profitability due to high interest cost.</t>
  </si>
  <si>
    <t>20.</t>
  </si>
  <si>
    <t>Variance from Profit Forecast</t>
  </si>
  <si>
    <t>Not applicable.</t>
  </si>
  <si>
    <t>21.</t>
  </si>
  <si>
    <t>Dividend</t>
  </si>
  <si>
    <t>No interim dividend has been recommended for the period under review.</t>
  </si>
  <si>
    <t>22.</t>
  </si>
  <si>
    <t>Year 2000 (Y2K) Readiness</t>
  </si>
  <si>
    <t>The Group has been Y2K ready since September 1999. The Group is currently focused on fine-tuning the contingency</t>
  </si>
  <si>
    <t>plans and command centre planning and set-up.</t>
  </si>
  <si>
    <t>On behalf of the Board</t>
  </si>
  <si>
    <t>WOO YING PUN</t>
  </si>
  <si>
    <t>Company Secretary</t>
  </si>
  <si>
    <t>Kuala Lumpur</t>
  </si>
  <si>
    <t>30 November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</si>
</sst>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MS Sans Serif"/>
      <family val="0"/>
    </font>
    <font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0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37" fontId="0" fillId="0" borderId="0" xfId="0" applyNumberFormat="1" applyFont="1" applyAlignment="1" quotePrefix="1">
      <alignment horizontal="left"/>
    </xf>
    <xf numFmtId="164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Border="1" applyAlignment="1" quotePrefix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 quotePrefix="1">
      <alignment horizontal="center"/>
    </xf>
    <xf numFmtId="164" fontId="0" fillId="0" borderId="2" xfId="15" applyNumberFormat="1" applyFont="1" applyBorder="1" applyAlignment="1">
      <alignment/>
    </xf>
    <xf numFmtId="164" fontId="0" fillId="0" borderId="2" xfId="15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4" fontId="0" fillId="0" borderId="0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38" fontId="0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8" fontId="0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/>
    </xf>
    <xf numFmtId="38" fontId="0" fillId="0" borderId="0" xfId="0" applyNumberFormat="1" applyFont="1" applyAlignment="1">
      <alignment horizontal="right"/>
    </xf>
    <xf numFmtId="38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15" applyNumberFormat="1" applyFont="1" applyAlignment="1" quotePrefix="1">
      <alignment horizontal="right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164" fontId="7" fillId="0" borderId="0" xfId="15" applyNumberFormat="1" applyFont="1" applyAlignment="1" quotePrefix="1">
      <alignment horizontal="right"/>
    </xf>
    <xf numFmtId="38" fontId="0" fillId="0" borderId="2" xfId="15" applyNumberFormat="1" applyFont="1" applyBorder="1" applyAlignment="1">
      <alignment/>
    </xf>
    <xf numFmtId="38" fontId="0" fillId="0" borderId="0" xfId="15" applyNumberFormat="1" applyFont="1" applyBorder="1" applyAlignment="1">
      <alignment horizontal="center"/>
    </xf>
    <xf numFmtId="38" fontId="0" fillId="0" borderId="3" xfId="15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 quotePrefix="1">
      <alignment horizontal="left"/>
    </xf>
    <xf numFmtId="37" fontId="0" fillId="0" borderId="0" xfId="0" applyNumberFormat="1" applyFont="1" applyAlignment="1">
      <alignment horizontal="left"/>
    </xf>
    <xf numFmtId="15" fontId="0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COM\QTRRP\MYC0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"/>
      <sheetName val="Consol P&amp;L"/>
    </sheetNames>
    <sheetDataSet>
      <sheetData sheetId="0">
        <row r="13">
          <cell r="AK13">
            <v>48847.7873416</v>
          </cell>
        </row>
        <row r="25">
          <cell r="AK25">
            <v>336068</v>
          </cell>
        </row>
        <row r="36">
          <cell r="AK36">
            <v>50814</v>
          </cell>
        </row>
        <row r="37">
          <cell r="AK37">
            <v>529404.296</v>
          </cell>
        </row>
        <row r="46">
          <cell r="AK46">
            <v>2711.71698</v>
          </cell>
        </row>
        <row r="52">
          <cell r="AK52">
            <v>9437.5641</v>
          </cell>
        </row>
        <row r="54">
          <cell r="AK54">
            <v>0</v>
          </cell>
        </row>
        <row r="66">
          <cell r="AL66">
            <v>60185.164</v>
          </cell>
        </row>
        <row r="74">
          <cell r="AK74">
            <v>80397.569</v>
          </cell>
        </row>
        <row r="76">
          <cell r="AK76">
            <v>40043.494540000065</v>
          </cell>
        </row>
        <row r="88">
          <cell r="AK88">
            <v>101189.852</v>
          </cell>
        </row>
        <row r="101">
          <cell r="AK101">
            <v>39141</v>
          </cell>
        </row>
        <row r="122">
          <cell r="AK122">
            <v>-544766.273</v>
          </cell>
        </row>
        <row r="137">
          <cell r="AK137">
            <v>-69174.34</v>
          </cell>
        </row>
        <row r="142">
          <cell r="AK142">
            <v>-110306.062</v>
          </cell>
        </row>
        <row r="143">
          <cell r="AK143">
            <v>-135407.23988</v>
          </cell>
        </row>
        <row r="144">
          <cell r="AK144">
            <v>-44062.114</v>
          </cell>
        </row>
        <row r="145">
          <cell r="AK145">
            <v>-197462.575</v>
          </cell>
        </row>
        <row r="151">
          <cell r="AK151">
            <v>0</v>
          </cell>
        </row>
        <row r="153">
          <cell r="AK153">
            <v>-13033.777</v>
          </cell>
        </row>
        <row r="154">
          <cell r="AK154">
            <v>-960</v>
          </cell>
        </row>
        <row r="155">
          <cell r="AK155">
            <v>0</v>
          </cell>
        </row>
        <row r="164">
          <cell r="AK164">
            <v>-392682.0778299999</v>
          </cell>
        </row>
        <row r="166">
          <cell r="AK166">
            <v>-134488.604</v>
          </cell>
        </row>
        <row r="167">
          <cell r="AK167">
            <v>-103669.04396999998</v>
          </cell>
        </row>
        <row r="171">
          <cell r="AO171">
            <v>-11983</v>
          </cell>
        </row>
        <row r="177">
          <cell r="AO177">
            <v>551746</v>
          </cell>
        </row>
        <row r="178">
          <cell r="AO178">
            <v>7226.630968400002</v>
          </cell>
        </row>
        <row r="179">
          <cell r="AO179">
            <v>97430</v>
          </cell>
        </row>
        <row r="182">
          <cell r="AK182">
            <v>-6831.646</v>
          </cell>
        </row>
        <row r="186">
          <cell r="AK186">
            <v>-6550.03</v>
          </cell>
        </row>
        <row r="193">
          <cell r="AK193">
            <v>-25671.852</v>
          </cell>
        </row>
        <row r="196">
          <cell r="AK196">
            <v>-13464.468</v>
          </cell>
        </row>
        <row r="201">
          <cell r="AK201">
            <v>-128138.01893</v>
          </cell>
        </row>
      </sheetData>
      <sheetData sheetId="1">
        <row r="9">
          <cell r="AE9">
            <v>83448771</v>
          </cell>
        </row>
        <row r="16">
          <cell r="AE16">
            <v>-10503868.921</v>
          </cell>
        </row>
        <row r="19">
          <cell r="AE19">
            <v>19684386.0626</v>
          </cell>
        </row>
        <row r="22">
          <cell r="AE22">
            <v>-8714868.0484</v>
          </cell>
        </row>
        <row r="25">
          <cell r="AE25">
            <v>-878275.8</v>
          </cell>
        </row>
        <row r="30">
          <cell r="AE30">
            <v>2366512.88</v>
          </cell>
        </row>
        <row r="56">
          <cell r="AF56">
            <v>7799957</v>
          </cell>
        </row>
        <row r="58">
          <cell r="AF58">
            <v>21017112.86</v>
          </cell>
        </row>
        <row r="65">
          <cell r="AE65">
            <v>0</v>
          </cell>
        </row>
        <row r="73">
          <cell r="AE73">
            <v>435696.54000000004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64">
      <selection activeCell="A86" sqref="A86"/>
    </sheetView>
  </sheetViews>
  <sheetFormatPr defaultColWidth="9.33203125" defaultRowHeight="12.75"/>
  <cols>
    <col min="1" max="1" width="2.83203125" style="4" customWidth="1"/>
    <col min="2" max="2" width="3.16015625" style="4" customWidth="1"/>
    <col min="3" max="3" width="3.83203125" style="4" customWidth="1"/>
    <col min="4" max="4" width="7" style="4" customWidth="1"/>
    <col min="5" max="5" width="33.66015625" style="4" customWidth="1"/>
    <col min="6" max="6" width="14.5" style="9" customWidth="1"/>
    <col min="7" max="7" width="16.16015625" style="9" customWidth="1"/>
    <col min="8" max="8" width="3.66015625" style="9" customWidth="1"/>
    <col min="9" max="9" width="14.33203125" style="9" customWidth="1"/>
    <col min="10" max="10" width="15.66015625" style="9" customWidth="1"/>
    <col min="11" max="16384" width="9.33203125" style="4" customWidth="1"/>
  </cols>
  <sheetData>
    <row r="1" spans="1:10" ht="12.7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10" ht="12.75">
      <c r="A2" s="5" t="s">
        <v>1</v>
      </c>
      <c r="B2" s="2"/>
      <c r="C2" s="2"/>
      <c r="D2" s="2"/>
      <c r="E2" s="2"/>
      <c r="F2" s="3"/>
      <c r="G2" s="3"/>
      <c r="H2" s="3"/>
      <c r="I2" s="3"/>
      <c r="J2" s="3"/>
    </row>
    <row r="3" spans="1:10" ht="12.75">
      <c r="A3" s="5" t="s">
        <v>2</v>
      </c>
      <c r="B3" s="2"/>
      <c r="C3" s="2"/>
      <c r="D3" s="2"/>
      <c r="E3" s="2"/>
      <c r="F3" s="3"/>
      <c r="G3" s="3"/>
      <c r="H3" s="3"/>
      <c r="I3" s="3"/>
      <c r="J3" s="3"/>
    </row>
    <row r="4" spans="1:10" ht="12.75">
      <c r="A4" s="1"/>
      <c r="B4" s="2"/>
      <c r="C4" s="2"/>
      <c r="D4" s="2"/>
      <c r="E4" s="2"/>
      <c r="F4" s="3"/>
      <c r="G4" s="3"/>
      <c r="H4" s="3"/>
      <c r="I4" s="3"/>
      <c r="J4" s="3"/>
    </row>
    <row r="5" spans="1:10" s="7" customFormat="1" ht="12.75">
      <c r="A5" s="1" t="s">
        <v>3</v>
      </c>
      <c r="B5" s="1"/>
      <c r="C5" s="1"/>
      <c r="D5" s="1"/>
      <c r="E5" s="1"/>
      <c r="F5" s="6"/>
      <c r="G5" s="6"/>
      <c r="H5" s="6"/>
      <c r="I5" s="6"/>
      <c r="J5" s="6"/>
    </row>
    <row r="6" spans="1:10" s="7" customFormat="1" ht="12.75">
      <c r="A6" s="1" t="s">
        <v>4</v>
      </c>
      <c r="B6" s="1"/>
      <c r="C6" s="1"/>
      <c r="D6" s="1"/>
      <c r="E6" s="1"/>
      <c r="F6" s="6"/>
      <c r="G6" s="6"/>
      <c r="H6" s="6"/>
      <c r="I6" s="6"/>
      <c r="J6" s="6"/>
    </row>
    <row r="7" spans="1:10" ht="12.75">
      <c r="A7" s="2"/>
      <c r="B7" s="2"/>
      <c r="C7" s="2"/>
      <c r="D7" s="2"/>
      <c r="E7" s="2"/>
      <c r="F7" s="3"/>
      <c r="G7" s="3"/>
      <c r="H7" s="3"/>
      <c r="I7" s="3"/>
      <c r="J7" s="3"/>
    </row>
    <row r="8" ht="12.75">
      <c r="A8" s="8" t="s">
        <v>5</v>
      </c>
    </row>
    <row r="9" ht="12.75">
      <c r="A9" s="10" t="s">
        <v>6</v>
      </c>
    </row>
    <row r="10" ht="12.75">
      <c r="A10" s="11"/>
    </row>
    <row r="11" spans="6:10" ht="12.75">
      <c r="F11" s="6" t="s">
        <v>7</v>
      </c>
      <c r="G11" s="6"/>
      <c r="I11" s="6" t="s">
        <v>8</v>
      </c>
      <c r="J11" s="6"/>
    </row>
    <row r="12" spans="6:10" ht="12.75">
      <c r="F12" s="6"/>
      <c r="G12" s="12" t="s">
        <v>9</v>
      </c>
      <c r="H12" s="13"/>
      <c r="I12" s="6"/>
      <c r="J12" s="12" t="s">
        <v>9</v>
      </c>
    </row>
    <row r="13" spans="6:10" ht="12.75">
      <c r="F13" s="12" t="s">
        <v>10</v>
      </c>
      <c r="G13" s="12" t="s">
        <v>11</v>
      </c>
      <c r="H13" s="13"/>
      <c r="I13" s="12" t="s">
        <v>12</v>
      </c>
      <c r="J13" s="12" t="s">
        <v>11</v>
      </c>
    </row>
    <row r="14" spans="6:10" ht="12.75">
      <c r="F14" s="14" t="s">
        <v>13</v>
      </c>
      <c r="G14" s="12" t="s">
        <v>14</v>
      </c>
      <c r="H14" s="13"/>
      <c r="I14" s="12" t="s">
        <v>15</v>
      </c>
      <c r="J14" s="12" t="s">
        <v>16</v>
      </c>
    </row>
    <row r="15" spans="6:10" ht="12.75">
      <c r="F15" s="14" t="s">
        <v>17</v>
      </c>
      <c r="G15" s="14" t="s">
        <v>18</v>
      </c>
      <c r="H15" s="13"/>
      <c r="I15" s="14" t="s">
        <v>17</v>
      </c>
      <c r="J15" s="14" t="s">
        <v>18</v>
      </c>
    </row>
    <row r="16" spans="6:10" ht="12.75">
      <c r="F16" s="12" t="s">
        <v>19</v>
      </c>
      <c r="G16" s="14" t="s">
        <v>19</v>
      </c>
      <c r="H16" s="12"/>
      <c r="I16" s="12" t="s">
        <v>19</v>
      </c>
      <c r="J16" s="14" t="s">
        <v>19</v>
      </c>
    </row>
    <row r="18" spans="1:10" ht="13.5" thickBot="1">
      <c r="A18" s="10" t="s">
        <v>20</v>
      </c>
      <c r="B18" s="10" t="s">
        <v>21</v>
      </c>
      <c r="C18" s="4" t="s">
        <v>22</v>
      </c>
      <c r="F18" s="15">
        <f>+'[1]Consol P&amp;L'!AE9/1000</f>
        <v>83448.771</v>
      </c>
      <c r="G18" s="16" t="s">
        <v>23</v>
      </c>
      <c r="I18" s="15">
        <f>+F18</f>
        <v>83448.771</v>
      </c>
      <c r="J18" s="16" t="s">
        <v>23</v>
      </c>
    </row>
    <row r="19" spans="7:10" ht="13.5" thickTop="1">
      <c r="G19" s="17"/>
      <c r="J19" s="17"/>
    </row>
    <row r="20" spans="2:10" ht="13.5" thickBot="1">
      <c r="B20" s="10" t="s">
        <v>24</v>
      </c>
      <c r="C20" s="4" t="s">
        <v>25</v>
      </c>
      <c r="F20" s="15">
        <f>+'[1]Consol P&amp;L'!AE65/1000</f>
        <v>0</v>
      </c>
      <c r="G20" s="16" t="s">
        <v>23</v>
      </c>
      <c r="I20" s="15">
        <f>+F20</f>
        <v>0</v>
      </c>
      <c r="J20" s="16" t="s">
        <v>23</v>
      </c>
    </row>
    <row r="21" spans="7:10" ht="13.5" thickTop="1">
      <c r="G21" s="17"/>
      <c r="J21" s="17"/>
    </row>
    <row r="22" spans="2:10" ht="13.5" thickBot="1">
      <c r="B22" s="10" t="s">
        <v>26</v>
      </c>
      <c r="C22" s="4" t="s">
        <v>27</v>
      </c>
      <c r="F22" s="15">
        <f>+'[1]Consol P&amp;L'!AE73/1000</f>
        <v>435.69654</v>
      </c>
      <c r="G22" s="16" t="s">
        <v>23</v>
      </c>
      <c r="I22" s="15">
        <f>+F22</f>
        <v>435.69654</v>
      </c>
      <c r="J22" s="16" t="s">
        <v>23</v>
      </c>
    </row>
    <row r="23" ht="13.5" thickTop="1"/>
    <row r="24" spans="1:3" ht="12.75">
      <c r="A24" s="10" t="s">
        <v>28</v>
      </c>
      <c r="B24" s="10" t="s">
        <v>21</v>
      </c>
      <c r="C24" s="10" t="s">
        <v>29</v>
      </c>
    </row>
    <row r="25" ht="12.75">
      <c r="C25" s="10" t="s">
        <v>30</v>
      </c>
    </row>
    <row r="26" ht="12.75">
      <c r="C26" s="10" t="s">
        <v>31</v>
      </c>
    </row>
    <row r="27" spans="3:10" ht="12.75">
      <c r="C27" s="10" t="s">
        <v>32</v>
      </c>
      <c r="F27" s="9">
        <f>+F38-F29-F31-F33</f>
        <v>10921.684670000002</v>
      </c>
      <c r="G27" s="18" t="s">
        <v>23</v>
      </c>
      <c r="I27" s="9">
        <f>+F27</f>
        <v>10921.684670000002</v>
      </c>
      <c r="J27" s="18" t="s">
        <v>23</v>
      </c>
    </row>
    <row r="28" spans="7:10" ht="12.75">
      <c r="G28" s="17"/>
      <c r="J28" s="17"/>
    </row>
    <row r="29" spans="2:10" ht="12.75">
      <c r="B29" s="10" t="s">
        <v>24</v>
      </c>
      <c r="C29" s="4" t="s">
        <v>33</v>
      </c>
      <c r="F29" s="9">
        <f>-'[1]Consol P&amp;L'!AF58/1000</f>
        <v>-21017.11286</v>
      </c>
      <c r="G29" s="18" t="s">
        <v>23</v>
      </c>
      <c r="I29" s="9">
        <f>+F29</f>
        <v>-21017.11286</v>
      </c>
      <c r="J29" s="18" t="s">
        <v>23</v>
      </c>
    </row>
    <row r="30" spans="7:10" ht="12.75">
      <c r="G30" s="17"/>
      <c r="J30" s="17"/>
    </row>
    <row r="31" spans="2:10" ht="12.75">
      <c r="B31" s="10" t="s">
        <v>26</v>
      </c>
      <c r="C31" s="4" t="s">
        <v>34</v>
      </c>
      <c r="F31" s="9">
        <f>-'[1]Consol P&amp;L'!AF56/1000</f>
        <v>-7799.957</v>
      </c>
      <c r="G31" s="18" t="s">
        <v>23</v>
      </c>
      <c r="I31" s="9">
        <f>+F31</f>
        <v>-7799.957</v>
      </c>
      <c r="J31" s="18" t="s">
        <v>23</v>
      </c>
    </row>
    <row r="32" spans="7:10" ht="12.75">
      <c r="G32" s="17"/>
      <c r="J32" s="17"/>
    </row>
    <row r="33" spans="2:10" ht="12.75">
      <c r="B33" s="10" t="s">
        <v>35</v>
      </c>
      <c r="C33" s="4" t="s">
        <v>36</v>
      </c>
      <c r="F33" s="9">
        <f>'[1]Consol P&amp;L'!AE19/1000</f>
        <v>19684.386062600002</v>
      </c>
      <c r="G33" s="18" t="s">
        <v>23</v>
      </c>
      <c r="I33" s="9">
        <f>+F33</f>
        <v>19684.386062600002</v>
      </c>
      <c r="J33" s="18" t="s">
        <v>23</v>
      </c>
    </row>
    <row r="35" spans="2:10" ht="12.75">
      <c r="B35" s="10" t="s">
        <v>37</v>
      </c>
      <c r="C35" s="4" t="s">
        <v>38</v>
      </c>
      <c r="F35" s="19"/>
      <c r="G35" s="19"/>
      <c r="I35" s="19"/>
      <c r="J35" s="19"/>
    </row>
    <row r="36" ht="12.75">
      <c r="C36" s="10" t="s">
        <v>30</v>
      </c>
    </row>
    <row r="37" ht="12.75">
      <c r="C37" s="4" t="s">
        <v>39</v>
      </c>
    </row>
    <row r="38" spans="3:10" ht="12.75">
      <c r="C38" s="4" t="s">
        <v>40</v>
      </c>
      <c r="F38" s="9">
        <f>+'[1]Consol P&amp;L'!AE22/1000-'[1]Consol P&amp;L'!AE16/1000</f>
        <v>1789.0008725999996</v>
      </c>
      <c r="G38" s="18" t="s">
        <v>23</v>
      </c>
      <c r="I38" s="9">
        <f>SUM(I24:I34)</f>
        <v>1789.0008726000015</v>
      </c>
      <c r="J38" s="18" t="s">
        <v>23</v>
      </c>
    </row>
    <row r="39" spans="7:10" ht="12.75">
      <c r="G39" s="17"/>
      <c r="J39" s="17"/>
    </row>
    <row r="40" spans="2:10" ht="12.75">
      <c r="B40" s="10" t="s">
        <v>41</v>
      </c>
      <c r="C40" s="4" t="s">
        <v>42</v>
      </c>
      <c r="F40" s="9">
        <f>+'[1]Consol P&amp;L'!AE16/1000</f>
        <v>-10503.868921</v>
      </c>
      <c r="G40" s="18" t="s">
        <v>23</v>
      </c>
      <c r="I40" s="9">
        <f>+F40</f>
        <v>-10503.868921</v>
      </c>
      <c r="J40" s="18" t="s">
        <v>23</v>
      </c>
    </row>
    <row r="42" spans="2:10" ht="12.75">
      <c r="B42" s="10" t="s">
        <v>43</v>
      </c>
      <c r="C42" s="10" t="s">
        <v>44</v>
      </c>
      <c r="F42" s="19"/>
      <c r="G42" s="19"/>
      <c r="I42" s="19"/>
      <c r="J42" s="19"/>
    </row>
    <row r="43" spans="3:10" ht="12.75">
      <c r="C43" s="4" t="s">
        <v>32</v>
      </c>
      <c r="F43" s="9">
        <f>SUM(F38:F41)</f>
        <v>-8714.8680484</v>
      </c>
      <c r="G43" s="18" t="s">
        <v>23</v>
      </c>
      <c r="I43" s="9">
        <f>SUM(I38:I41)</f>
        <v>-8714.868048399998</v>
      </c>
      <c r="J43" s="18" t="s">
        <v>23</v>
      </c>
    </row>
    <row r="44" spans="7:10" ht="12.75">
      <c r="G44" s="17"/>
      <c r="J44" s="17"/>
    </row>
    <row r="45" spans="2:10" ht="12.75">
      <c r="B45" s="10" t="s">
        <v>45</v>
      </c>
      <c r="C45" s="4" t="s">
        <v>46</v>
      </c>
      <c r="F45" s="9">
        <f>+'[1]Consol P&amp;L'!AE25/1000</f>
        <v>-878.2758</v>
      </c>
      <c r="G45" s="18" t="s">
        <v>23</v>
      </c>
      <c r="I45" s="9">
        <f>+F45</f>
        <v>-878.2758</v>
      </c>
      <c r="J45" s="18" t="s">
        <v>23</v>
      </c>
    </row>
    <row r="46" spans="7:10" ht="12.75">
      <c r="G46" s="17"/>
      <c r="J46" s="17"/>
    </row>
    <row r="47" spans="2:10" ht="12.75">
      <c r="B47" s="10" t="s">
        <v>47</v>
      </c>
      <c r="C47" s="10" t="s">
        <v>47</v>
      </c>
      <c r="D47" s="10" t="s">
        <v>48</v>
      </c>
      <c r="F47" s="19"/>
      <c r="G47" s="20"/>
      <c r="I47" s="19"/>
      <c r="J47" s="20"/>
    </row>
    <row r="48" spans="4:10" ht="12.75">
      <c r="D48" s="10" t="s">
        <v>49</v>
      </c>
      <c r="F48" s="9">
        <f>SUM(F43:F46)</f>
        <v>-9593.1438484</v>
      </c>
      <c r="G48" s="18" t="s">
        <v>23</v>
      </c>
      <c r="I48" s="9">
        <f>SUM(I43:I46)</f>
        <v>-9593.143848399997</v>
      </c>
      <c r="J48" s="18" t="s">
        <v>23</v>
      </c>
    </row>
    <row r="49" spans="7:10" ht="12.75">
      <c r="G49" s="17"/>
      <c r="J49" s="17"/>
    </row>
    <row r="50" spans="3:10" ht="12.75">
      <c r="C50" s="10" t="s">
        <v>50</v>
      </c>
      <c r="D50" s="10" t="s">
        <v>51</v>
      </c>
      <c r="F50" s="9">
        <f>+'[1]Consol P&amp;L'!AE30/1000</f>
        <v>2366.5128799999998</v>
      </c>
      <c r="G50" s="18" t="s">
        <v>23</v>
      </c>
      <c r="I50" s="9">
        <f>+F50</f>
        <v>2366.5128799999998</v>
      </c>
      <c r="J50" s="18" t="s">
        <v>23</v>
      </c>
    </row>
    <row r="52" spans="2:10" ht="12.75">
      <c r="B52" s="10" t="s">
        <v>52</v>
      </c>
      <c r="C52" s="4" t="s">
        <v>53</v>
      </c>
      <c r="F52" s="19"/>
      <c r="G52" s="19"/>
      <c r="I52" s="19"/>
      <c r="J52" s="19"/>
    </row>
    <row r="53" spans="3:10" ht="12.75">
      <c r="C53" s="4" t="s">
        <v>54</v>
      </c>
      <c r="F53" s="9">
        <f>SUM(F48:F51)</f>
        <v>-7226.630968399999</v>
      </c>
      <c r="G53" s="18" t="s">
        <v>23</v>
      </c>
      <c r="I53" s="9">
        <f>SUM(I48:I51)</f>
        <v>-7226.630968399997</v>
      </c>
      <c r="J53" s="18" t="s">
        <v>23</v>
      </c>
    </row>
    <row r="54" spans="7:10" ht="12.75">
      <c r="G54" s="17"/>
      <c r="J54" s="17"/>
    </row>
    <row r="55" spans="2:10" ht="12.75">
      <c r="B55" s="10" t="s">
        <v>55</v>
      </c>
      <c r="C55" s="10" t="s">
        <v>47</v>
      </c>
      <c r="D55" s="4" t="s">
        <v>56</v>
      </c>
      <c r="F55" s="9">
        <v>0</v>
      </c>
      <c r="G55" s="18" t="s">
        <v>23</v>
      </c>
      <c r="I55" s="9">
        <f>+F55</f>
        <v>0</v>
      </c>
      <c r="J55" s="18" t="s">
        <v>23</v>
      </c>
    </row>
    <row r="56" spans="3:10" ht="12.75">
      <c r="C56" s="10" t="s">
        <v>50</v>
      </c>
      <c r="D56" s="4" t="s">
        <v>51</v>
      </c>
      <c r="F56" s="9">
        <v>0</v>
      </c>
      <c r="G56" s="18" t="s">
        <v>23</v>
      </c>
      <c r="I56" s="9">
        <f>+F56</f>
        <v>0</v>
      </c>
      <c r="J56" s="18" t="s">
        <v>23</v>
      </c>
    </row>
    <row r="57" spans="3:10" ht="12.75">
      <c r="C57" s="10" t="s">
        <v>57</v>
      </c>
      <c r="D57" s="4" t="s">
        <v>58</v>
      </c>
      <c r="G57" s="17"/>
      <c r="J57" s="17"/>
    </row>
    <row r="58" spans="4:10" ht="12.75">
      <c r="D58" s="4" t="s">
        <v>59</v>
      </c>
      <c r="F58" s="9">
        <v>0</v>
      </c>
      <c r="G58" s="18" t="s">
        <v>23</v>
      </c>
      <c r="I58" s="9">
        <f>+F58</f>
        <v>0</v>
      </c>
      <c r="J58" s="18" t="s">
        <v>23</v>
      </c>
    </row>
    <row r="59" spans="7:10" ht="12.75">
      <c r="G59" s="17"/>
      <c r="J59" s="17"/>
    </row>
    <row r="60" spans="2:10" ht="12.75">
      <c r="B60" s="10" t="s">
        <v>60</v>
      </c>
      <c r="C60" s="10" t="s">
        <v>61</v>
      </c>
      <c r="F60" s="19"/>
      <c r="G60" s="20"/>
      <c r="I60" s="19"/>
      <c r="J60" s="20"/>
    </row>
    <row r="61" spans="3:10" ht="12.75">
      <c r="C61" s="4" t="s">
        <v>62</v>
      </c>
      <c r="F61" s="9">
        <f>SUM(F53:F60)</f>
        <v>-7226.630968399999</v>
      </c>
      <c r="G61" s="18" t="s">
        <v>23</v>
      </c>
      <c r="I61" s="9">
        <f>SUM(I53:I60)</f>
        <v>-7226.630968399997</v>
      </c>
      <c r="J61" s="18" t="s">
        <v>23</v>
      </c>
    </row>
    <row r="62" spans="6:10" ht="13.5" thickBot="1">
      <c r="F62" s="15"/>
      <c r="G62" s="15"/>
      <c r="I62" s="15"/>
      <c r="J62" s="15"/>
    </row>
    <row r="63" ht="13.5" thickTop="1"/>
    <row r="64" spans="1:3" ht="12.75">
      <c r="A64" s="10" t="s">
        <v>63</v>
      </c>
      <c r="B64" s="10" t="s">
        <v>21</v>
      </c>
      <c r="C64" s="10" t="s">
        <v>64</v>
      </c>
    </row>
    <row r="65" ht="12.75">
      <c r="C65" s="4" t="s">
        <v>65</v>
      </c>
    </row>
    <row r="66" ht="12.75">
      <c r="C66" s="4" t="s">
        <v>66</v>
      </c>
    </row>
    <row r="68" spans="3:10" ht="12.75">
      <c r="C68" s="10" t="s">
        <v>47</v>
      </c>
      <c r="D68" s="10" t="s">
        <v>67</v>
      </c>
      <c r="F68" s="9">
        <f>+F61/392683*100</f>
        <v>-1.8403218291599073</v>
      </c>
      <c r="G68" s="18" t="s">
        <v>23</v>
      </c>
      <c r="I68" s="9">
        <f>+I61/392683*100</f>
        <v>-1.840321829159907</v>
      </c>
      <c r="J68" s="18" t="s">
        <v>23</v>
      </c>
    </row>
    <row r="69" spans="4:10" ht="12.75">
      <c r="D69" s="4" t="s">
        <v>68</v>
      </c>
      <c r="F69"/>
      <c r="G69" s="17"/>
      <c r="I69"/>
      <c r="J69" s="17"/>
    </row>
    <row r="70" spans="7:10" ht="12.75">
      <c r="G70" s="17"/>
      <c r="J70" s="17"/>
    </row>
    <row r="71" spans="3:10" ht="12.75">
      <c r="C71" s="10" t="s">
        <v>50</v>
      </c>
      <c r="D71" s="10" t="s">
        <v>69</v>
      </c>
      <c r="F71" s="9">
        <f>+F61/392683*100</f>
        <v>-1.8403218291599073</v>
      </c>
      <c r="G71" s="18" t="s">
        <v>23</v>
      </c>
      <c r="I71" s="9">
        <f>+I61/392683*100</f>
        <v>-1.840321829159907</v>
      </c>
      <c r="J71" s="18" t="s">
        <v>23</v>
      </c>
    </row>
    <row r="72" spans="4:10" ht="12.75">
      <c r="D72" s="4" t="s">
        <v>68</v>
      </c>
      <c r="F72"/>
      <c r="I72"/>
      <c r="J72" s="17"/>
    </row>
    <row r="74" ht="12.75">
      <c r="A74" s="21" t="s">
        <v>70</v>
      </c>
    </row>
    <row r="75" spans="1:4" ht="12.75">
      <c r="A75" s="4" t="s">
        <v>23</v>
      </c>
      <c r="C75" s="22" t="s">
        <v>71</v>
      </c>
      <c r="D75" s="4" t="s">
        <v>72</v>
      </c>
    </row>
  </sheetData>
  <printOptions horizontalCentered="1"/>
  <pageMargins left="0.49" right="0.39" top="0.73" bottom="0.7" header="0.5" footer="0.5"/>
  <pageSetup orientation="portrait" paperSize="9" scale="75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47">
      <selection activeCell="A47" sqref="A47"/>
    </sheetView>
  </sheetViews>
  <sheetFormatPr defaultColWidth="9.33203125" defaultRowHeight="12.75"/>
  <cols>
    <col min="1" max="2" width="4" style="4" customWidth="1"/>
    <col min="3" max="3" width="38.83203125" style="4" customWidth="1"/>
    <col min="4" max="4" width="22.16015625" style="9" customWidth="1"/>
    <col min="5" max="5" width="6.33203125" style="9" customWidth="1"/>
    <col min="6" max="6" width="23.83203125" style="9" customWidth="1"/>
    <col min="7" max="7" width="3.83203125" style="9" customWidth="1"/>
    <col min="8" max="16384" width="9.33203125" style="4" customWidth="1"/>
  </cols>
  <sheetData>
    <row r="1" ht="12.75">
      <c r="A1" s="11" t="s">
        <v>73</v>
      </c>
    </row>
    <row r="2" ht="12.75">
      <c r="A2" s="7"/>
    </row>
    <row r="3" ht="12.75">
      <c r="A3" s="23" t="s">
        <v>74</v>
      </c>
    </row>
    <row r="4" ht="12.75">
      <c r="A4" s="21"/>
    </row>
    <row r="5" spans="4:7" ht="12.75">
      <c r="D5" s="14" t="s">
        <v>75</v>
      </c>
      <c r="E5" s="14"/>
      <c r="F5" s="12" t="s">
        <v>76</v>
      </c>
      <c r="G5" s="12"/>
    </row>
    <row r="6" spans="4:7" ht="12.75">
      <c r="D6" s="12" t="s">
        <v>77</v>
      </c>
      <c r="E6" s="12"/>
      <c r="F6" s="12" t="s">
        <v>78</v>
      </c>
      <c r="G6" s="12"/>
    </row>
    <row r="7" spans="4:7" ht="12.75">
      <c r="D7" s="14" t="s">
        <v>17</v>
      </c>
      <c r="E7" s="12"/>
      <c r="F7" s="14" t="s">
        <v>79</v>
      </c>
      <c r="G7" s="14"/>
    </row>
    <row r="8" spans="4:7" ht="12.75">
      <c r="D8" s="12" t="s">
        <v>19</v>
      </c>
      <c r="E8" s="12"/>
      <c r="F8" s="12" t="s">
        <v>19</v>
      </c>
      <c r="G8" s="12"/>
    </row>
    <row r="10" spans="1:6" ht="12.75">
      <c r="A10" s="10" t="s">
        <v>80</v>
      </c>
      <c r="B10" s="4" t="s">
        <v>81</v>
      </c>
      <c r="D10" s="9">
        <f>+'[1]Consol BS'!AK37</f>
        <v>529404.296</v>
      </c>
      <c r="F10" s="9">
        <v>529765</v>
      </c>
    </row>
    <row r="11" spans="1:6" ht="12.75">
      <c r="A11" s="10" t="s">
        <v>82</v>
      </c>
      <c r="B11" s="4" t="s">
        <v>83</v>
      </c>
      <c r="D11" s="9">
        <f>+'[1]Consol BS'!AK13</f>
        <v>48847.7873416</v>
      </c>
      <c r="F11" s="9">
        <v>64555</v>
      </c>
    </row>
    <row r="12" spans="1:6" ht="12.75">
      <c r="A12" s="10" t="s">
        <v>84</v>
      </c>
      <c r="B12" s="4" t="s">
        <v>85</v>
      </c>
      <c r="D12" s="9">
        <f>+'[1]Consol BS'!AK25</f>
        <v>336068</v>
      </c>
      <c r="F12" s="9">
        <v>335869</v>
      </c>
    </row>
    <row r="13" spans="1:6" ht="12.75">
      <c r="A13" s="10" t="s">
        <v>86</v>
      </c>
      <c r="B13" s="10" t="s">
        <v>87</v>
      </c>
      <c r="D13" s="9">
        <f>+'[1]Consol BS'!AK36</f>
        <v>50814</v>
      </c>
      <c r="F13" s="9">
        <v>50634</v>
      </c>
    </row>
    <row r="14" spans="1:6" ht="12.75">
      <c r="A14" s="10" t="s">
        <v>88</v>
      </c>
      <c r="B14" s="4" t="s">
        <v>89</v>
      </c>
      <c r="D14" s="9">
        <f>+'[1]Consol BS'!AK46</f>
        <v>2711.71698</v>
      </c>
      <c r="F14" s="9">
        <v>2725</v>
      </c>
    </row>
    <row r="16" spans="1:2" ht="12.75">
      <c r="A16" s="10" t="s">
        <v>90</v>
      </c>
      <c r="B16" s="7" t="s">
        <v>91</v>
      </c>
    </row>
    <row r="17" spans="3:6" ht="12.75">
      <c r="C17" s="4" t="s">
        <v>92</v>
      </c>
      <c r="D17" s="9">
        <f>+'[1]Consol BS'!AK88</f>
        <v>101189.852</v>
      </c>
      <c r="F17" s="9">
        <v>93192</v>
      </c>
    </row>
    <row r="18" spans="3:6" ht="12.75">
      <c r="C18" s="4" t="s">
        <v>93</v>
      </c>
      <c r="D18" s="9">
        <f>+'[1]Consol BS'!AK101</f>
        <v>39141</v>
      </c>
      <c r="F18" s="9">
        <v>48444</v>
      </c>
    </row>
    <row r="19" spans="3:6" ht="12.75">
      <c r="C19" s="4" t="s">
        <v>94</v>
      </c>
      <c r="D19" s="9">
        <f>+'[1]Consol BS'!AK74</f>
        <v>80397.569</v>
      </c>
      <c r="F19" s="9">
        <v>80235</v>
      </c>
    </row>
    <row r="20" spans="3:6" ht="12.75">
      <c r="C20" s="4" t="s">
        <v>95</v>
      </c>
      <c r="D20" s="9">
        <f>+'[1]Consol BS'!AK76</f>
        <v>40043.494540000065</v>
      </c>
      <c r="F20" s="9">
        <v>53418</v>
      </c>
    </row>
    <row r="21" spans="3:6" ht="12.75">
      <c r="C21" s="4" t="s">
        <v>96</v>
      </c>
      <c r="D21" s="9">
        <f>+'[1]Consol BS'!AL66</f>
        <v>60185.164</v>
      </c>
      <c r="F21" s="9">
        <v>65873</v>
      </c>
    </row>
    <row r="22" spans="3:6" ht="12.75">
      <c r="C22" s="10" t="s">
        <v>97</v>
      </c>
      <c r="D22" s="9">
        <f>+'[1]Consol BS'!AK52+'[1]Consol BS'!AK54</f>
        <v>9437.5641</v>
      </c>
      <c r="F22" s="9">
        <v>15431</v>
      </c>
    </row>
    <row r="23" spans="4:7" ht="12.75">
      <c r="D23" s="19">
        <f>SUM(D17:D22)</f>
        <v>330394.64364000014</v>
      </c>
      <c r="F23" s="19">
        <f>SUM(F17:F22)</f>
        <v>356593</v>
      </c>
      <c r="G23" s="24"/>
    </row>
    <row r="24" spans="1:2" ht="12.75">
      <c r="A24" s="10" t="s">
        <v>98</v>
      </c>
      <c r="B24" s="7" t="s">
        <v>99</v>
      </c>
    </row>
    <row r="25" spans="3:6" ht="12.75">
      <c r="C25" s="4" t="s">
        <v>100</v>
      </c>
      <c r="D25" s="9">
        <f>+'[1]Consol BS'!AK137+'[1]Consol BS'!AK193+'[1]Consol BS'!AK122</f>
        <v>-639612.4650000001</v>
      </c>
      <c r="F25" s="9">
        <v>-655033</v>
      </c>
    </row>
    <row r="26" spans="3:6" ht="12.75">
      <c r="C26" s="4" t="s">
        <v>101</v>
      </c>
      <c r="D26" s="9">
        <f>+'[1]Consol BS'!AK142</f>
        <v>-110306.062</v>
      </c>
      <c r="F26" s="9">
        <v>-111065</v>
      </c>
    </row>
    <row r="27" spans="3:6" ht="12.75">
      <c r="C27" s="4" t="s">
        <v>102</v>
      </c>
      <c r="D27" s="9">
        <f>+'[1]Consol BS'!AK143+'[1]Consol BS'!AK151+'[1]Consol BS'!AK144+'[1]Consol BS'!AK154+'[1]Consol BS'!AK155+'[1]Consol BS'!AK145</f>
        <v>-377891.92888</v>
      </c>
      <c r="F27" s="9">
        <f>-118959-4557-208671-59687</f>
        <v>-391874</v>
      </c>
    </row>
    <row r="28" spans="3:6" ht="12.75">
      <c r="C28" s="4" t="s">
        <v>103</v>
      </c>
      <c r="D28" s="9">
        <f>+'[1]Consol BS'!AK153</f>
        <v>-13033.777</v>
      </c>
      <c r="F28" s="9">
        <v>-12699</v>
      </c>
    </row>
    <row r="29" spans="4:7" ht="12.75">
      <c r="D29" s="19">
        <f>SUM(D25:D28)</f>
        <v>-1140844.2328800003</v>
      </c>
      <c r="F29" s="19">
        <f>SUM(F25:F28)</f>
        <v>-1170671</v>
      </c>
      <c r="G29" s="24"/>
    </row>
    <row r="30" spans="4:7" ht="12.75">
      <c r="D30" s="24"/>
      <c r="F30" s="24"/>
      <c r="G30" s="24"/>
    </row>
    <row r="31" spans="1:7" ht="12.75">
      <c r="A31" s="10" t="s">
        <v>104</v>
      </c>
      <c r="B31" s="11" t="s">
        <v>105</v>
      </c>
      <c r="D31" s="24">
        <f>+D29+D23</f>
        <v>-810449.5892400001</v>
      </c>
      <c r="F31" s="24">
        <f>+F29+F23</f>
        <v>-814078</v>
      </c>
      <c r="G31" s="24"/>
    </row>
    <row r="32" spans="4:7" ht="13.5" thickBot="1">
      <c r="D32" s="25">
        <f>+D31+SUM(D10:D14)</f>
        <v>157396.21108159993</v>
      </c>
      <c r="F32" s="25">
        <f>+F31+SUM(F10:F14)</f>
        <v>169470</v>
      </c>
      <c r="G32" s="24"/>
    </row>
    <row r="33" ht="13.5" thickTop="1"/>
    <row r="35" spans="1:2" ht="12.75">
      <c r="A35" s="10" t="s">
        <v>106</v>
      </c>
      <c r="B35" s="7" t="s">
        <v>107</v>
      </c>
    </row>
    <row r="36" spans="2:6" ht="12.75">
      <c r="B36" s="4" t="s">
        <v>108</v>
      </c>
      <c r="D36" s="9">
        <f>-'[1]Consol BS'!AK164+1</f>
        <v>392683.0778299999</v>
      </c>
      <c r="F36" s="9">
        <v>392683</v>
      </c>
    </row>
    <row r="37" ht="12.75">
      <c r="B37" s="4" t="s">
        <v>109</v>
      </c>
    </row>
    <row r="38" spans="3:6" ht="12.75">
      <c r="C38" s="4" t="s">
        <v>110</v>
      </c>
      <c r="D38" s="9">
        <f>-'[1]Consol BS'!AK166-1</f>
        <v>134487.604</v>
      </c>
      <c r="F38" s="9">
        <v>134488</v>
      </c>
    </row>
    <row r="39" spans="3:6" ht="12.75">
      <c r="C39" s="4" t="s">
        <v>111</v>
      </c>
      <c r="D39" s="9">
        <f>-'[1]Consol BS'!AK167-1</f>
        <v>103668.04396999998</v>
      </c>
      <c r="F39" s="9">
        <v>103668</v>
      </c>
    </row>
    <row r="40" spans="3:6" ht="12.75">
      <c r="C40" s="4" t="s">
        <v>112</v>
      </c>
      <c r="D40" s="9">
        <f>-'[1]Consol BS'!AO171</f>
        <v>11983</v>
      </c>
      <c r="F40" s="9">
        <v>11357</v>
      </c>
    </row>
    <row r="41" spans="3:6" ht="12.75">
      <c r="C41" s="10" t="s">
        <v>113</v>
      </c>
      <c r="D41" s="9">
        <v>8181</v>
      </c>
      <c r="F41" s="9">
        <v>8181</v>
      </c>
    </row>
    <row r="42" spans="3:7" ht="12.75">
      <c r="C42" s="4" t="s">
        <v>114</v>
      </c>
      <c r="D42" s="26">
        <v>7812</v>
      </c>
      <c r="E42" s="4"/>
      <c r="F42" s="26">
        <v>7812</v>
      </c>
      <c r="G42" s="26"/>
    </row>
    <row r="43" spans="3:6" ht="12.75">
      <c r="C43" s="4" t="s">
        <v>115</v>
      </c>
      <c r="D43" s="9">
        <f>-SUM('[1]Consol BS'!AO177:AO179)</f>
        <v>-656402.6309684</v>
      </c>
      <c r="F43" s="9">
        <v>-649176</v>
      </c>
    </row>
    <row r="44" spans="4:7" ht="12.75">
      <c r="D44" s="19">
        <f>SUM(D36:D43)</f>
        <v>2412.094831599854</v>
      </c>
      <c r="F44" s="19">
        <f>SUM(F36:F43)</f>
        <v>9013</v>
      </c>
      <c r="G44" s="24"/>
    </row>
    <row r="45" spans="1:6" ht="12.75">
      <c r="A45" s="10" t="s">
        <v>116</v>
      </c>
      <c r="B45" s="4" t="s">
        <v>117</v>
      </c>
      <c r="D45" s="9">
        <f>-'[1]Consol BS'!AK201</f>
        <v>128138.01893</v>
      </c>
      <c r="F45" s="9">
        <v>130612</v>
      </c>
    </row>
    <row r="46" spans="1:6" ht="12.75">
      <c r="A46" s="10" t="s">
        <v>118</v>
      </c>
      <c r="B46" s="4" t="s">
        <v>119</v>
      </c>
      <c r="D46" s="9">
        <f>-'[1]Consol BS'!AK186</f>
        <v>6550.03</v>
      </c>
      <c r="F46" s="9">
        <v>9797</v>
      </c>
    </row>
    <row r="47" spans="1:6" ht="12.75">
      <c r="A47" s="10" t="s">
        <v>120</v>
      </c>
      <c r="B47" s="4" t="s">
        <v>121</v>
      </c>
      <c r="D47" s="9">
        <f>-'[1]Consol BS'!AK182</f>
        <v>6831.646</v>
      </c>
      <c r="F47" s="9">
        <v>6585</v>
      </c>
    </row>
    <row r="48" spans="1:6" ht="12.75">
      <c r="A48" s="10" t="s">
        <v>122</v>
      </c>
      <c r="B48" s="27" t="s">
        <v>123</v>
      </c>
      <c r="D48" s="9">
        <f>-'[1]Consol BS'!AK196</f>
        <v>13464.468</v>
      </c>
      <c r="F48" s="9">
        <v>13463</v>
      </c>
    </row>
    <row r="49" spans="4:7" ht="13.5" thickBot="1">
      <c r="D49" s="25">
        <f>SUM(D44:D48)</f>
        <v>157396.25776159987</v>
      </c>
      <c r="F49" s="25">
        <f>SUM(F44:F48)</f>
        <v>169470</v>
      </c>
      <c r="G49" s="24"/>
    </row>
    <row r="50" ht="13.5" thickTop="1"/>
    <row r="51" spans="1:7" ht="12.75">
      <c r="A51" s="10" t="s">
        <v>124</v>
      </c>
      <c r="B51" s="4" t="s">
        <v>125</v>
      </c>
      <c r="D51" s="28">
        <v>0</v>
      </c>
      <c r="E51" s="29"/>
      <c r="F51" s="24">
        <v>2</v>
      </c>
      <c r="G51" s="24"/>
    </row>
  </sheetData>
  <printOptions horizontalCentered="1"/>
  <pageMargins left="0.75" right="0.75" top="1" bottom="1" header="0.5" footer="0.5"/>
  <pageSetup orientation="portrait" paperSize="9" scale="90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 topLeftCell="A68">
      <selection activeCell="E73" sqref="E73"/>
    </sheetView>
  </sheetViews>
  <sheetFormatPr defaultColWidth="9.33203125" defaultRowHeight="12.75"/>
  <cols>
    <col min="1" max="1" width="5" style="4" customWidth="1"/>
    <col min="2" max="2" width="3.33203125" style="4" customWidth="1"/>
    <col min="3" max="3" width="21" style="4" customWidth="1"/>
    <col min="4" max="4" width="12.66015625" style="4" customWidth="1"/>
    <col min="5" max="5" width="20.33203125" style="4" customWidth="1"/>
    <col min="6" max="6" width="16" style="4" customWidth="1"/>
    <col min="7" max="7" width="14.33203125" style="4" customWidth="1"/>
    <col min="8" max="10" width="9.33203125" style="4" customWidth="1"/>
    <col min="11" max="11" width="11.33203125" style="4" customWidth="1"/>
    <col min="12" max="12" width="10.16015625" style="4" customWidth="1"/>
    <col min="13" max="16384" width="9.33203125" style="4" customWidth="1"/>
  </cols>
  <sheetData>
    <row r="1" ht="12.75">
      <c r="A1" s="11" t="s">
        <v>73</v>
      </c>
    </row>
    <row r="2" ht="12.75">
      <c r="A2" s="30" t="s">
        <v>126</v>
      </c>
    </row>
    <row r="4" spans="1:2" ht="12.75">
      <c r="A4" s="10" t="s">
        <v>80</v>
      </c>
      <c r="B4" s="21" t="s">
        <v>127</v>
      </c>
    </row>
    <row r="5" ht="12.75">
      <c r="B5" s="4" t="s">
        <v>128</v>
      </c>
    </row>
    <row r="6" ht="12.75">
      <c r="B6" s="27" t="s">
        <v>129</v>
      </c>
    </row>
    <row r="8" spans="1:2" ht="12.75">
      <c r="A8" s="10" t="s">
        <v>82</v>
      </c>
      <c r="B8" s="21" t="s">
        <v>130</v>
      </c>
    </row>
    <row r="9" spans="1:2" ht="12.75">
      <c r="A9" s="10"/>
      <c r="B9" s="10" t="s">
        <v>131</v>
      </c>
    </row>
    <row r="10" spans="1:2" ht="12.75">
      <c r="A10" s="10"/>
      <c r="B10" s="27" t="s">
        <v>132</v>
      </c>
    </row>
    <row r="11" spans="1:2" ht="12.75">
      <c r="A11" s="10"/>
      <c r="B11" s="10"/>
    </row>
    <row r="12" spans="1:2" ht="12.75">
      <c r="A12" s="10" t="s">
        <v>84</v>
      </c>
      <c r="B12" s="21" t="s">
        <v>133</v>
      </c>
    </row>
    <row r="13" spans="1:2" ht="12.75">
      <c r="A13" s="10"/>
      <c r="B13" s="10" t="s">
        <v>134</v>
      </c>
    </row>
    <row r="15" spans="1:2" ht="12.75">
      <c r="A15" s="10" t="s">
        <v>86</v>
      </c>
      <c r="B15" s="21" t="s">
        <v>46</v>
      </c>
    </row>
    <row r="16" ht="12.75">
      <c r="B16" s="4" t="s">
        <v>135</v>
      </c>
    </row>
    <row r="17" ht="12.75">
      <c r="B17" s="4" t="s">
        <v>136</v>
      </c>
    </row>
    <row r="19" spans="1:2" ht="12.75">
      <c r="A19" s="10" t="s">
        <v>88</v>
      </c>
      <c r="B19" s="21" t="s">
        <v>137</v>
      </c>
    </row>
    <row r="20" spans="1:2" ht="12.75">
      <c r="A20" s="10"/>
      <c r="B20" s="10" t="s">
        <v>138</v>
      </c>
    </row>
    <row r="22" spans="1:2" ht="12.75">
      <c r="A22" s="10" t="s">
        <v>90</v>
      </c>
      <c r="B22" s="21" t="s">
        <v>139</v>
      </c>
    </row>
    <row r="23" spans="1:2" ht="12.75">
      <c r="A23" s="10"/>
      <c r="B23" s="10" t="s">
        <v>140</v>
      </c>
    </row>
    <row r="25" spans="1:2" ht="12.75">
      <c r="A25" s="10" t="s">
        <v>98</v>
      </c>
      <c r="B25" s="21" t="s">
        <v>141</v>
      </c>
    </row>
    <row r="26" spans="1:2" ht="12.75">
      <c r="A26" s="10"/>
      <c r="B26" s="10" t="s">
        <v>142</v>
      </c>
    </row>
    <row r="27" spans="1:8" ht="12.75">
      <c r="A27" s="10"/>
      <c r="F27" s="31" t="s">
        <v>19</v>
      </c>
      <c r="G27"/>
      <c r="H27"/>
    </row>
    <row r="28" spans="1:8" ht="12.75">
      <c r="A28" s="10"/>
      <c r="B28" s="10" t="s">
        <v>21</v>
      </c>
      <c r="C28" s="4" t="s">
        <v>143</v>
      </c>
      <c r="F28" s="31"/>
      <c r="G28"/>
      <c r="H28"/>
    </row>
    <row r="29" spans="1:8" ht="12.75">
      <c r="A29" s="10"/>
      <c r="B29" s="10"/>
      <c r="F29" s="31"/>
      <c r="G29"/>
      <c r="H29"/>
    </row>
    <row r="30" spans="1:8" ht="12.75">
      <c r="A30" s="10"/>
      <c r="B30"/>
      <c r="C30" s="4" t="s">
        <v>144</v>
      </c>
      <c r="F30" s="32">
        <v>7895</v>
      </c>
      <c r="G30"/>
      <c r="H30"/>
    </row>
    <row r="31" spans="1:8" ht="12.75">
      <c r="A31" s="10"/>
      <c r="C31" s="4" t="s">
        <v>145</v>
      </c>
      <c r="F31" s="32">
        <v>7155</v>
      </c>
      <c r="G31"/>
      <c r="H31"/>
    </row>
    <row r="32" spans="1:8" ht="12.75">
      <c r="A32" s="10"/>
      <c r="C32" s="10" t="s">
        <v>146</v>
      </c>
      <c r="F32" s="32">
        <v>544</v>
      </c>
      <c r="G32"/>
      <c r="H32"/>
    </row>
    <row r="33" spans="1:8" ht="12.75">
      <c r="A33" s="10"/>
      <c r="F33" s="33"/>
      <c r="G33"/>
      <c r="H33"/>
    </row>
    <row r="34" spans="1:8" ht="12.75">
      <c r="A34" s="10"/>
      <c r="B34" s="10" t="s">
        <v>24</v>
      </c>
      <c r="C34" s="4" t="s">
        <v>147</v>
      </c>
      <c r="F34" s="33"/>
      <c r="G34"/>
      <c r="H34"/>
    </row>
    <row r="35" spans="1:8" ht="12.75">
      <c r="A35" s="10"/>
      <c r="B35" s="10"/>
      <c r="F35" s="33"/>
      <c r="G35"/>
      <c r="H35"/>
    </row>
    <row r="36" spans="1:8" ht="12.75">
      <c r="A36" s="10"/>
      <c r="B36"/>
      <c r="C36" s="4" t="s">
        <v>148</v>
      </c>
      <c r="F36" s="32">
        <v>3520</v>
      </c>
      <c r="G36"/>
      <c r="H36"/>
    </row>
    <row r="37" spans="1:8" ht="12.75">
      <c r="A37" s="10"/>
      <c r="C37" s="4" t="s">
        <v>149</v>
      </c>
      <c r="F37" s="32"/>
      <c r="G37"/>
      <c r="H37"/>
    </row>
    <row r="38" spans="1:8" ht="12.75">
      <c r="A38" s="10"/>
      <c r="C38" s="10" t="s">
        <v>150</v>
      </c>
      <c r="F38" s="32">
        <v>1798</v>
      </c>
      <c r="G38"/>
      <c r="H38"/>
    </row>
    <row r="39" spans="1:8" ht="12.75">
      <c r="A39" s="10"/>
      <c r="C39" s="4" t="s">
        <v>151</v>
      </c>
      <c r="F39" s="32"/>
      <c r="G39"/>
      <c r="H39"/>
    </row>
    <row r="40" spans="3:8" ht="12.75">
      <c r="C40" s="10" t="s">
        <v>152</v>
      </c>
      <c r="F40" s="32">
        <v>1798</v>
      </c>
      <c r="G40"/>
      <c r="H40"/>
    </row>
    <row r="42" spans="1:2" ht="12.75">
      <c r="A42" s="10" t="s">
        <v>104</v>
      </c>
      <c r="B42" s="34" t="s">
        <v>153</v>
      </c>
    </row>
    <row r="43" spans="1:2" ht="12.75">
      <c r="A43" s="10"/>
      <c r="B43" s="4" t="s">
        <v>154</v>
      </c>
    </row>
    <row r="45" spans="1:2" ht="12.75">
      <c r="A45" s="10" t="s">
        <v>106</v>
      </c>
      <c r="B45" s="21" t="s">
        <v>155</v>
      </c>
    </row>
    <row r="46" spans="1:2" ht="12.75">
      <c r="A46" s="10"/>
      <c r="B46" s="10" t="s">
        <v>156</v>
      </c>
    </row>
    <row r="48" spans="1:2" ht="12.75">
      <c r="A48" s="10" t="s">
        <v>116</v>
      </c>
      <c r="B48" s="21" t="s">
        <v>157</v>
      </c>
    </row>
    <row r="49" spans="1:2" ht="12.75">
      <c r="A49" s="10"/>
      <c r="B49" s="10" t="s">
        <v>158</v>
      </c>
    </row>
    <row r="50" spans="1:2" ht="12.75">
      <c r="A50" s="10"/>
      <c r="B50"/>
    </row>
    <row r="51" spans="1:2" ht="12.75">
      <c r="A51" s="10" t="s">
        <v>118</v>
      </c>
      <c r="B51" s="21" t="s">
        <v>159</v>
      </c>
    </row>
    <row r="52" spans="1:2" ht="12.75">
      <c r="A52" s="10"/>
      <c r="B52" s="10" t="s">
        <v>160</v>
      </c>
    </row>
    <row r="53" spans="1:2" ht="12.75">
      <c r="A53" s="10"/>
      <c r="B53" s="10" t="s">
        <v>161</v>
      </c>
    </row>
    <row r="54" spans="1:2" ht="12.75">
      <c r="A54" s="10"/>
      <c r="B54"/>
    </row>
    <row r="55" spans="1:2" ht="12.75">
      <c r="A55" s="10" t="s">
        <v>120</v>
      </c>
      <c r="B55" s="21" t="s">
        <v>162</v>
      </c>
    </row>
    <row r="56" spans="1:2" ht="12.75">
      <c r="A56" s="10"/>
      <c r="B56" s="10" t="s">
        <v>163</v>
      </c>
    </row>
    <row r="58" spans="5:6" ht="12.75">
      <c r="E58"/>
      <c r="F58" s="31" t="s">
        <v>19</v>
      </c>
    </row>
    <row r="59" spans="2:6" ht="12.75">
      <c r="B59" s="35" t="s">
        <v>164</v>
      </c>
      <c r="E59"/>
      <c r="F59"/>
    </row>
    <row r="60" spans="2:7" ht="12.75">
      <c r="B60" s="36"/>
      <c r="E60"/>
      <c r="G60"/>
    </row>
    <row r="61" spans="1:6" ht="12.75">
      <c r="A61" s="4" t="s">
        <v>165</v>
      </c>
      <c r="B61" s="10" t="s">
        <v>166</v>
      </c>
      <c r="E61"/>
      <c r="F61" s="37">
        <f>-'[1]Consol BS'!AK122-'[1]Consol BS'!AK193</f>
        <v>570438.125</v>
      </c>
    </row>
    <row r="62" spans="5:6" ht="12.75">
      <c r="E62"/>
      <c r="F62" s="33"/>
    </row>
    <row r="63" spans="1:6" ht="12.75">
      <c r="A63" s="4" t="s">
        <v>167</v>
      </c>
      <c r="B63" s="10" t="s">
        <v>168</v>
      </c>
      <c r="E63"/>
      <c r="F63" s="37">
        <f>-'[1]Consol BS'!AK137</f>
        <v>69174.34</v>
      </c>
    </row>
    <row r="64" spans="5:6" ht="13.5" thickBot="1">
      <c r="E64"/>
      <c r="F64" s="38">
        <f>SUM(F61:F63)</f>
        <v>639612.465</v>
      </c>
    </row>
    <row r="65" ht="13.5" thickTop="1"/>
    <row r="66" ht="12.75">
      <c r="B66" s="10" t="s">
        <v>169</v>
      </c>
    </row>
    <row r="68" spans="1:2" ht="12.75">
      <c r="A68" s="4" t="s">
        <v>165</v>
      </c>
      <c r="B68" s="10" t="s">
        <v>170</v>
      </c>
    </row>
    <row r="70" spans="1:2" ht="12.75">
      <c r="A70" s="4" t="s">
        <v>167</v>
      </c>
      <c r="B70" s="10" t="s">
        <v>171</v>
      </c>
    </row>
    <row r="71" ht="12.75">
      <c r="B71" s="10"/>
    </row>
    <row r="72" ht="12.75">
      <c r="B72" s="10"/>
    </row>
    <row r="73" ht="12.75">
      <c r="B73" s="10"/>
    </row>
    <row r="75" spans="1:2" ht="12.75">
      <c r="A75" s="10" t="s">
        <v>122</v>
      </c>
      <c r="B75" s="21" t="s">
        <v>172</v>
      </c>
    </row>
    <row r="76" spans="1:2" ht="12.75">
      <c r="A76" s="10"/>
      <c r="B76" s="10" t="s">
        <v>173</v>
      </c>
    </row>
    <row r="77" spans="1:2" ht="12.75">
      <c r="A77" s="10"/>
      <c r="B77" s="10" t="s">
        <v>174</v>
      </c>
    </row>
    <row r="78" spans="1:2" ht="12.75">
      <c r="A78" s="10"/>
      <c r="B78" s="27" t="s">
        <v>175</v>
      </c>
    </row>
    <row r="80" spans="1:2" ht="12.75">
      <c r="A80" s="10" t="s">
        <v>124</v>
      </c>
      <c r="B80" s="21" t="s">
        <v>176</v>
      </c>
    </row>
    <row r="81" spans="1:2" ht="12.75">
      <c r="A81" s="10"/>
      <c r="B81" s="10" t="s">
        <v>177</v>
      </c>
    </row>
    <row r="83" spans="1:2" ht="12.75">
      <c r="A83" s="10" t="s">
        <v>178</v>
      </c>
      <c r="B83" s="21" t="s">
        <v>179</v>
      </c>
    </row>
    <row r="84" spans="1:2" ht="12.75">
      <c r="A84" s="10"/>
      <c r="B84" s="10" t="s">
        <v>180</v>
      </c>
    </row>
    <row r="86" spans="1:2" ht="12.75">
      <c r="A86" s="10" t="s">
        <v>181</v>
      </c>
      <c r="B86" s="23" t="s">
        <v>182</v>
      </c>
    </row>
    <row r="87" spans="1:2" ht="12.75">
      <c r="A87" s="10"/>
      <c r="B87" s="10" t="s">
        <v>183</v>
      </c>
    </row>
    <row r="89" spans="1:7" ht="12.75">
      <c r="A89" s="39"/>
      <c r="B89" s="36"/>
      <c r="C89" s="36"/>
      <c r="D89" s="40"/>
      <c r="E89" s="41" t="s">
        <v>184</v>
      </c>
      <c r="F89" s="42"/>
      <c r="G89" s="42"/>
    </row>
    <row r="90" spans="1:7" ht="12.75">
      <c r="A90" s="36"/>
      <c r="B90" s="36"/>
      <c r="C90" s="36"/>
      <c r="D90" s="42"/>
      <c r="E90" s="43" t="s">
        <v>185</v>
      </c>
      <c r="F90" s="44"/>
      <c r="G90" s="42"/>
    </row>
    <row r="91" spans="1:7" ht="12.75">
      <c r="A91" s="36"/>
      <c r="B91" s="36"/>
      <c r="C91" s="36"/>
      <c r="D91" s="42"/>
      <c r="E91" s="43" t="s">
        <v>186</v>
      </c>
      <c r="F91" s="41" t="s">
        <v>187</v>
      </c>
      <c r="G91" s="43" t="s">
        <v>188</v>
      </c>
    </row>
    <row r="92" spans="1:7" ht="12.75">
      <c r="A92" s="36"/>
      <c r="B92" s="36"/>
      <c r="C92" s="36"/>
      <c r="D92" s="43" t="s">
        <v>22</v>
      </c>
      <c r="E92" s="43" t="s">
        <v>189</v>
      </c>
      <c r="F92" s="43" t="s">
        <v>190</v>
      </c>
      <c r="G92" s="43" t="s">
        <v>191</v>
      </c>
    </row>
    <row r="93" spans="1:7" ht="15">
      <c r="A93" s="10" t="s">
        <v>21</v>
      </c>
      <c r="B93" s="45" t="s">
        <v>192</v>
      </c>
      <c r="C93" s="36"/>
      <c r="D93" s="46" t="s">
        <v>19</v>
      </c>
      <c r="E93" s="46" t="s">
        <v>19</v>
      </c>
      <c r="F93" s="46" t="s">
        <v>19</v>
      </c>
      <c r="G93" s="46" t="s">
        <v>19</v>
      </c>
    </row>
    <row r="95" spans="2:7" ht="12.75">
      <c r="B95" s="4" t="s">
        <v>193</v>
      </c>
      <c r="D95" s="26">
        <v>8790</v>
      </c>
      <c r="E95" s="26">
        <v>2451</v>
      </c>
      <c r="F95" s="26">
        <v>2234</v>
      </c>
      <c r="G95" s="26">
        <v>123979</v>
      </c>
    </row>
    <row r="96" spans="4:7" ht="12.75">
      <c r="D96" s="26"/>
      <c r="E96" s="26"/>
      <c r="F96" s="26"/>
      <c r="G96" s="26"/>
    </row>
    <row r="97" spans="2:7" ht="12.75">
      <c r="B97" s="4" t="s">
        <v>194</v>
      </c>
      <c r="D97" s="26">
        <v>4178</v>
      </c>
      <c r="E97" s="26">
        <v>2069</v>
      </c>
      <c r="F97" s="26">
        <v>1848</v>
      </c>
      <c r="G97" s="26">
        <v>177580</v>
      </c>
    </row>
    <row r="98" spans="4:7" ht="12.75">
      <c r="D98" s="26"/>
      <c r="E98" s="26"/>
      <c r="F98" s="26"/>
      <c r="G98" s="26"/>
    </row>
    <row r="99" spans="2:7" ht="12.75">
      <c r="B99" s="4" t="s">
        <v>195</v>
      </c>
      <c r="D99" s="26">
        <v>53858</v>
      </c>
      <c r="E99" s="26">
        <v>4889</v>
      </c>
      <c r="F99" s="26">
        <v>-288</v>
      </c>
      <c r="G99" s="26">
        <v>170653</v>
      </c>
    </row>
    <row r="100" spans="4:7" ht="12.75">
      <c r="D100" s="26"/>
      <c r="E100" s="26"/>
      <c r="F100" s="26"/>
      <c r="G100" s="26"/>
    </row>
    <row r="101" spans="2:7" ht="12.75">
      <c r="B101" s="10" t="s">
        <v>196</v>
      </c>
      <c r="D101" s="26">
        <v>15678</v>
      </c>
      <c r="E101" s="26">
        <v>1126</v>
      </c>
      <c r="F101" s="26">
        <v>-5312</v>
      </c>
      <c r="G101" s="26">
        <v>195387</v>
      </c>
    </row>
    <row r="102" spans="4:7" ht="12.75">
      <c r="D102" s="26"/>
      <c r="E102" s="26"/>
      <c r="F102" s="26"/>
      <c r="G102" s="26"/>
    </row>
    <row r="103" spans="2:7" ht="12.75">
      <c r="B103" s="4" t="s">
        <v>197</v>
      </c>
      <c r="D103" s="26"/>
      <c r="E103" s="26"/>
      <c r="F103" s="26"/>
      <c r="G103" s="26"/>
    </row>
    <row r="104" spans="3:7" ht="12.75">
      <c r="C104" s="4" t="s">
        <v>198</v>
      </c>
      <c r="D104" s="26">
        <v>945</v>
      </c>
      <c r="E104" s="26">
        <v>387</v>
      </c>
      <c r="F104" s="26">
        <v>3307</v>
      </c>
      <c r="G104" s="26">
        <v>630641</v>
      </c>
    </row>
    <row r="105" spans="4:7" ht="12.75">
      <c r="D105" s="47">
        <f>SUM(D95:D104)</f>
        <v>83449</v>
      </c>
      <c r="E105" s="47">
        <f>SUM(E95:E104)</f>
        <v>10922</v>
      </c>
      <c r="F105" s="47">
        <f>SUM(F95:F104)</f>
        <v>1789</v>
      </c>
      <c r="G105" s="47">
        <f>SUM(G95:G104)</f>
        <v>1298240</v>
      </c>
    </row>
    <row r="106" spans="4:7" ht="12.75">
      <c r="D106" s="28"/>
      <c r="E106" s="28"/>
      <c r="F106" s="28"/>
      <c r="G106" s="28"/>
    </row>
    <row r="107" spans="2:7" ht="12.75">
      <c r="B107" s="4" t="s">
        <v>199</v>
      </c>
      <c r="D107" s="28"/>
      <c r="E107" s="28"/>
      <c r="F107" s="28"/>
      <c r="G107" s="28"/>
    </row>
    <row r="108" spans="3:7" ht="12.75">
      <c r="C108" s="4" t="s">
        <v>200</v>
      </c>
      <c r="D108" s="48" t="s">
        <v>71</v>
      </c>
      <c r="E108" s="48" t="s">
        <v>71</v>
      </c>
      <c r="F108" s="28">
        <v>-10504</v>
      </c>
      <c r="G108" s="48" t="s">
        <v>71</v>
      </c>
    </row>
    <row r="109" spans="4:7" ht="13.5" thickBot="1">
      <c r="D109" s="49">
        <f>SUM(D105:D108)</f>
        <v>83449</v>
      </c>
      <c r="E109" s="49">
        <f>SUM(E105:E108)</f>
        <v>10922</v>
      </c>
      <c r="F109" s="49">
        <f>SUM(F105:F108)</f>
        <v>-8715</v>
      </c>
      <c r="G109" s="49">
        <f>SUM(G105:G108)</f>
        <v>1298240</v>
      </c>
    </row>
    <row r="110" spans="4:7" ht="13.5" thickTop="1">
      <c r="D110" s="28"/>
      <c r="E110" s="28"/>
      <c r="F110" s="28"/>
      <c r="G110" s="28"/>
    </row>
    <row r="111" spans="1:7" ht="12.75">
      <c r="A111" s="10" t="s">
        <v>24</v>
      </c>
      <c r="B111" s="50" t="s">
        <v>201</v>
      </c>
      <c r="D111" s="28"/>
      <c r="E111" s="28"/>
      <c r="F111" s="28"/>
      <c r="G111" s="28"/>
    </row>
    <row r="112" spans="3:7" ht="12.75">
      <c r="C112" s="45" t="s">
        <v>202</v>
      </c>
      <c r="D112" s="28"/>
      <c r="E112" s="28"/>
      <c r="F112" s="28"/>
      <c r="G112" s="28"/>
    </row>
    <row r="113" spans="4:7" ht="12.75">
      <c r="D113" s="28"/>
      <c r="E113" s="28"/>
      <c r="F113" s="28"/>
      <c r="G113" s="28"/>
    </row>
    <row r="114" spans="2:7" ht="12.75">
      <c r="B114" s="4" t="s">
        <v>203</v>
      </c>
      <c r="D114" s="28">
        <v>28322</v>
      </c>
      <c r="E114" s="28">
        <v>13296</v>
      </c>
      <c r="F114" s="28">
        <v>-166</v>
      </c>
      <c r="G114" s="28">
        <v>1274300</v>
      </c>
    </row>
    <row r="115" spans="2:7" ht="12.75">
      <c r="B115" s="4" t="s">
        <v>204</v>
      </c>
      <c r="D115" s="28">
        <v>55127</v>
      </c>
      <c r="E115" s="28">
        <v>-2374</v>
      </c>
      <c r="F115" s="28">
        <v>-8549</v>
      </c>
      <c r="G115" s="28">
        <v>23940</v>
      </c>
    </row>
    <row r="116" spans="4:7" ht="13.5" thickBot="1">
      <c r="D116" s="49">
        <f>SUM(D114:D115)</f>
        <v>83449</v>
      </c>
      <c r="E116" s="49">
        <f>SUM(E114:E115)</f>
        <v>10922</v>
      </c>
      <c r="F116" s="49">
        <f>SUM(F114:F115)</f>
        <v>-8715</v>
      </c>
      <c r="G116" s="49">
        <f>SUM(G114:G115)</f>
        <v>1298240</v>
      </c>
    </row>
    <row r="117" ht="13.5" thickTop="1"/>
    <row r="118" spans="1:2" ht="12.75">
      <c r="A118" s="10" t="s">
        <v>205</v>
      </c>
      <c r="B118" s="21" t="s">
        <v>206</v>
      </c>
    </row>
    <row r="119" ht="12.75">
      <c r="B119" s="27" t="s">
        <v>207</v>
      </c>
    </row>
    <row r="121" spans="1:2" ht="12.75">
      <c r="A121" s="10" t="s">
        <v>208</v>
      </c>
      <c r="B121" s="23" t="s">
        <v>209</v>
      </c>
    </row>
    <row r="122" ht="12.75">
      <c r="B122" s="10" t="s">
        <v>210</v>
      </c>
    </row>
    <row r="123" ht="12.75">
      <c r="B123" s="10"/>
    </row>
    <row r="124" spans="1:2" ht="12.75">
      <c r="A124" s="10" t="s">
        <v>211</v>
      </c>
      <c r="B124" s="23" t="s">
        <v>212</v>
      </c>
    </row>
    <row r="125" spans="1:2" ht="12.75">
      <c r="A125" s="10"/>
      <c r="B125" s="10" t="s">
        <v>213</v>
      </c>
    </row>
    <row r="126" spans="1:2" ht="12.75">
      <c r="A126" s="10"/>
      <c r="B126" s="27" t="s">
        <v>214</v>
      </c>
    </row>
    <row r="128" spans="1:3" ht="12.75">
      <c r="A128" s="10" t="s">
        <v>215</v>
      </c>
      <c r="B128" s="23" t="s">
        <v>216</v>
      </c>
      <c r="C128"/>
    </row>
    <row r="129" spans="2:3" ht="12.75">
      <c r="B129" s="27" t="s">
        <v>217</v>
      </c>
      <c r="C129"/>
    </row>
    <row r="130" spans="2:3" ht="12.75">
      <c r="B130" s="10"/>
      <c r="C130"/>
    </row>
    <row r="131" spans="1:2" ht="12.75">
      <c r="A131" s="10" t="s">
        <v>218</v>
      </c>
      <c r="B131" s="21" t="s">
        <v>219</v>
      </c>
    </row>
    <row r="132" ht="12.75">
      <c r="B132" s="10" t="s">
        <v>220</v>
      </c>
    </row>
    <row r="134" spans="1:2" ht="12.75">
      <c r="A134" s="10" t="s">
        <v>221</v>
      </c>
      <c r="B134" s="21" t="s">
        <v>222</v>
      </c>
    </row>
    <row r="135" ht="12.75">
      <c r="B135" s="10" t="s">
        <v>223</v>
      </c>
    </row>
    <row r="136" ht="12.75">
      <c r="B136" s="4" t="s">
        <v>224</v>
      </c>
    </row>
    <row r="139" ht="12.75">
      <c r="A139" s="51" t="s">
        <v>225</v>
      </c>
    </row>
    <row r="140" ht="12.75">
      <c r="A140" s="52" t="s">
        <v>0</v>
      </c>
    </row>
    <row r="141" ht="12.75">
      <c r="A141" s="51"/>
    </row>
    <row r="142" ht="12.75">
      <c r="A142" s="51"/>
    </row>
    <row r="143" ht="12.75">
      <c r="A143" s="53" t="s">
        <v>226</v>
      </c>
    </row>
    <row r="144" ht="12.75">
      <c r="A144" s="8" t="s">
        <v>227</v>
      </c>
    </row>
    <row r="145" ht="12.75">
      <c r="A145" s="51"/>
    </row>
    <row r="146" ht="12.75">
      <c r="A146" s="53" t="s">
        <v>228</v>
      </c>
    </row>
    <row r="147" ht="12.75">
      <c r="A147" s="54" t="s">
        <v>229</v>
      </c>
    </row>
  </sheetData>
  <printOptions horizontalCentered="1"/>
  <pageMargins left="0.75" right="0.75" top="0.73" bottom="0.41" header="0.5" footer="0.54"/>
  <pageSetup orientation="portrait" paperSize="9" scale="80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Industries Berhad</dc:creator>
  <cp:keywords/>
  <dc:description/>
  <cp:lastModifiedBy>Mycom Berhad</cp:lastModifiedBy>
  <cp:lastPrinted>1999-11-26T10:36:37Z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