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2"/>
  </bookViews>
  <sheets>
    <sheet name="pl" sheetId="1" r:id="rId1"/>
    <sheet name="equity" sheetId="2" r:id="rId2"/>
    <sheet name="bs" sheetId="3" r:id="rId3"/>
    <sheet name="cflow" sheetId="4" r:id="rId4"/>
    <sheet name="summary" sheetId="5" r:id="rId5"/>
    <sheet name="add info" sheetId="6" r:id="rId6"/>
  </sheets>
  <externalReferences>
    <externalReference r:id="rId9"/>
  </externalReferences>
  <definedNames>
    <definedName name="_xlnm.Print_Area" localSheetId="5">'add info'!$A$1:$H$19</definedName>
    <definedName name="_xlnm.Print_Area" localSheetId="2">'bs'!$A$1:$G$73</definedName>
    <definedName name="_xlnm.Print_Area" localSheetId="3">'cflow'!$A$1:$F$115</definedName>
    <definedName name="_xlnm.Print_Area" localSheetId="0">'pl'!$A$1:$K$47</definedName>
    <definedName name="_xlnm.Print_Titles" localSheetId="2">'bs'!$1:$8</definedName>
    <definedName name="_xlnm.Print_Titles" localSheetId="3">'cflow'!$1:$9</definedName>
    <definedName name="_xlnm.Print_Titles" localSheetId="1">'equity'!$1:$9</definedName>
  </definedNames>
  <calcPr fullCalcOnLoad="1"/>
</workbook>
</file>

<file path=xl/sharedStrings.xml><?xml version="1.0" encoding="utf-8"?>
<sst xmlns="http://schemas.openxmlformats.org/spreadsheetml/2006/main" count="338" uniqueCount="237">
  <si>
    <t>CURRENT</t>
  </si>
  <si>
    <t>QUARTER</t>
  </si>
  <si>
    <t>RM'000</t>
  </si>
  <si>
    <t xml:space="preserve"> </t>
  </si>
  <si>
    <t>(c)</t>
  </si>
  <si>
    <t>companies</t>
  </si>
  <si>
    <t>Taxation</t>
  </si>
  <si>
    <t>AS AT</t>
  </si>
  <si>
    <t>Long Term Investments</t>
  </si>
  <si>
    <t xml:space="preserve">      Short Term Investments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</si>
  <si>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</si>
  <si>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</si>
  <si>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</si>
  <si>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</si>
  <si>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</si>
  <si>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</si>
  <si>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</si>
  <si>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Other Long Term Liabilities</t>
  </si>
  <si>
    <t>The figures have not been audited.</t>
  </si>
  <si>
    <t xml:space="preserve">      Cash and bank balances </t>
  </si>
  <si>
    <t xml:space="preserve">      Development properties </t>
  </si>
  <si>
    <t xml:space="preserve">      Deposits with financial institutions</t>
  </si>
  <si>
    <t>I</t>
  </si>
  <si>
    <t>Leasehold Management Right</t>
  </si>
  <si>
    <t>Long Term Receivable</t>
  </si>
  <si>
    <t>II</t>
  </si>
  <si>
    <t>Associated Companies</t>
  </si>
  <si>
    <t xml:space="preserve">      Exchange Reserve     </t>
  </si>
  <si>
    <t xml:space="preserve">      Accumulated losses         </t>
  </si>
  <si>
    <t>Lease and Hire Purchase Creditors</t>
  </si>
  <si>
    <t>MULPHA INTERNATIONAL BHD</t>
  </si>
  <si>
    <t>Revenue</t>
  </si>
  <si>
    <t>Finance costs</t>
  </si>
  <si>
    <t>Treasury Shares</t>
  </si>
  <si>
    <t>Investment Properties</t>
  </si>
  <si>
    <t>Operating expenses</t>
  </si>
  <si>
    <t>Other operating income</t>
  </si>
  <si>
    <t>Minority interests</t>
  </si>
  <si>
    <t>ENDED</t>
  </si>
  <si>
    <t>COMPARATIVE</t>
  </si>
  <si>
    <t>CUMULATIVE</t>
  </si>
  <si>
    <t>TO</t>
  </si>
  <si>
    <t>Property, Plant &amp; Equipment</t>
  </si>
  <si>
    <t>Creditors</t>
  </si>
  <si>
    <t>Distributable</t>
  </si>
  <si>
    <t xml:space="preserve">Share </t>
  </si>
  <si>
    <t xml:space="preserve">Exchange </t>
  </si>
  <si>
    <t>Accumulated</t>
  </si>
  <si>
    <t>Total</t>
  </si>
  <si>
    <t>Capital</t>
  </si>
  <si>
    <t>Premium</t>
  </si>
  <si>
    <t>Reserve</t>
  </si>
  <si>
    <t>Losses</t>
  </si>
  <si>
    <t>RM '000</t>
  </si>
  <si>
    <t>Non Distributable</t>
  </si>
  <si>
    <t>Revaluation</t>
  </si>
  <si>
    <t>Other</t>
  </si>
  <si>
    <t>Adjustments for:</t>
  </si>
  <si>
    <t>Amortisation of goodwill</t>
  </si>
  <si>
    <t xml:space="preserve">Amortisation of leasehold </t>
  </si>
  <si>
    <t xml:space="preserve">   management right</t>
  </si>
  <si>
    <t>Amortisation of revaluation</t>
  </si>
  <si>
    <t>Provision for stock obsolescence</t>
  </si>
  <si>
    <t xml:space="preserve">Provision for doubtful debts      </t>
  </si>
  <si>
    <t>Provision for maintenance and assembly</t>
  </si>
  <si>
    <t>Provision for warranty</t>
  </si>
  <si>
    <t>Depreciation of property, plant and</t>
  </si>
  <si>
    <t xml:space="preserve">   equipment</t>
  </si>
  <si>
    <t xml:space="preserve">(Gain)/Loss on disposal of subsidiary </t>
  </si>
  <si>
    <t xml:space="preserve">   companies</t>
  </si>
  <si>
    <t>Interest expense</t>
  </si>
  <si>
    <t>Interest income</t>
  </si>
  <si>
    <t>Dividend income</t>
  </si>
  <si>
    <t>Property, plant and equipment</t>
  </si>
  <si>
    <t xml:space="preserve">   written off</t>
  </si>
  <si>
    <t>Net loss/(gain) on disposal of</t>
  </si>
  <si>
    <t xml:space="preserve">   property, plant and equipment</t>
  </si>
  <si>
    <t xml:space="preserve">Loss retained in associated </t>
  </si>
  <si>
    <t>Loss retained in joint ventures</t>
  </si>
  <si>
    <t xml:space="preserve">  value of investments</t>
  </si>
  <si>
    <t>Provision for staff benefits</t>
  </si>
  <si>
    <t>Changes in working capital:</t>
  </si>
  <si>
    <t>Long term receivable</t>
  </si>
  <si>
    <t>Development properties</t>
  </si>
  <si>
    <t>Stocks</t>
  </si>
  <si>
    <t>Debtors</t>
  </si>
  <si>
    <t>Short term investments</t>
  </si>
  <si>
    <t>Net change in working capital</t>
  </si>
  <si>
    <t>Interest expense paid</t>
  </si>
  <si>
    <t>Interest received</t>
  </si>
  <si>
    <t>Staff benefits paid</t>
  </si>
  <si>
    <t>Purchase of property, plant and equipment</t>
  </si>
  <si>
    <t xml:space="preserve">Acquisition of subsidiary companies, </t>
  </si>
  <si>
    <t xml:space="preserve">   net of cash  (Note a)</t>
  </si>
  <si>
    <t>Disposal of subsidiary companies,</t>
  </si>
  <si>
    <t xml:space="preserve">   net of cash  (Note b)</t>
  </si>
  <si>
    <t>Dividends received</t>
  </si>
  <si>
    <t>Shares repurchased</t>
  </si>
  <si>
    <t>Payment of finance lease liabilities</t>
  </si>
  <si>
    <t xml:space="preserve">  AND CASH EQUIVALENTS</t>
  </si>
  <si>
    <t xml:space="preserve">CASH AND CASH EQUIVALENTS </t>
  </si>
  <si>
    <t>CASH AND CASH EQUIVALENTS</t>
  </si>
  <si>
    <t>Cash and bank balances</t>
  </si>
  <si>
    <t>Cash and cash equivalents</t>
  </si>
  <si>
    <t>Overdrafts</t>
  </si>
  <si>
    <t>Deposits</t>
  </si>
  <si>
    <t>Less: Deposits pledged</t>
  </si>
  <si>
    <t>Gain on sale of investment properties</t>
  </si>
  <si>
    <t>Gain on sale of long term investments</t>
  </si>
  <si>
    <t>SUMMARY OF KEY FINANCIAL INFORMATION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</si>
  <si>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</si>
  <si>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</si>
  <si>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</si>
  <si>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</si>
  <si>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</si>
  <si>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</si>
  <si>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</si>
  <si>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Profit/(Loss) before tax</t>
  </si>
  <si>
    <t>Profit/(Loss) after tax and</t>
  </si>
  <si>
    <t>minority interests</t>
  </si>
  <si>
    <t>Net profit/(loss) for</t>
  </si>
  <si>
    <t>the period</t>
  </si>
  <si>
    <t>Basic earnings/(loss)</t>
  </si>
  <si>
    <t>per share(sen)</t>
  </si>
  <si>
    <t>Dividend per share (sen)</t>
  </si>
  <si>
    <t>Net tangible assets per share(RM)</t>
  </si>
  <si>
    <t>AS AT END OF</t>
  </si>
  <si>
    <t>AS AT PRECEDING</t>
  </si>
  <si>
    <t>FINANCIAL</t>
  </si>
  <si>
    <t>YEAR END</t>
  </si>
  <si>
    <t>PART A2: SUMMARY OF KEY FINANCIAL INFORMATION</t>
  </si>
  <si>
    <t xml:space="preserve">Share of results of associated </t>
  </si>
  <si>
    <t>PART A1: QUARTERLY REPORT</t>
  </si>
  <si>
    <t>Net tangible assets per share (RM)</t>
  </si>
  <si>
    <t>Transfer (to)/from income statement</t>
  </si>
  <si>
    <t>with the Annual Audited Financial Statements of the Group for the year ended</t>
  </si>
  <si>
    <t>Exchange reserves</t>
  </si>
  <si>
    <t>Non cashflow items</t>
  </si>
  <si>
    <t>Operating profit before working capital changes</t>
  </si>
  <si>
    <t>Net change in current assets</t>
  </si>
  <si>
    <t>Net change in current liabilities</t>
  </si>
  <si>
    <t>Other investments</t>
  </si>
  <si>
    <t>CASH FLOWS FROM OPERATING ACTIVITIES</t>
  </si>
  <si>
    <t>CASH FLOWS FROM INVESTING ACTIVITIES</t>
  </si>
  <si>
    <t>CASH FLOWS FROM FINANCING ACTIVITIES</t>
  </si>
  <si>
    <t>IV.</t>
  </si>
  <si>
    <t>CONDENSED CONSOLIDATED CASH FLOW STATEMENTS FOR THE</t>
  </si>
  <si>
    <t>NOTE</t>
  </si>
  <si>
    <t>The Condensed Consolidated Balance Sheet should be read in conjunction with the</t>
  </si>
  <si>
    <t>Net loss for the period</t>
  </si>
  <si>
    <t>Income tax paid</t>
  </si>
  <si>
    <t>The Condensed Consolidated Cashflow Statements should be read in conjunction</t>
  </si>
  <si>
    <t>PART A3: ADDITIONAL INFORMATION</t>
  </si>
  <si>
    <t>ADDITIONAL INFORMATION FOR</t>
  </si>
  <si>
    <t>Gross interest income</t>
  </si>
  <si>
    <t>Gross interest expense</t>
  </si>
  <si>
    <t xml:space="preserve">Write back of provision for diminution in </t>
  </si>
  <si>
    <t xml:space="preserve">  companies and jointly controlled entities</t>
  </si>
  <si>
    <t>Jointly controlled entities</t>
  </si>
  <si>
    <t>Impairment Loss</t>
  </si>
  <si>
    <t>Loss on revaluation of property, plant and equipment</t>
  </si>
  <si>
    <t>The Condensed Consolidated Statement of Changes in Equity should be read in conjunction with the Annual Audited Financial Statements of the Group</t>
  </si>
  <si>
    <t xml:space="preserve">      Tax recoverable</t>
  </si>
  <si>
    <t xml:space="preserve">      Capital Reserve - distributable</t>
  </si>
  <si>
    <t>Treasury</t>
  </si>
  <si>
    <t>shares</t>
  </si>
  <si>
    <t>Surplus arising on translation of net</t>
  </si>
  <si>
    <t>At 1 January 2003</t>
  </si>
  <si>
    <t xml:space="preserve">  investment in foreign entity</t>
  </si>
  <si>
    <t xml:space="preserve">NET DECREASE IN CASH </t>
  </si>
  <si>
    <t>Exceptional items</t>
  </si>
  <si>
    <t>Proision for LAD</t>
  </si>
  <si>
    <t>Provision for forseeable losses</t>
  </si>
  <si>
    <t xml:space="preserve">   surplus on L &amp; B</t>
  </si>
  <si>
    <t>3 MONTHS</t>
  </si>
  <si>
    <t>31/03/2004</t>
  </si>
  <si>
    <t>Annual Audited Financial Statements of the Group for the year ended 31 December 2003.</t>
  </si>
  <si>
    <t>At 1 January 2004</t>
  </si>
  <si>
    <t>for the year ended 31 December 2003.</t>
  </si>
  <si>
    <t>31 December 2003.</t>
  </si>
  <si>
    <t>31/12/03</t>
  </si>
  <si>
    <t xml:space="preserve">      Receivables </t>
  </si>
  <si>
    <t xml:space="preserve">      Payables</t>
  </si>
  <si>
    <t xml:space="preserve">      Bank Borrowings </t>
  </si>
  <si>
    <t xml:space="preserve">      Tax Payable</t>
  </si>
  <si>
    <t xml:space="preserve">Shareholders' Equity </t>
  </si>
  <si>
    <t xml:space="preserve">NON CURRENT ASSETS </t>
  </si>
  <si>
    <t xml:space="preserve">CURRENT ASSETS </t>
  </si>
  <si>
    <t>CURRENT LIABILITIES</t>
  </si>
  <si>
    <t xml:space="preserve">NET CURRENT ASSETS </t>
  </si>
  <si>
    <t>FINANCED BY :-</t>
  </si>
  <si>
    <t xml:space="preserve">NON CURRENT LIABILITIES </t>
  </si>
  <si>
    <t xml:space="preserve">Deferred Tax Liabilities </t>
  </si>
  <si>
    <t xml:space="preserve">Land held for development </t>
  </si>
  <si>
    <t>Goodwill</t>
  </si>
  <si>
    <t xml:space="preserve">      Inventories</t>
  </si>
  <si>
    <t xml:space="preserve">      Provisions for liabilities </t>
  </si>
  <si>
    <t>Bank Borrowings</t>
  </si>
  <si>
    <t>Cash (used in) / generated from  operations</t>
  </si>
  <si>
    <t>Net cash (used in) / generated from investing activities</t>
  </si>
  <si>
    <t>Net drawdown / (repayment) of  borrowings</t>
  </si>
  <si>
    <t>Net cash generated from / (used in)  financing activities</t>
  </si>
  <si>
    <t>6 MONTHS</t>
  </si>
  <si>
    <t>30/06/2003</t>
  </si>
  <si>
    <t>30/06/2004</t>
  </si>
  <si>
    <t>Quarterly report on consolidated results for the financial quarter ended 30 JUNE 2004.</t>
  </si>
  <si>
    <t>Financial Statements of the Group for the year ended 31 December 2003.</t>
  </si>
  <si>
    <t xml:space="preserve">The Condensed Consolidated Income Statements should be read in conjunction with the Annual Audited </t>
  </si>
  <si>
    <t>At 30 June 2004</t>
  </si>
  <si>
    <t>At 30 June 2003</t>
  </si>
  <si>
    <t>CONDENSED CONSOLIDATED BALANCE SHEET AS AT 30 JUNE  2004</t>
  </si>
  <si>
    <t>30/06/04</t>
  </si>
  <si>
    <t>30/06/03</t>
  </si>
  <si>
    <t>DEC'03</t>
  </si>
  <si>
    <t>JUN '04</t>
  </si>
  <si>
    <t>Profit  from operations</t>
  </si>
  <si>
    <t>Profit/(Loss) after tax</t>
  </si>
  <si>
    <t>Net profit/(loss) for the period</t>
  </si>
  <si>
    <t>Basic earnings/(loss) per share (sen)</t>
  </si>
  <si>
    <t>CONDENSED CONSOLIDATED INCOME STATEMENT FOR THE 2ND QUARTER ENDED 30 JUNE 2004</t>
  </si>
  <si>
    <t xml:space="preserve">III. CONDENSED CONSOLIDATED STATEMENT OF CHANGES IN EQUITY FOR THE QUARTER ENDED 30 JUNE 2004 </t>
  </si>
  <si>
    <t>Fixed deposits pledged</t>
  </si>
  <si>
    <t>Net cash (used in) / generated from  operating activities</t>
  </si>
  <si>
    <t>Profit / (Loss)  before taxation</t>
  </si>
  <si>
    <t>Profit from operations</t>
  </si>
  <si>
    <t>FOREIGN CURRENCY DIFFERENCES ON</t>
  </si>
  <si>
    <t xml:space="preserve">   OPENING CASH AND CASH EQUIVALENTS </t>
  </si>
  <si>
    <t>Net profit for the period</t>
  </si>
  <si>
    <t>HALF YEAR  ENDED 30 JUNE  2004</t>
  </si>
  <si>
    <t>&lt;----     HALF YEAR ENDED  -----&gt;</t>
  </si>
  <si>
    <t xml:space="preserve">Dividends paid to minority interests </t>
  </si>
  <si>
    <t xml:space="preserve">  AS AT 1 JANUARY </t>
  </si>
  <si>
    <t xml:space="preserve">  AS AT 30 JUNE </t>
  </si>
  <si>
    <t xml:space="preserve">(Acquisition) / disposal of subsidiary </t>
  </si>
  <si>
    <t xml:space="preserve">Proceeds from sale of property, plant and equipment </t>
  </si>
  <si>
    <t>FOR THE FINANCIAL PERIOD ENDED 30/06/2004</t>
  </si>
  <si>
    <t>THE FINANCIAL PERIOD  ENDED 30/06/2004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</si>
</sst>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  <numFmt numFmtId="170" formatCode="0_);\(0\)"/>
    <numFmt numFmtId="171" formatCode="#,##0_);[Red]\(#,##0\);\-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Garamond"/>
      <family val="1"/>
    </font>
    <font>
      <i/>
      <u val="singleAccounting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43" fontId="2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Alignment="1" quotePrefix="1">
      <alignment horizontal="left"/>
    </xf>
    <xf numFmtId="165" fontId="5" fillId="0" borderId="4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165" fontId="4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0" fontId="5" fillId="0" borderId="0" xfId="0" applyFont="1" applyAlignment="1">
      <alignment/>
    </xf>
    <xf numFmtId="166" fontId="5" fillId="0" borderId="5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43" fontId="2" fillId="0" borderId="7" xfId="15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Alignment="1" quotePrefix="1">
      <alignment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165" fontId="1" fillId="0" borderId="0" xfId="15" applyNumberFormat="1" applyFont="1" applyBorder="1" applyAlignment="1">
      <alignment/>
    </xf>
    <xf numFmtId="14" fontId="1" fillId="0" borderId="0" xfId="0" applyNumberFormat="1" applyFont="1" applyAlignment="1" quotePrefix="1">
      <alignment horizontal="center"/>
    </xf>
    <xf numFmtId="43" fontId="5" fillId="0" borderId="0" xfId="0" applyNumberFormat="1" applyFont="1" applyAlignment="1">
      <alignment/>
    </xf>
    <xf numFmtId="49" fontId="4" fillId="0" borderId="0" xfId="0" applyNumberFormat="1" applyFont="1" applyAlignment="1" quotePrefix="1">
      <alignment horizontal="center"/>
    </xf>
    <xf numFmtId="165" fontId="2" fillId="0" borderId="4" xfId="15" applyNumberFormat="1" applyFont="1" applyBorder="1" applyAlignment="1">
      <alignment/>
    </xf>
    <xf numFmtId="14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21</xdr:col>
      <xdr:colOff>828675</xdr:colOff>
      <xdr:row>6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1228725"/>
          <a:ext cx="10544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#  Revaluation reserve realised upon depreciation charged to revalued amount of leasehold properties.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21</xdr:col>
      <xdr:colOff>847725</xdr:colOff>
      <xdr:row>6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1228725"/>
          <a:ext cx="1056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+  Transfer to non-distributable reserve in accordance with statutory requirements by a subsidiary company.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GRP06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MI - RES"/>
      <sheetName val="NEW ADJ"/>
      <sheetName val="ASSOC0604"/>
      <sheetName val="INT"/>
      <sheetName val="GWILL0604"/>
      <sheetName val="PBTRECON"/>
      <sheetName val="MFEE"/>
      <sheetName val="LIQHID"/>
      <sheetName val="MI1204"/>
      <sheetName val="GRP0604"/>
      <sheetName val="CONSOLADJ"/>
      <sheetName val="BS NOTES"/>
      <sheetName val="SEG-PBIT"/>
      <sheetName val="P &amp; L NOTES"/>
      <sheetName val="seg-to"/>
      <sheetName val="revaluation"/>
      <sheetName val="seg-depn"/>
      <sheetName val="seg-ga"/>
      <sheetName val="SEG-LIAB"/>
    </sheetNames>
    <sheetDataSet>
      <sheetData sheetId="10">
        <row r="93">
          <cell r="R93">
            <v>56914495.2929</v>
          </cell>
        </row>
        <row r="94">
          <cell r="P94">
            <v>70800423.6381</v>
          </cell>
        </row>
      </sheetData>
      <sheetData sheetId="12">
        <row r="218">
          <cell r="T218">
            <v>11873552.7596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view="pageBreakPreview" zoomScale="90" zoomScaleSheetLayoutView="90" workbookViewId="0" topLeftCell="A1">
      <selection activeCell="A3" sqref="A3"/>
    </sheetView>
  </sheetViews>
  <sheetFormatPr defaultColWidth="9.140625" defaultRowHeight="12.75"/>
  <cols>
    <col min="1" max="1" width="2.28125" style="14" customWidth="1"/>
    <col min="2" max="2" width="2.7109375" style="14" customWidth="1"/>
    <col min="3" max="3" width="34.140625" style="14" customWidth="1"/>
    <col min="4" max="4" width="7.7109375" style="14" customWidth="1"/>
    <col min="5" max="5" width="12.7109375" style="14" customWidth="1"/>
    <col min="6" max="6" width="1.7109375" style="14" customWidth="1"/>
    <col min="7" max="7" width="17.28125" style="14" customWidth="1"/>
    <col min="8" max="8" width="1.8515625" style="14" customWidth="1"/>
    <col min="9" max="9" width="15.7109375" style="14" customWidth="1"/>
    <col min="10" max="10" width="1.8515625" style="14" customWidth="1"/>
    <col min="11" max="12" width="15.7109375" style="14" customWidth="1"/>
    <col min="13" max="16384" width="9.140625" style="14" customWidth="1"/>
  </cols>
  <sheetData>
    <row r="1" ht="15.75">
      <c r="A1" s="13" t="s">
        <v>30</v>
      </c>
    </row>
    <row r="2" ht="15.75">
      <c r="A2" s="13" t="s">
        <v>132</v>
      </c>
    </row>
    <row r="4" ht="15.75">
      <c r="A4" s="14" t="s">
        <v>205</v>
      </c>
    </row>
    <row r="5" ht="15.75">
      <c r="A5" s="14" t="s">
        <v>18</v>
      </c>
    </row>
    <row r="7" spans="1:2" ht="15.75">
      <c r="A7" s="13" t="s">
        <v>22</v>
      </c>
      <c r="B7" s="13" t="s">
        <v>219</v>
      </c>
    </row>
    <row r="8" spans="1:11" ht="15.75">
      <c r="A8" s="13"/>
      <c r="F8" s="37"/>
      <c r="G8" s="37"/>
      <c r="K8" s="37"/>
    </row>
    <row r="9" spans="1:12" ht="15.75">
      <c r="A9" s="13"/>
      <c r="E9" s="37" t="s">
        <v>0</v>
      </c>
      <c r="F9" s="37"/>
      <c r="G9" s="37" t="s">
        <v>39</v>
      </c>
      <c r="I9" s="37" t="s">
        <v>202</v>
      </c>
      <c r="K9" s="37" t="s">
        <v>202</v>
      </c>
      <c r="L9" s="37" t="s">
        <v>174</v>
      </c>
    </row>
    <row r="10" spans="1:12" ht="15.75">
      <c r="A10" s="13"/>
      <c r="E10" s="37" t="s">
        <v>1</v>
      </c>
      <c r="F10" s="37"/>
      <c r="G10" s="37" t="s">
        <v>1</v>
      </c>
      <c r="I10" s="37" t="s">
        <v>40</v>
      </c>
      <c r="K10" s="37" t="s">
        <v>40</v>
      </c>
      <c r="L10" s="37" t="s">
        <v>40</v>
      </c>
    </row>
    <row r="11" spans="5:12" ht="15.75">
      <c r="E11" s="37" t="s">
        <v>38</v>
      </c>
      <c r="F11" s="37"/>
      <c r="G11" s="37" t="s">
        <v>38</v>
      </c>
      <c r="H11" s="38"/>
      <c r="I11" s="37" t="s">
        <v>41</v>
      </c>
      <c r="K11" s="37" t="s">
        <v>41</v>
      </c>
      <c r="L11" s="37" t="s">
        <v>41</v>
      </c>
    </row>
    <row r="12" spans="4:12" ht="15.75">
      <c r="D12" s="13" t="s">
        <v>147</v>
      </c>
      <c r="E12" s="39" t="s">
        <v>204</v>
      </c>
      <c r="F12" s="39"/>
      <c r="G12" s="39" t="s">
        <v>203</v>
      </c>
      <c r="H12" s="38"/>
      <c r="I12" s="39" t="s">
        <v>204</v>
      </c>
      <c r="K12" s="39" t="s">
        <v>203</v>
      </c>
      <c r="L12" s="39" t="s">
        <v>175</v>
      </c>
    </row>
    <row r="13" spans="5:12" ht="15.75">
      <c r="E13" s="37" t="s">
        <v>2</v>
      </c>
      <c r="F13" s="37"/>
      <c r="G13" s="37" t="s">
        <v>2</v>
      </c>
      <c r="H13" s="38"/>
      <c r="I13" s="37" t="s">
        <v>2</v>
      </c>
      <c r="K13" s="37" t="s">
        <v>2</v>
      </c>
      <c r="L13" s="37" t="s">
        <v>2</v>
      </c>
    </row>
    <row r="15" spans="3:12" ht="15.75">
      <c r="C15" s="14" t="s">
        <v>31</v>
      </c>
      <c r="E15" s="31">
        <f>I15-L15</f>
        <v>273286</v>
      </c>
      <c r="F15" s="31"/>
      <c r="G15" s="31">
        <v>186207</v>
      </c>
      <c r="H15" s="31"/>
      <c r="I15" s="31">
        <v>449692</v>
      </c>
      <c r="J15" s="40"/>
      <c r="K15" s="31">
        <v>358216</v>
      </c>
      <c r="L15" s="31">
        <v>176406</v>
      </c>
    </row>
    <row r="16" spans="2:12" ht="15.75">
      <c r="B16" s="14" t="s">
        <v>3</v>
      </c>
      <c r="E16" s="33"/>
      <c r="F16" s="33"/>
      <c r="G16" s="33"/>
      <c r="H16" s="33"/>
      <c r="I16" s="33"/>
      <c r="K16" s="33"/>
      <c r="L16" s="33"/>
    </row>
    <row r="17" spans="3:12" ht="15.75">
      <c r="C17" s="14" t="s">
        <v>35</v>
      </c>
      <c r="E17" s="31">
        <f>I17-L17</f>
        <v>-245608</v>
      </c>
      <c r="F17" s="33"/>
      <c r="G17" s="33">
        <v>-178753</v>
      </c>
      <c r="H17" s="33"/>
      <c r="I17" s="33">
        <v>-431603</v>
      </c>
      <c r="K17" s="33">
        <v>-358415</v>
      </c>
      <c r="L17" s="33">
        <v>-185995</v>
      </c>
    </row>
    <row r="18" spans="5:12" ht="15.75">
      <c r="E18" s="33"/>
      <c r="F18" s="33"/>
      <c r="G18" s="33"/>
      <c r="H18" s="33"/>
      <c r="I18" s="33"/>
      <c r="K18" s="33"/>
      <c r="L18" s="33"/>
    </row>
    <row r="19" spans="3:12" ht="15.75">
      <c r="C19" s="14" t="s">
        <v>36</v>
      </c>
      <c r="E19" s="41">
        <f>I19-L19</f>
        <v>2995</v>
      </c>
      <c r="F19" s="33"/>
      <c r="G19" s="41">
        <v>4395</v>
      </c>
      <c r="H19" s="33"/>
      <c r="I19" s="41">
        <v>7128</v>
      </c>
      <c r="K19" s="41">
        <v>9480</v>
      </c>
      <c r="L19" s="41">
        <v>4133</v>
      </c>
    </row>
    <row r="20" spans="5:12" ht="15.75">
      <c r="E20" s="33"/>
      <c r="F20" s="33"/>
      <c r="G20" s="33"/>
      <c r="H20" s="33"/>
      <c r="I20" s="33"/>
      <c r="K20" s="33"/>
      <c r="L20" s="33"/>
    </row>
    <row r="21" spans="3:12" ht="15.75">
      <c r="C21" s="14" t="s">
        <v>215</v>
      </c>
      <c r="E21" s="33">
        <f>SUM(E15:E19)</f>
        <v>30673</v>
      </c>
      <c r="F21" s="33"/>
      <c r="G21" s="33">
        <f>SUM(G15:G19)</f>
        <v>11849</v>
      </c>
      <c r="H21" s="33"/>
      <c r="I21" s="33">
        <f>SUM(I15:I19)</f>
        <v>25217</v>
      </c>
      <c r="K21" s="33">
        <f>SUM(K15:K19)</f>
        <v>9281</v>
      </c>
      <c r="L21" s="33">
        <f>SUM(L15:L19)</f>
        <v>-5456</v>
      </c>
    </row>
    <row r="22" spans="5:12" ht="15.75">
      <c r="E22" s="33"/>
      <c r="F22" s="33"/>
      <c r="G22" s="33" t="s">
        <v>3</v>
      </c>
      <c r="H22" s="33"/>
      <c r="I22" s="33"/>
      <c r="K22" s="33" t="s">
        <v>3</v>
      </c>
      <c r="L22" s="33"/>
    </row>
    <row r="23" spans="3:12" ht="15.75">
      <c r="C23" s="14" t="s">
        <v>32</v>
      </c>
      <c r="E23" s="31">
        <f>I23-L23</f>
        <v>-14135</v>
      </c>
      <c r="F23" s="33"/>
      <c r="G23" s="33">
        <v>-7464</v>
      </c>
      <c r="H23" s="33"/>
      <c r="I23" s="33">
        <v>-19898</v>
      </c>
      <c r="K23" s="33">
        <v>-15646</v>
      </c>
      <c r="L23" s="33">
        <v>-5763</v>
      </c>
    </row>
    <row r="24" spans="5:12" ht="15.75">
      <c r="E24" s="31"/>
      <c r="F24" s="33"/>
      <c r="G24" s="33"/>
      <c r="H24" s="33"/>
      <c r="I24" s="33"/>
      <c r="K24" s="33"/>
      <c r="L24" s="33"/>
    </row>
    <row r="25" spans="3:12" ht="15.75">
      <c r="C25" s="14" t="s">
        <v>131</v>
      </c>
      <c r="E25" s="31"/>
      <c r="F25" s="33"/>
      <c r="G25" s="33"/>
      <c r="H25" s="33"/>
      <c r="I25" s="33"/>
      <c r="K25" s="33"/>
      <c r="L25" s="33"/>
    </row>
    <row r="26" spans="3:12" ht="15.75">
      <c r="C26" s="14" t="s">
        <v>5</v>
      </c>
      <c r="E26" s="31">
        <f>I26-L26</f>
        <v>1799</v>
      </c>
      <c r="F26" s="33"/>
      <c r="G26" s="33">
        <v>377</v>
      </c>
      <c r="H26" s="33"/>
      <c r="I26" s="33">
        <v>3011</v>
      </c>
      <c r="K26" s="33">
        <v>1165</v>
      </c>
      <c r="L26" s="33">
        <v>1212</v>
      </c>
    </row>
    <row r="27" spans="5:12" ht="15.75">
      <c r="E27" s="33"/>
      <c r="F27" s="33"/>
      <c r="G27" s="33"/>
      <c r="H27" s="33"/>
      <c r="I27" s="33"/>
      <c r="K27" s="33"/>
      <c r="L27" s="33"/>
    </row>
    <row r="28" spans="3:12" ht="15.75">
      <c r="C28" s="14" t="s">
        <v>170</v>
      </c>
      <c r="D28" s="53">
        <v>4</v>
      </c>
      <c r="E28" s="41">
        <f>I28-L28</f>
        <v>3148</v>
      </c>
      <c r="F28" s="31"/>
      <c r="G28" s="41">
        <v>-2619</v>
      </c>
      <c r="H28" s="33"/>
      <c r="I28" s="41">
        <v>4413</v>
      </c>
      <c r="K28" s="41">
        <v>-9995</v>
      </c>
      <c r="L28" s="41">
        <v>1265</v>
      </c>
    </row>
    <row r="29" spans="5:12" ht="15.75">
      <c r="E29" s="33"/>
      <c r="F29" s="33"/>
      <c r="G29" s="33"/>
      <c r="H29" s="33"/>
      <c r="I29" s="33"/>
      <c r="K29" s="33"/>
      <c r="L29" s="33"/>
    </row>
    <row r="30" spans="3:12" ht="15.75">
      <c r="C30" s="14" t="s">
        <v>117</v>
      </c>
      <c r="E30" s="33">
        <f>SUM(E21:E28)</f>
        <v>21485</v>
      </c>
      <c r="F30" s="33"/>
      <c r="G30" s="33">
        <f>SUM(G21:G28)</f>
        <v>2143</v>
      </c>
      <c r="H30" s="33"/>
      <c r="I30" s="33">
        <f>SUM(I21:I28)</f>
        <v>12743</v>
      </c>
      <c r="K30" s="33">
        <f>SUM(K21:K28)</f>
        <v>-15195</v>
      </c>
      <c r="L30" s="33">
        <f>SUM(L21:L28)</f>
        <v>-8742</v>
      </c>
    </row>
    <row r="31" spans="5:12" ht="15.75">
      <c r="E31" s="33"/>
      <c r="F31" s="33"/>
      <c r="G31" s="33"/>
      <c r="H31" s="33"/>
      <c r="I31" s="33"/>
      <c r="K31" s="33"/>
      <c r="L31" s="33"/>
    </row>
    <row r="32" spans="3:12" ht="15.75">
      <c r="C32" s="14" t="s">
        <v>6</v>
      </c>
      <c r="D32" s="53">
        <v>18</v>
      </c>
      <c r="E32" s="41">
        <f>I32-L32</f>
        <v>-8327</v>
      </c>
      <c r="F32" s="31"/>
      <c r="G32" s="41">
        <v>5034</v>
      </c>
      <c r="H32" s="33"/>
      <c r="I32" s="41">
        <v>-7955</v>
      </c>
      <c r="K32" s="41">
        <v>5596</v>
      </c>
      <c r="L32" s="41">
        <v>372</v>
      </c>
    </row>
    <row r="33" spans="5:12" ht="15.75">
      <c r="E33" s="31"/>
      <c r="F33" s="31"/>
      <c r="G33" s="31"/>
      <c r="H33" s="33"/>
      <c r="I33" s="31"/>
      <c r="K33" s="31"/>
      <c r="L33" s="31"/>
    </row>
    <row r="34" spans="3:12" ht="15.75">
      <c r="C34" s="14" t="s">
        <v>216</v>
      </c>
      <c r="E34" s="31">
        <f>E30+E32</f>
        <v>13158</v>
      </c>
      <c r="F34" s="31"/>
      <c r="G34" s="31">
        <f>G30+G32</f>
        <v>7177</v>
      </c>
      <c r="H34" s="33"/>
      <c r="I34" s="31">
        <f>I30+I32</f>
        <v>4788</v>
      </c>
      <c r="K34" s="31">
        <f>K30+K32</f>
        <v>-9599</v>
      </c>
      <c r="L34" s="31">
        <f>L30+L32</f>
        <v>-8370</v>
      </c>
    </row>
    <row r="35" spans="5:12" ht="15.75">
      <c r="E35" s="31"/>
      <c r="F35" s="31"/>
      <c r="G35" s="31"/>
      <c r="H35" s="33"/>
      <c r="I35" s="31"/>
      <c r="K35" s="31"/>
      <c r="L35" s="31"/>
    </row>
    <row r="36" spans="3:12" ht="15.75">
      <c r="C36" s="14" t="s">
        <v>37</v>
      </c>
      <c r="E36" s="41">
        <f>I36-L36</f>
        <v>-3178</v>
      </c>
      <c r="F36" s="31"/>
      <c r="G36" s="31">
        <v>-4207</v>
      </c>
      <c r="H36" s="33"/>
      <c r="I36" s="31">
        <v>-4229</v>
      </c>
      <c r="K36" s="31">
        <v>-5245</v>
      </c>
      <c r="L36" s="31">
        <v>-1051</v>
      </c>
    </row>
    <row r="37" spans="5:12" ht="15.75">
      <c r="E37" s="42"/>
      <c r="F37" s="33"/>
      <c r="G37" s="42"/>
      <c r="H37" s="33"/>
      <c r="I37" s="42"/>
      <c r="K37" s="42"/>
      <c r="L37" s="42"/>
    </row>
    <row r="38" spans="3:12" ht="16.5" thickBot="1">
      <c r="C38" s="14" t="s">
        <v>217</v>
      </c>
      <c r="E38" s="43">
        <f>E34+E36</f>
        <v>9980</v>
      </c>
      <c r="F38" s="33"/>
      <c r="G38" s="43">
        <f>G34+G36</f>
        <v>2970</v>
      </c>
      <c r="H38" s="33"/>
      <c r="I38" s="43">
        <f>I34+I36</f>
        <v>559</v>
      </c>
      <c r="K38" s="43">
        <f>K34+K36</f>
        <v>-14844</v>
      </c>
      <c r="L38" s="43">
        <f>L34+L36</f>
        <v>-9421</v>
      </c>
    </row>
    <row r="39" spans="1:12" ht="16.5" thickTop="1">
      <c r="A39" s="14" t="s">
        <v>3</v>
      </c>
      <c r="E39" s="44"/>
      <c r="F39" s="44"/>
      <c r="G39" s="44"/>
      <c r="H39" s="44"/>
      <c r="I39" s="44"/>
      <c r="K39" s="44"/>
      <c r="L39" s="44"/>
    </row>
    <row r="40" spans="5:12" ht="15.75">
      <c r="E40" s="44"/>
      <c r="F40" s="44"/>
      <c r="G40" s="44"/>
      <c r="H40" s="44"/>
      <c r="I40" s="44"/>
      <c r="K40" s="44"/>
      <c r="L40" s="44"/>
    </row>
    <row r="41" spans="5:12" ht="15.75">
      <c r="E41" s="44"/>
      <c r="F41" s="44"/>
      <c r="G41" s="44"/>
      <c r="H41" s="44"/>
      <c r="I41" s="44"/>
      <c r="K41" s="44"/>
      <c r="L41" s="44"/>
    </row>
    <row r="42" spans="3:12" ht="16.5" thickBot="1">
      <c r="C42" s="30" t="s">
        <v>218</v>
      </c>
      <c r="D42" s="53">
        <v>26</v>
      </c>
      <c r="E42" s="45">
        <f>E38/1254971579*100000</f>
        <v>0.7952371326171682</v>
      </c>
      <c r="F42" s="44"/>
      <c r="G42" s="45">
        <v>0.22</v>
      </c>
      <c r="H42" s="44"/>
      <c r="I42" s="45">
        <f>I38/1254971579*100000</f>
        <v>0.04454284139609189</v>
      </c>
      <c r="K42" s="45">
        <v>-1.11</v>
      </c>
      <c r="L42" s="45">
        <f>L38/1254971579*100000</f>
        <v>-0.7506942912210763</v>
      </c>
    </row>
    <row r="43" spans="6:8" ht="16.5" thickTop="1">
      <c r="F43" s="46"/>
      <c r="H43" s="44"/>
    </row>
    <row r="44" spans="6:8" ht="15.75">
      <c r="F44" s="46"/>
      <c r="H44" s="44"/>
    </row>
    <row r="45" spans="3:4" ht="15.75">
      <c r="C45" s="13" t="s">
        <v>207</v>
      </c>
      <c r="D45" s="13"/>
    </row>
    <row r="46" spans="3:4" ht="15.75">
      <c r="C46" s="13" t="s">
        <v>206</v>
      </c>
      <c r="D46" s="13"/>
    </row>
  </sheetData>
  <printOptions/>
  <pageMargins left="0.5" right="0" top="1" bottom="0" header="0" footer="0.75"/>
  <pageSetup firstPageNumber="1" useFirstPageNumber="1" horizontalDpi="600" verticalDpi="600" orientation="portrait" paperSize="55" scale="80" r:id="rId1"/>
  <headerFooter alignWithMargins="0">
    <oddFooter>&amp;C&amp;"Times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view="pageBreakPreview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4" sqref="A14"/>
    </sheetView>
  </sheetViews>
  <sheetFormatPr defaultColWidth="9.140625" defaultRowHeight="12.75"/>
  <cols>
    <col min="1" max="1" width="2.421875" style="19" customWidth="1"/>
    <col min="2" max="2" width="33.28125" style="19" customWidth="1"/>
    <col min="3" max="3" width="1.421875" style="19" customWidth="1"/>
    <col min="4" max="4" width="10.28125" style="19" customWidth="1"/>
    <col min="5" max="5" width="1.421875" style="19" customWidth="1"/>
    <col min="6" max="6" width="10.28125" style="19" customWidth="1"/>
    <col min="7" max="7" width="0.9921875" style="19" customWidth="1"/>
    <col min="8" max="8" width="11.7109375" style="19" customWidth="1"/>
    <col min="9" max="9" width="1.7109375" style="19" customWidth="1"/>
    <col min="10" max="10" width="10.00390625" style="19" customWidth="1"/>
    <col min="11" max="11" width="1.8515625" style="19" customWidth="1"/>
    <col min="12" max="12" width="10.28125" style="19" customWidth="1"/>
    <col min="13" max="13" width="1.7109375" style="19" customWidth="1"/>
    <col min="14" max="14" width="10.7109375" style="19" customWidth="1"/>
    <col min="15" max="15" width="0.9921875" style="19" customWidth="1"/>
    <col min="16" max="16" width="10.7109375" style="19" customWidth="1"/>
    <col min="17" max="17" width="0.85546875" style="19" customWidth="1"/>
    <col min="18" max="18" width="12.7109375" style="19" customWidth="1"/>
    <col min="19" max="19" width="0.9921875" style="19" customWidth="1"/>
    <col min="20" max="20" width="10.28125" style="19" customWidth="1"/>
    <col min="21" max="21" width="0.9921875" style="19" customWidth="1"/>
    <col min="22" max="22" width="12.8515625" style="19" customWidth="1"/>
    <col min="23" max="23" width="10.8515625" style="19" customWidth="1"/>
    <col min="24" max="16384" width="9.140625" style="19" customWidth="1"/>
  </cols>
  <sheetData>
    <row r="1" ht="15.75">
      <c r="A1" s="49" t="s">
        <v>30</v>
      </c>
    </row>
    <row r="2" spans="1:23" ht="15.75" customHeight="1">
      <c r="A2" s="49" t="s">
        <v>132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15.75" customHeight="1">
      <c r="A3" s="49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</row>
    <row r="4" spans="1:23" ht="15.75">
      <c r="A4" s="49" t="s">
        <v>220</v>
      </c>
      <c r="B4" s="4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</row>
    <row r="5" spans="1:23" ht="15.75">
      <c r="A5" s="49"/>
      <c r="B5" s="4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</row>
    <row r="6" spans="1:23" ht="18">
      <c r="A6" s="1"/>
      <c r="B6" s="17"/>
      <c r="C6" s="17"/>
      <c r="D6" s="17"/>
      <c r="E6" s="17"/>
      <c r="F6" s="63" t="s">
        <v>54</v>
      </c>
      <c r="G6" s="63"/>
      <c r="H6" s="63"/>
      <c r="I6" s="63"/>
      <c r="J6" s="63"/>
      <c r="K6" s="63"/>
      <c r="L6" s="63"/>
      <c r="M6" s="63"/>
      <c r="N6" s="63"/>
      <c r="O6" s="17"/>
      <c r="P6" s="63" t="s">
        <v>44</v>
      </c>
      <c r="Q6" s="63"/>
      <c r="R6" s="63"/>
      <c r="S6" s="17"/>
      <c r="T6" s="17"/>
      <c r="U6" s="17"/>
      <c r="V6" s="17"/>
      <c r="W6" s="18"/>
    </row>
    <row r="7" spans="1:23" ht="15.75">
      <c r="A7" s="17"/>
      <c r="B7" s="17"/>
      <c r="C7" s="17"/>
      <c r="D7" s="21" t="s">
        <v>45</v>
      </c>
      <c r="E7" s="21"/>
      <c r="F7" s="21" t="s">
        <v>45</v>
      </c>
      <c r="G7" s="21"/>
      <c r="H7" s="21" t="s">
        <v>55</v>
      </c>
      <c r="I7" s="21"/>
      <c r="J7" s="21" t="s">
        <v>46</v>
      </c>
      <c r="K7" s="21"/>
      <c r="L7" s="21" t="s">
        <v>49</v>
      </c>
      <c r="M7" s="21"/>
      <c r="N7" s="21" t="s">
        <v>56</v>
      </c>
      <c r="O7" s="21"/>
      <c r="P7" s="21" t="s">
        <v>56</v>
      </c>
      <c r="Q7" s="21"/>
      <c r="R7" s="21" t="s">
        <v>47</v>
      </c>
      <c r="S7" s="21"/>
      <c r="T7" s="21" t="s">
        <v>164</v>
      </c>
      <c r="U7" s="21"/>
      <c r="V7" s="21" t="s">
        <v>48</v>
      </c>
      <c r="W7" s="18"/>
    </row>
    <row r="8" spans="1:23" ht="15.75">
      <c r="A8" s="17"/>
      <c r="B8" s="17"/>
      <c r="C8" s="17"/>
      <c r="D8" s="21" t="s">
        <v>49</v>
      </c>
      <c r="E8" s="21"/>
      <c r="F8" s="21" t="s">
        <v>50</v>
      </c>
      <c r="G8" s="21"/>
      <c r="H8" s="21" t="s">
        <v>51</v>
      </c>
      <c r="I8" s="21"/>
      <c r="J8" s="21" t="s">
        <v>51</v>
      </c>
      <c r="K8" s="21"/>
      <c r="L8" s="21" t="s">
        <v>51</v>
      </c>
      <c r="M8" s="21"/>
      <c r="N8" s="21" t="s">
        <v>51</v>
      </c>
      <c r="O8" s="21"/>
      <c r="P8" s="21" t="s">
        <v>51</v>
      </c>
      <c r="Q8" s="21"/>
      <c r="R8" s="21" t="s">
        <v>52</v>
      </c>
      <c r="S8" s="21"/>
      <c r="T8" s="21" t="s">
        <v>165</v>
      </c>
      <c r="U8" s="21"/>
      <c r="V8" s="21"/>
      <c r="W8" s="18"/>
    </row>
    <row r="9" spans="1:23" ht="15.75">
      <c r="A9" s="17"/>
      <c r="B9" s="17"/>
      <c r="C9" s="17"/>
      <c r="D9" s="21" t="s">
        <v>53</v>
      </c>
      <c r="E9" s="21"/>
      <c r="F9" s="21" t="s">
        <v>53</v>
      </c>
      <c r="G9" s="21"/>
      <c r="H9" s="21" t="s">
        <v>53</v>
      </c>
      <c r="I9" s="21"/>
      <c r="J9" s="21" t="s">
        <v>53</v>
      </c>
      <c r="K9" s="21"/>
      <c r="L9" s="21" t="s">
        <v>53</v>
      </c>
      <c r="M9" s="21"/>
      <c r="N9" s="21" t="s">
        <v>53</v>
      </c>
      <c r="O9" s="21"/>
      <c r="P9" s="21" t="s">
        <v>53</v>
      </c>
      <c r="Q9" s="21"/>
      <c r="R9" s="21" t="s">
        <v>53</v>
      </c>
      <c r="S9" s="21"/>
      <c r="T9" s="21" t="s">
        <v>53</v>
      </c>
      <c r="U9" s="21"/>
      <c r="V9" s="21" t="s">
        <v>53</v>
      </c>
      <c r="W9" s="18"/>
    </row>
    <row r="10" spans="1:23" ht="15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5.75">
      <c r="A11" s="17" t="s">
        <v>177</v>
      </c>
      <c r="B11" s="17"/>
      <c r="C11" s="17"/>
      <c r="D11" s="22">
        <v>697206</v>
      </c>
      <c r="E11" s="22"/>
      <c r="F11" s="22">
        <v>772146</v>
      </c>
      <c r="G11" s="22"/>
      <c r="H11" s="22">
        <v>2707</v>
      </c>
      <c r="I11" s="22"/>
      <c r="J11" s="22">
        <v>204671</v>
      </c>
      <c r="K11" s="22"/>
      <c r="L11" s="22">
        <v>11125</v>
      </c>
      <c r="M11" s="22"/>
      <c r="N11" s="22">
        <v>4106</v>
      </c>
      <c r="O11" s="22"/>
      <c r="P11" s="22">
        <v>12150</v>
      </c>
      <c r="Q11" s="22"/>
      <c r="R11" s="22">
        <v>-6417</v>
      </c>
      <c r="S11" s="22"/>
      <c r="T11" s="22">
        <v>-62303</v>
      </c>
      <c r="U11" s="22"/>
      <c r="V11" s="22">
        <f>SUM(D11:T11)</f>
        <v>1635391</v>
      </c>
      <c r="W11" s="18"/>
    </row>
    <row r="12" spans="1:23" ht="11.25" customHeight="1">
      <c r="A12" s="17"/>
      <c r="B12" s="17"/>
      <c r="C12" s="17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18"/>
    </row>
    <row r="13" spans="1:23" ht="15.75">
      <c r="A13" s="17" t="s">
        <v>227</v>
      </c>
      <c r="B13" s="17"/>
      <c r="C13" s="17"/>
      <c r="D13" s="22">
        <v>0</v>
      </c>
      <c r="E13" s="22"/>
      <c r="F13" s="22">
        <v>0</v>
      </c>
      <c r="G13" s="22"/>
      <c r="H13" s="22">
        <v>0</v>
      </c>
      <c r="I13" s="22"/>
      <c r="J13" s="22">
        <v>0</v>
      </c>
      <c r="K13" s="22"/>
      <c r="L13" s="22">
        <v>0</v>
      </c>
      <c r="M13" s="22"/>
      <c r="N13" s="22">
        <v>0</v>
      </c>
      <c r="O13" s="22"/>
      <c r="P13" s="22">
        <v>0</v>
      </c>
      <c r="Q13" s="22"/>
      <c r="R13" s="22">
        <f>pl!I38</f>
        <v>559</v>
      </c>
      <c r="S13" s="22"/>
      <c r="T13" s="22">
        <v>0</v>
      </c>
      <c r="U13" s="22"/>
      <c r="V13" s="22">
        <f>SUM(D13:T13)</f>
        <v>559</v>
      </c>
      <c r="W13" s="18"/>
    </row>
    <row r="14" spans="1:23" ht="11.25" customHeight="1">
      <c r="A14" s="17"/>
      <c r="B14" s="17"/>
      <c r="C14" s="17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18"/>
    </row>
    <row r="15" spans="1:23" ht="15.75">
      <c r="A15" s="17" t="s">
        <v>134</v>
      </c>
      <c r="B15" s="17"/>
      <c r="C15" s="17"/>
      <c r="D15" s="22">
        <v>0</v>
      </c>
      <c r="E15" s="22"/>
      <c r="F15" s="22">
        <v>0</v>
      </c>
      <c r="G15" s="22"/>
      <c r="H15" s="22">
        <v>-109</v>
      </c>
      <c r="I15" s="22"/>
      <c r="J15" s="22">
        <v>0</v>
      </c>
      <c r="K15" s="22"/>
      <c r="L15" s="22">
        <v>0</v>
      </c>
      <c r="M15" s="22"/>
      <c r="N15" s="22">
        <v>0</v>
      </c>
      <c r="O15" s="22"/>
      <c r="P15" s="22">
        <v>0</v>
      </c>
      <c r="Q15" s="22"/>
      <c r="R15" s="22">
        <v>109</v>
      </c>
      <c r="S15" s="22"/>
      <c r="T15" s="22">
        <v>0</v>
      </c>
      <c r="U15" s="22"/>
      <c r="V15" s="22">
        <f>SUM(D15:T15)</f>
        <v>0</v>
      </c>
      <c r="W15" s="18"/>
    </row>
    <row r="16" spans="1:23" ht="11.25" customHeight="1">
      <c r="A16" s="17"/>
      <c r="B16" s="17"/>
      <c r="C16" s="17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18"/>
    </row>
    <row r="17" spans="1:23" ht="15.75">
      <c r="A17" s="17" t="s">
        <v>166</v>
      </c>
      <c r="B17" s="17"/>
      <c r="C17" s="17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18"/>
    </row>
    <row r="18" spans="1:23" ht="15.75">
      <c r="A18" s="17" t="s">
        <v>168</v>
      </c>
      <c r="B18" s="17"/>
      <c r="C18" s="17"/>
      <c r="D18" s="22">
        <v>0</v>
      </c>
      <c r="E18" s="22"/>
      <c r="F18" s="22">
        <v>0</v>
      </c>
      <c r="G18" s="22"/>
      <c r="H18" s="22">
        <v>0</v>
      </c>
      <c r="I18" s="22"/>
      <c r="J18" s="22">
        <v>-58502</v>
      </c>
      <c r="K18" s="22"/>
      <c r="L18" s="22">
        <v>0</v>
      </c>
      <c r="M18" s="22"/>
      <c r="N18" s="22">
        <v>0</v>
      </c>
      <c r="O18" s="22"/>
      <c r="P18" s="22">
        <v>0</v>
      </c>
      <c r="Q18" s="22"/>
      <c r="R18" s="22">
        <v>0</v>
      </c>
      <c r="S18" s="22"/>
      <c r="T18" s="22">
        <v>0</v>
      </c>
      <c r="U18" s="22"/>
      <c r="V18" s="22">
        <f>SUM(D18:T18)</f>
        <v>-58502</v>
      </c>
      <c r="W18" s="18"/>
    </row>
    <row r="19" spans="1:23" ht="11.25" customHeight="1">
      <c r="A19" s="17"/>
      <c r="B19" s="17"/>
      <c r="C19" s="17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8"/>
    </row>
    <row r="20" spans="1:23" ht="11.25" customHeight="1">
      <c r="A20" s="17"/>
      <c r="B20" s="17"/>
      <c r="C20" s="17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18"/>
    </row>
    <row r="21" spans="1:23" ht="16.5" thickBot="1">
      <c r="A21" s="17" t="s">
        <v>208</v>
      </c>
      <c r="B21" s="17"/>
      <c r="C21" s="17"/>
      <c r="D21" s="25">
        <f>SUM(D11:D20)</f>
        <v>697206</v>
      </c>
      <c r="E21" s="25"/>
      <c r="F21" s="25">
        <f aca="true" t="shared" si="0" ref="F21:P21">SUM(F11:F20)</f>
        <v>772146</v>
      </c>
      <c r="G21" s="25">
        <f t="shared" si="0"/>
        <v>0</v>
      </c>
      <c r="H21" s="25">
        <f t="shared" si="0"/>
        <v>2598</v>
      </c>
      <c r="I21" s="25">
        <f t="shared" si="0"/>
        <v>0</v>
      </c>
      <c r="J21" s="25">
        <f t="shared" si="0"/>
        <v>146169</v>
      </c>
      <c r="K21" s="25">
        <f t="shared" si="0"/>
        <v>0</v>
      </c>
      <c r="L21" s="25">
        <f t="shared" si="0"/>
        <v>11125</v>
      </c>
      <c r="M21" s="25">
        <f t="shared" si="0"/>
        <v>0</v>
      </c>
      <c r="N21" s="25">
        <f t="shared" si="0"/>
        <v>4106</v>
      </c>
      <c r="O21" s="25">
        <f t="shared" si="0"/>
        <v>0</v>
      </c>
      <c r="P21" s="25">
        <f t="shared" si="0"/>
        <v>12150</v>
      </c>
      <c r="Q21" s="25"/>
      <c r="R21" s="25">
        <f>SUM(R11:R20)</f>
        <v>-5749</v>
      </c>
      <c r="S21" s="25">
        <f>SUM(S11:S20)</f>
        <v>0</v>
      </c>
      <c r="T21" s="25">
        <f>SUM(T11:T20)</f>
        <v>-62303</v>
      </c>
      <c r="U21" s="25"/>
      <c r="V21" s="25">
        <f>SUM(V11:V20)</f>
        <v>1577448</v>
      </c>
      <c r="W21" s="18"/>
    </row>
    <row r="22" spans="1:23" ht="16.5" thickTop="1">
      <c r="A22" s="49"/>
      <c r="B22" s="4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8"/>
    </row>
    <row r="23" spans="1:22" ht="15.75" customHeight="1">
      <c r="A23" s="17" t="s">
        <v>167</v>
      </c>
      <c r="B23" s="17"/>
      <c r="C23" s="17"/>
      <c r="D23" s="22">
        <v>697206</v>
      </c>
      <c r="E23" s="22"/>
      <c r="F23" s="22">
        <v>772146</v>
      </c>
      <c r="G23" s="22"/>
      <c r="H23" s="22">
        <v>728</v>
      </c>
      <c r="I23" s="22"/>
      <c r="J23" s="22">
        <v>26041</v>
      </c>
      <c r="K23" s="22"/>
      <c r="L23" s="22">
        <v>11456</v>
      </c>
      <c r="M23" s="22"/>
      <c r="N23" s="22">
        <v>4106</v>
      </c>
      <c r="O23" s="22"/>
      <c r="P23" s="22">
        <v>12150</v>
      </c>
      <c r="Q23" s="22"/>
      <c r="R23" s="22">
        <v>-83799</v>
      </c>
      <c r="S23" s="22"/>
      <c r="T23" s="22">
        <v>-21059</v>
      </c>
      <c r="U23" s="22"/>
      <c r="V23" s="22">
        <f>SUM(D23:T23)</f>
        <v>1418975</v>
      </c>
    </row>
    <row r="24" spans="1:22" ht="11.25" customHeight="1">
      <c r="A24" s="17"/>
      <c r="B24" s="17"/>
      <c r="C24" s="17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5.75" customHeight="1">
      <c r="A25" s="17" t="s">
        <v>149</v>
      </c>
      <c r="B25" s="17"/>
      <c r="C25" s="17"/>
      <c r="D25" s="22">
        <v>0</v>
      </c>
      <c r="E25" s="22"/>
      <c r="F25" s="22">
        <v>0</v>
      </c>
      <c r="G25" s="22"/>
      <c r="H25" s="22">
        <v>0</v>
      </c>
      <c r="I25" s="22"/>
      <c r="J25" s="22">
        <v>0</v>
      </c>
      <c r="K25" s="22"/>
      <c r="L25" s="22">
        <v>0</v>
      </c>
      <c r="M25" s="22"/>
      <c r="N25" s="22">
        <v>0</v>
      </c>
      <c r="O25" s="22"/>
      <c r="P25" s="22">
        <v>0</v>
      </c>
      <c r="Q25" s="22"/>
      <c r="R25" s="22">
        <v>-14844</v>
      </c>
      <c r="S25" s="22"/>
      <c r="T25" s="22">
        <v>0</v>
      </c>
      <c r="U25" s="22"/>
      <c r="V25" s="22">
        <f>SUM(D25:T25)</f>
        <v>-14844</v>
      </c>
    </row>
    <row r="26" spans="1:22" ht="11.25" customHeight="1">
      <c r="A26" s="17"/>
      <c r="B26" s="17"/>
      <c r="C26" s="17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5.75" customHeight="1">
      <c r="A27" s="17" t="s">
        <v>134</v>
      </c>
      <c r="B27" s="17"/>
      <c r="C27" s="17"/>
      <c r="D27" s="22">
        <v>0</v>
      </c>
      <c r="E27" s="22"/>
      <c r="F27" s="22">
        <v>0</v>
      </c>
      <c r="G27" s="22"/>
      <c r="H27" s="22">
        <v>-6</v>
      </c>
      <c r="I27" s="22"/>
      <c r="J27" s="22">
        <v>0</v>
      </c>
      <c r="K27" s="22"/>
      <c r="L27" s="22">
        <v>-476</v>
      </c>
      <c r="M27" s="22"/>
      <c r="N27" s="22">
        <v>0</v>
      </c>
      <c r="O27" s="22"/>
      <c r="P27" s="22">
        <v>0</v>
      </c>
      <c r="Q27" s="22"/>
      <c r="R27" s="22">
        <v>482</v>
      </c>
      <c r="S27" s="22"/>
      <c r="T27" s="22">
        <v>0</v>
      </c>
      <c r="U27" s="22"/>
      <c r="V27" s="22">
        <f>SUM(D27:T27)</f>
        <v>0</v>
      </c>
    </row>
    <row r="28" spans="1:22" ht="11.25" customHeight="1">
      <c r="A28" s="17"/>
      <c r="B28" s="17"/>
      <c r="C28" s="17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 customHeight="1">
      <c r="A29" s="17" t="s">
        <v>166</v>
      </c>
      <c r="B29" s="17"/>
      <c r="C29" s="17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15.75" customHeight="1">
      <c r="A30" s="17" t="s">
        <v>168</v>
      </c>
      <c r="B30" s="17"/>
      <c r="C30" s="17"/>
      <c r="D30" s="22">
        <v>0</v>
      </c>
      <c r="E30" s="22"/>
      <c r="F30" s="22">
        <v>0</v>
      </c>
      <c r="G30" s="22"/>
      <c r="H30" s="22">
        <v>0</v>
      </c>
      <c r="I30" s="22"/>
      <c r="J30" s="22">
        <v>87804</v>
      </c>
      <c r="K30" s="22"/>
      <c r="L30" s="22">
        <v>0</v>
      </c>
      <c r="M30" s="22"/>
      <c r="N30" s="22">
        <v>0</v>
      </c>
      <c r="O30" s="22"/>
      <c r="P30" s="22">
        <v>0</v>
      </c>
      <c r="Q30" s="22"/>
      <c r="R30" s="22">
        <v>0</v>
      </c>
      <c r="S30" s="22"/>
      <c r="T30" s="22">
        <v>0</v>
      </c>
      <c r="U30" s="22"/>
      <c r="V30" s="22">
        <f>SUM(D30:T30)</f>
        <v>87804</v>
      </c>
    </row>
    <row r="31" spans="1:22" ht="11.25" customHeight="1">
      <c r="A31" s="17"/>
      <c r="B31" s="17"/>
      <c r="C31" s="17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5.75" customHeight="1">
      <c r="A32" s="17" t="s">
        <v>97</v>
      </c>
      <c r="B32" s="17"/>
      <c r="C32" s="17"/>
      <c r="D32" s="17">
        <v>0</v>
      </c>
      <c r="E32" s="17"/>
      <c r="F32" s="17">
        <v>0</v>
      </c>
      <c r="G32" s="17"/>
      <c r="H32" s="17">
        <v>0</v>
      </c>
      <c r="I32" s="17"/>
      <c r="J32" s="17">
        <v>0</v>
      </c>
      <c r="K32" s="17"/>
      <c r="L32" s="17">
        <v>0</v>
      </c>
      <c r="M32" s="17"/>
      <c r="N32" s="17">
        <v>0</v>
      </c>
      <c r="O32" s="17"/>
      <c r="P32" s="17">
        <v>0</v>
      </c>
      <c r="Q32" s="17"/>
      <c r="R32" s="17">
        <v>0</v>
      </c>
      <c r="S32" s="17"/>
      <c r="T32" s="17">
        <v>-5739</v>
      </c>
      <c r="U32" s="17"/>
      <c r="V32" s="22">
        <f>SUM(D32:T32)</f>
        <v>-5739</v>
      </c>
    </row>
    <row r="33" spans="1:22" ht="11.25" customHeight="1">
      <c r="A33" s="17"/>
      <c r="B33" s="17"/>
      <c r="C33" s="1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8" customHeight="1" thickBot="1">
      <c r="A34" s="17" t="s">
        <v>209</v>
      </c>
      <c r="B34" s="17"/>
      <c r="C34" s="17"/>
      <c r="D34" s="25">
        <f>SUM(D23:D33)</f>
        <v>697206</v>
      </c>
      <c r="E34" s="25"/>
      <c r="F34" s="25">
        <f aca="true" t="shared" si="1" ref="F34:P34">SUM(F23:F33)</f>
        <v>772146</v>
      </c>
      <c r="G34" s="25">
        <f t="shared" si="1"/>
        <v>0</v>
      </c>
      <c r="H34" s="25">
        <f t="shared" si="1"/>
        <v>722</v>
      </c>
      <c r="I34" s="25">
        <f t="shared" si="1"/>
        <v>0</v>
      </c>
      <c r="J34" s="25">
        <f t="shared" si="1"/>
        <v>113845</v>
      </c>
      <c r="K34" s="25">
        <f t="shared" si="1"/>
        <v>0</v>
      </c>
      <c r="L34" s="25">
        <f t="shared" si="1"/>
        <v>10980</v>
      </c>
      <c r="M34" s="25">
        <f t="shared" si="1"/>
        <v>0</v>
      </c>
      <c r="N34" s="25">
        <f t="shared" si="1"/>
        <v>4106</v>
      </c>
      <c r="O34" s="25">
        <f t="shared" si="1"/>
        <v>0</v>
      </c>
      <c r="P34" s="25">
        <f t="shared" si="1"/>
        <v>12150</v>
      </c>
      <c r="Q34" s="25"/>
      <c r="R34" s="25">
        <f>SUM(R23:R33)</f>
        <v>-98161</v>
      </c>
      <c r="S34" s="25">
        <f>SUM(S23:S33)</f>
        <v>0</v>
      </c>
      <c r="T34" s="25">
        <f>SUM(T23:T33)</f>
        <v>-26798</v>
      </c>
      <c r="U34" s="25"/>
      <c r="V34" s="25">
        <f>SUM(V23:V33)</f>
        <v>1486196</v>
      </c>
    </row>
    <row r="35" spans="1:22" ht="18" customHeight="1" thickTop="1">
      <c r="A35" s="17"/>
      <c r="B35" s="17"/>
      <c r="C35" s="17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8" customHeight="1">
      <c r="A36" s="17"/>
      <c r="B36" s="17"/>
      <c r="C36" s="1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8" customHeight="1">
      <c r="A37" s="50" t="s">
        <v>161</v>
      </c>
      <c r="B37" s="17"/>
      <c r="C37" s="1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15.75" customHeight="1">
      <c r="A38" s="50" t="s">
        <v>178</v>
      </c>
      <c r="B38" s="17"/>
      <c r="C38" s="17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18" customHeight="1">
      <c r="A39" s="26"/>
      <c r="B39" s="17"/>
      <c r="C39" s="17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3" ht="15.75" customHeight="1">
      <c r="A40" s="2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8"/>
    </row>
    <row r="41" spans="1:23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8"/>
    </row>
    <row r="42" spans="1:22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</sheetData>
  <mergeCells count="2">
    <mergeCell ref="F6:N6"/>
    <mergeCell ref="P6:R6"/>
  </mergeCells>
  <printOptions/>
  <pageMargins left="0.75" right="0" top="0.75" bottom="0" header="0" footer="0"/>
  <pageSetup firstPageNumber="4" useFirstPageNumber="1" horizontalDpi="600" verticalDpi="600" orientation="landscape" paperSize="55" scale="80" r:id="rId2"/>
  <headerFooter alignWithMargins="0">
    <oddFooter>&amp;L&amp;8&amp;D&amp;C&amp;"Times New Roman,Regular"&amp;12&amp;P&amp;R&amp;8&amp;F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7"/>
  <sheetViews>
    <sheetView tabSelected="1" view="pageBreakPreview" zoomScaleSheetLayoutView="100" workbookViewId="0" topLeftCell="A25">
      <selection activeCell="E40" sqref="E40"/>
    </sheetView>
  </sheetViews>
  <sheetFormatPr defaultColWidth="9.140625" defaultRowHeight="12.75"/>
  <cols>
    <col min="1" max="1" width="3.421875" style="2" customWidth="1"/>
    <col min="2" max="2" width="33.00390625" style="2" customWidth="1"/>
    <col min="3" max="3" width="5.7109375" style="2" customWidth="1"/>
    <col min="4" max="4" width="10.7109375" style="2" customWidth="1"/>
    <col min="5" max="5" width="13.7109375" style="2" customWidth="1"/>
    <col min="6" max="6" width="9.8515625" style="2" customWidth="1"/>
    <col min="7" max="7" width="13.7109375" style="2" customWidth="1"/>
    <col min="8" max="8" width="10.28125" style="2" bestFit="1" customWidth="1"/>
    <col min="9" max="9" width="10.421875" style="2" bestFit="1" customWidth="1"/>
    <col min="10" max="16384" width="9.140625" style="2" customWidth="1"/>
  </cols>
  <sheetData>
    <row r="1" ht="15.75">
      <c r="A1" s="13" t="s">
        <v>30</v>
      </c>
    </row>
    <row r="2" ht="15.75">
      <c r="A2" s="13" t="s">
        <v>132</v>
      </c>
    </row>
    <row r="3" ht="15.75">
      <c r="A3" s="13"/>
    </row>
    <row r="4" spans="1:3" ht="15">
      <c r="A4" s="1" t="s">
        <v>25</v>
      </c>
      <c r="B4" s="1" t="s">
        <v>210</v>
      </c>
      <c r="C4" s="1"/>
    </row>
    <row r="6" spans="5:7" ht="15">
      <c r="E6" s="3" t="s">
        <v>7</v>
      </c>
      <c r="F6" s="3"/>
      <c r="G6" s="3" t="s">
        <v>7</v>
      </c>
    </row>
    <row r="7" spans="4:7" ht="15">
      <c r="D7" s="3" t="s">
        <v>147</v>
      </c>
      <c r="E7" s="57" t="s">
        <v>211</v>
      </c>
      <c r="F7" s="3"/>
      <c r="G7" s="57" t="s">
        <v>180</v>
      </c>
    </row>
    <row r="8" spans="5:7" ht="15">
      <c r="E8" s="3" t="s">
        <v>2</v>
      </c>
      <c r="F8" s="3"/>
      <c r="G8" s="3" t="s">
        <v>2</v>
      </c>
    </row>
    <row r="9" spans="2:7" ht="15">
      <c r="B9" s="1" t="s">
        <v>186</v>
      </c>
      <c r="E9" s="3"/>
      <c r="F9" s="3"/>
      <c r="G9" s="3"/>
    </row>
    <row r="10" spans="5:7" ht="15">
      <c r="E10" s="3"/>
      <c r="F10" s="3"/>
      <c r="G10" s="3"/>
    </row>
    <row r="11" spans="2:7" ht="15">
      <c r="B11" s="2" t="s">
        <v>42</v>
      </c>
      <c r="D11" s="54">
        <v>9</v>
      </c>
      <c r="E11" s="4">
        <v>1639684</v>
      </c>
      <c r="F11" s="4"/>
      <c r="G11" s="4">
        <v>493829</v>
      </c>
    </row>
    <row r="12" spans="2:7" ht="15">
      <c r="B12" s="2" t="s">
        <v>34</v>
      </c>
      <c r="D12" s="54"/>
      <c r="E12" s="4">
        <v>25219</v>
      </c>
      <c r="F12" s="4"/>
      <c r="G12" s="4">
        <v>25868</v>
      </c>
    </row>
    <row r="13" spans="2:7" ht="15">
      <c r="B13" s="2" t="s">
        <v>23</v>
      </c>
      <c r="E13" s="4">
        <v>103897</v>
      </c>
      <c r="F13" s="4"/>
      <c r="G13" s="4">
        <v>113643</v>
      </c>
    </row>
    <row r="14" spans="2:7" ht="15">
      <c r="B14" s="2" t="s">
        <v>26</v>
      </c>
      <c r="E14" s="4">
        <v>49293</v>
      </c>
      <c r="F14" s="4"/>
      <c r="G14" s="4">
        <v>10268</v>
      </c>
    </row>
    <row r="15" spans="2:7" ht="15">
      <c r="B15" s="2" t="s">
        <v>24</v>
      </c>
      <c r="E15" s="4">
        <v>3256</v>
      </c>
      <c r="F15" s="4"/>
      <c r="G15" s="4">
        <v>2773</v>
      </c>
    </row>
    <row r="16" spans="2:7" ht="15">
      <c r="B16" s="2" t="s">
        <v>8</v>
      </c>
      <c r="E16" s="4">
        <v>50715</v>
      </c>
      <c r="F16" s="4"/>
      <c r="G16" s="4">
        <v>32474</v>
      </c>
    </row>
    <row r="17" spans="2:7" ht="15">
      <c r="B17" s="2" t="s">
        <v>193</v>
      </c>
      <c r="E17" s="4">
        <v>685330</v>
      </c>
      <c r="F17" s="4" t="s">
        <v>3</v>
      </c>
      <c r="G17" s="4">
        <v>698827</v>
      </c>
    </row>
    <row r="18" spans="2:7" ht="15">
      <c r="B18" s="2" t="s">
        <v>194</v>
      </c>
      <c r="D18" s="2" t="s">
        <v>3</v>
      </c>
      <c r="E18" s="60">
        <f>45966+8650</f>
        <v>54616</v>
      </c>
      <c r="F18" s="4"/>
      <c r="G18" s="60">
        <v>59660</v>
      </c>
    </row>
    <row r="19" spans="5:7" ht="15">
      <c r="E19" s="6">
        <f>SUM(E11:E18)</f>
        <v>2612010</v>
      </c>
      <c r="F19" s="4"/>
      <c r="G19" s="6">
        <f>SUM(G11:G18)</f>
        <v>1437342</v>
      </c>
    </row>
    <row r="20" spans="5:7" ht="15">
      <c r="E20" s="8"/>
      <c r="F20" s="4"/>
      <c r="G20" s="8"/>
    </row>
    <row r="21" spans="2:7" ht="15">
      <c r="B21" s="1" t="s">
        <v>187</v>
      </c>
      <c r="E21" s="4"/>
      <c r="F21" s="4"/>
      <c r="G21" s="4"/>
    </row>
    <row r="22" spans="2:7" ht="15">
      <c r="B22" s="5" t="s">
        <v>20</v>
      </c>
      <c r="C22" s="5"/>
      <c r="E22" s="4">
        <v>469112</v>
      </c>
      <c r="F22" s="4"/>
      <c r="G22" s="4">
        <v>414699</v>
      </c>
    </row>
    <row r="23" spans="2:7" ht="15">
      <c r="B23" s="5" t="s">
        <v>195</v>
      </c>
      <c r="C23" s="5"/>
      <c r="E23" s="4">
        <v>113226</v>
      </c>
      <c r="F23" s="4"/>
      <c r="G23" s="4">
        <v>108828</v>
      </c>
    </row>
    <row r="24" spans="2:7" ht="15">
      <c r="B24" s="5" t="s">
        <v>181</v>
      </c>
      <c r="C24" s="5"/>
      <c r="E24" s="4">
        <v>210127</v>
      </c>
      <c r="F24" s="4"/>
      <c r="G24" s="4">
        <v>273723</v>
      </c>
    </row>
    <row r="25" spans="2:7" ht="15">
      <c r="B25" s="5" t="s">
        <v>9</v>
      </c>
      <c r="C25" s="5"/>
      <c r="D25" s="54">
        <v>20</v>
      </c>
      <c r="E25" s="4">
        <v>68487</v>
      </c>
      <c r="F25" s="4"/>
      <c r="G25" s="4">
        <v>42141</v>
      </c>
    </row>
    <row r="26" spans="2:7" ht="15">
      <c r="B26" s="5" t="s">
        <v>162</v>
      </c>
      <c r="C26" s="5"/>
      <c r="E26" s="4">
        <v>3615</v>
      </c>
      <c r="F26" s="4"/>
      <c r="G26" s="4">
        <v>6610</v>
      </c>
    </row>
    <row r="27" spans="2:7" ht="15">
      <c r="B27" s="5" t="s">
        <v>21</v>
      </c>
      <c r="C27" s="5"/>
      <c r="E27" s="4">
        <v>70800</v>
      </c>
      <c r="F27" s="4"/>
      <c r="G27" s="4">
        <v>99336</v>
      </c>
    </row>
    <row r="28" spans="2:7" ht="15">
      <c r="B28" s="5" t="s">
        <v>19</v>
      </c>
      <c r="C28" s="5"/>
      <c r="E28" s="4">
        <v>56914</v>
      </c>
      <c r="F28" s="4"/>
      <c r="G28" s="4">
        <v>79095</v>
      </c>
    </row>
    <row r="30" spans="4:7" ht="15">
      <c r="D30" s="16"/>
      <c r="E30" s="6">
        <f>SUM(E22:E29)</f>
        <v>992281</v>
      </c>
      <c r="F30" s="4"/>
      <c r="G30" s="6">
        <f>SUM(G22:G29)</f>
        <v>1024432</v>
      </c>
    </row>
    <row r="32" ht="15">
      <c r="B32" s="1" t="s">
        <v>188</v>
      </c>
    </row>
    <row r="33" spans="2:7" ht="15">
      <c r="B33" s="5" t="s">
        <v>182</v>
      </c>
      <c r="C33" s="5"/>
      <c r="E33" s="4">
        <f>275386+1370</f>
        <v>276756</v>
      </c>
      <c r="F33" s="4"/>
      <c r="G33" s="4">
        <v>199419</v>
      </c>
    </row>
    <row r="34" spans="2:7" ht="15">
      <c r="B34" s="5" t="s">
        <v>196</v>
      </c>
      <c r="C34" s="5"/>
      <c r="E34" s="4">
        <v>17498</v>
      </c>
      <c r="F34" s="4"/>
      <c r="G34" s="4">
        <v>4845</v>
      </c>
    </row>
    <row r="35" spans="2:7" ht="15">
      <c r="B35" s="5" t="s">
        <v>183</v>
      </c>
      <c r="C35" s="5"/>
      <c r="D35" s="54">
        <v>22</v>
      </c>
      <c r="E35" s="4">
        <v>353084</v>
      </c>
      <c r="F35" s="4"/>
      <c r="G35" s="4">
        <v>174109</v>
      </c>
    </row>
    <row r="36" spans="2:7" ht="15">
      <c r="B36" s="5" t="s">
        <v>184</v>
      </c>
      <c r="C36" s="5"/>
      <c r="E36" s="4">
        <v>43490</v>
      </c>
      <c r="F36" s="4"/>
      <c r="G36" s="4">
        <v>48843</v>
      </c>
    </row>
    <row r="37" spans="2:7" ht="15">
      <c r="B37" s="5" t="s">
        <v>3</v>
      </c>
      <c r="C37" s="5"/>
      <c r="E37" s="4"/>
      <c r="F37" s="4"/>
      <c r="G37" s="4"/>
    </row>
    <row r="38" spans="2:7" ht="15">
      <c r="B38" s="5"/>
      <c r="C38" s="5"/>
      <c r="E38" s="6">
        <f>SUM(E33:E37)</f>
        <v>690828</v>
      </c>
      <c r="F38" s="4"/>
      <c r="G38" s="6">
        <f>SUM(G33:G37)</f>
        <v>427216</v>
      </c>
    </row>
    <row r="39" spans="5:7" ht="15">
      <c r="E39" s="4"/>
      <c r="F39" s="4"/>
      <c r="G39" s="4"/>
    </row>
    <row r="40" spans="2:7" ht="15">
      <c r="B40" s="1" t="s">
        <v>189</v>
      </c>
      <c r="E40" s="4">
        <f>E30-E38</f>
        <v>301453</v>
      </c>
      <c r="F40" s="4"/>
      <c r="G40" s="4">
        <f>G30-G38</f>
        <v>597216</v>
      </c>
    </row>
    <row r="41" spans="5:7" ht="15.75" thickBot="1">
      <c r="E41" s="7">
        <f>E19+E40</f>
        <v>2913463</v>
      </c>
      <c r="F41" s="4"/>
      <c r="G41" s="7">
        <f>G19+G40</f>
        <v>2034558</v>
      </c>
    </row>
    <row r="42" spans="5:7" ht="15">
      <c r="E42" s="4"/>
      <c r="F42" s="4"/>
      <c r="G42" s="4"/>
    </row>
    <row r="43" spans="5:7" ht="15">
      <c r="E43" s="4"/>
      <c r="F43" s="4"/>
      <c r="G43" s="4"/>
    </row>
    <row r="44" spans="5:7" ht="15">
      <c r="E44" s="4"/>
      <c r="F44" s="4"/>
      <c r="G44" s="4"/>
    </row>
    <row r="45" spans="2:7" ht="15">
      <c r="B45" s="1" t="s">
        <v>190</v>
      </c>
      <c r="E45" s="4"/>
      <c r="F45" s="4"/>
      <c r="G45" s="4"/>
    </row>
    <row r="46" spans="5:7" ht="15">
      <c r="E46" s="4"/>
      <c r="F46" s="4"/>
      <c r="G46" s="4"/>
    </row>
    <row r="47" spans="2:7" ht="15">
      <c r="B47" s="2" t="s">
        <v>10</v>
      </c>
      <c r="C47" s="16"/>
      <c r="E47" s="4">
        <v>697206</v>
      </c>
      <c r="F47" s="4"/>
      <c r="G47" s="4">
        <v>697206</v>
      </c>
    </row>
    <row r="48" spans="2:7" ht="15">
      <c r="B48" s="2" t="s">
        <v>11</v>
      </c>
      <c r="C48" s="16"/>
      <c r="E48" s="16">
        <f>SUM(E49:E55)</f>
        <v>942545</v>
      </c>
      <c r="F48" s="4"/>
      <c r="G48" s="16">
        <f>SUM(G49:G55)</f>
        <v>1000488</v>
      </c>
    </row>
    <row r="49" spans="2:8" ht="15" hidden="1">
      <c r="B49" s="5" t="s">
        <v>12</v>
      </c>
      <c r="C49" s="5"/>
      <c r="D49" s="16"/>
      <c r="E49" s="4">
        <v>772146</v>
      </c>
      <c r="F49" s="4"/>
      <c r="G49" s="4">
        <v>772146</v>
      </c>
      <c r="H49" s="16"/>
    </row>
    <row r="50" spans="2:7" ht="15" hidden="1">
      <c r="B50" s="5" t="s">
        <v>13</v>
      </c>
      <c r="C50" s="5"/>
      <c r="E50" s="4">
        <v>2598</v>
      </c>
      <c r="F50" s="4"/>
      <c r="G50" s="4">
        <v>2707</v>
      </c>
    </row>
    <row r="51" spans="2:7" ht="15" hidden="1">
      <c r="B51" s="5" t="s">
        <v>27</v>
      </c>
      <c r="C51" s="5"/>
      <c r="E51" s="4">
        <v>146169</v>
      </c>
      <c r="F51" s="4"/>
      <c r="G51" s="4">
        <v>204671</v>
      </c>
    </row>
    <row r="52" spans="2:7" ht="15" hidden="1">
      <c r="B52" s="5" t="s">
        <v>14</v>
      </c>
      <c r="C52" s="5"/>
      <c r="E52" s="4">
        <v>11125</v>
      </c>
      <c r="F52" s="4"/>
      <c r="G52" s="4">
        <v>11125</v>
      </c>
    </row>
    <row r="53" spans="2:7" ht="15" hidden="1">
      <c r="B53" s="5" t="s">
        <v>163</v>
      </c>
      <c r="C53" s="5"/>
      <c r="E53" s="4">
        <v>12150</v>
      </c>
      <c r="F53" s="4"/>
      <c r="G53" s="4">
        <v>12150</v>
      </c>
    </row>
    <row r="54" spans="2:7" ht="15" hidden="1">
      <c r="B54" s="5" t="s">
        <v>28</v>
      </c>
      <c r="C54" s="5"/>
      <c r="E54" s="4">
        <v>-5749</v>
      </c>
      <c r="F54" s="4"/>
      <c r="G54" s="4">
        <v>-6417</v>
      </c>
    </row>
    <row r="55" spans="2:7" ht="15" hidden="1">
      <c r="B55" s="5" t="s">
        <v>15</v>
      </c>
      <c r="C55" s="5"/>
      <c r="D55" s="16"/>
      <c r="E55" s="4">
        <v>4106</v>
      </c>
      <c r="F55" s="4"/>
      <c r="G55" s="4">
        <v>4106</v>
      </c>
    </row>
    <row r="56" spans="2:8" ht="15">
      <c r="B56" s="2" t="s">
        <v>33</v>
      </c>
      <c r="D56" s="54">
        <v>6</v>
      </c>
      <c r="E56" s="60">
        <v>-62303</v>
      </c>
      <c r="F56" s="4"/>
      <c r="G56" s="60">
        <v>-62303</v>
      </c>
      <c r="H56" s="16">
        <f>E47+E48+E56</f>
        <v>1577448</v>
      </c>
    </row>
    <row r="57" spans="2:8" ht="15">
      <c r="B57" s="2" t="s">
        <v>185</v>
      </c>
      <c r="D57" s="54"/>
      <c r="E57" s="4">
        <f>E47+E48+E56</f>
        <v>1577448</v>
      </c>
      <c r="F57" s="4"/>
      <c r="G57" s="4">
        <f>G47+G48+G56</f>
        <v>1635391</v>
      </c>
      <c r="H57" s="16"/>
    </row>
    <row r="58" spans="2:8" ht="15">
      <c r="B58" s="2" t="s">
        <v>16</v>
      </c>
      <c r="D58" s="54"/>
      <c r="E58" s="4">
        <v>145218</v>
      </c>
      <c r="F58" s="4"/>
      <c r="G58" s="4">
        <v>146574</v>
      </c>
      <c r="H58" s="16">
        <f>G47+G48+G56</f>
        <v>1635391</v>
      </c>
    </row>
    <row r="59" spans="4:8" ht="15">
      <c r="D59" s="54"/>
      <c r="E59" s="6">
        <f>SUM(E57:E58)</f>
        <v>1722666</v>
      </c>
      <c r="F59" s="4"/>
      <c r="G59" s="6">
        <f>SUM(G57:G58)</f>
        <v>1781965</v>
      </c>
      <c r="H59" s="16"/>
    </row>
    <row r="60" spans="2:8" ht="15">
      <c r="B60" s="1" t="s">
        <v>191</v>
      </c>
      <c r="D60" s="54"/>
      <c r="E60" s="8"/>
      <c r="F60" s="4"/>
      <c r="G60" s="8"/>
      <c r="H60" s="16"/>
    </row>
    <row r="61" spans="4:8" ht="15">
      <c r="D61" s="54"/>
      <c r="E61" s="8"/>
      <c r="F61" s="4"/>
      <c r="G61" s="8"/>
      <c r="H61" s="16"/>
    </row>
    <row r="62" spans="2:7" ht="15">
      <c r="B62" s="2" t="s">
        <v>197</v>
      </c>
      <c r="D62" s="54">
        <v>22</v>
      </c>
      <c r="E62" s="4">
        <v>1057870</v>
      </c>
      <c r="F62" s="4"/>
      <c r="G62" s="4">
        <v>178498</v>
      </c>
    </row>
    <row r="63" spans="2:7" ht="15">
      <c r="B63" s="2" t="s">
        <v>192</v>
      </c>
      <c r="E63" s="4">
        <v>45141</v>
      </c>
      <c r="F63" s="4"/>
      <c r="G63" s="4">
        <v>67916</v>
      </c>
    </row>
    <row r="64" spans="2:7" ht="15">
      <c r="B64" s="2" t="s">
        <v>29</v>
      </c>
      <c r="E64" s="4">
        <v>84694</v>
      </c>
      <c r="F64" s="4"/>
      <c r="G64" s="4">
        <f>2509+635</f>
        <v>3144</v>
      </c>
    </row>
    <row r="65" spans="2:7" ht="15">
      <c r="B65" s="2" t="s">
        <v>17</v>
      </c>
      <c r="E65" s="4">
        <v>3092</v>
      </c>
      <c r="F65" s="4"/>
      <c r="G65" s="4">
        <v>3035</v>
      </c>
    </row>
    <row r="66" spans="5:7" ht="15">
      <c r="E66" s="6">
        <f>SUM(E62:E65)</f>
        <v>1190797</v>
      </c>
      <c r="F66" s="4"/>
      <c r="G66" s="6">
        <f>SUM(G62:G65)</f>
        <v>252593</v>
      </c>
    </row>
    <row r="67" spans="5:7" ht="15">
      <c r="E67" s="8" t="s">
        <v>3</v>
      </c>
      <c r="F67" s="4"/>
      <c r="G67" s="8" t="s">
        <v>3</v>
      </c>
    </row>
    <row r="68" spans="5:7" ht="15.75" thickBot="1">
      <c r="E68" s="9">
        <f>E59+E66</f>
        <v>2913463</v>
      </c>
      <c r="F68" s="4"/>
      <c r="G68" s="9">
        <f>G59+G66</f>
        <v>2034558</v>
      </c>
    </row>
    <row r="69" spans="5:7" ht="15.75" thickTop="1">
      <c r="E69" s="56"/>
      <c r="F69" s="8"/>
      <c r="G69" s="8"/>
    </row>
    <row r="70" spans="2:7" ht="15.75" thickBot="1">
      <c r="B70" s="2" t="s">
        <v>133</v>
      </c>
      <c r="E70" s="47">
        <f>((SUM(E47:E48)+E56-E18)*100000)/1254971579/100</f>
        <v>1.2134394320016708</v>
      </c>
      <c r="F70" s="4"/>
      <c r="G70" s="47">
        <f>((SUM(G47:G48)+G56-G18)*100000)/1254971579/100</f>
        <v>1.2555909841843518</v>
      </c>
    </row>
    <row r="72" spans="2:7" ht="15">
      <c r="B72" s="1" t="s">
        <v>148</v>
      </c>
      <c r="E72" s="8"/>
      <c r="F72" s="4"/>
      <c r="G72" s="4"/>
    </row>
    <row r="73" spans="2:7" ht="15">
      <c r="B73" s="1" t="s">
        <v>176</v>
      </c>
      <c r="E73" s="12"/>
      <c r="F73" s="4"/>
      <c r="G73" s="4"/>
    </row>
    <row r="74" spans="5:7" ht="15">
      <c r="E74" s="4"/>
      <c r="F74" s="4"/>
      <c r="G74" s="4"/>
    </row>
    <row r="75" spans="5:7" ht="15">
      <c r="E75" s="4"/>
      <c r="F75" s="4"/>
      <c r="G75" s="4"/>
    </row>
    <row r="76" spans="5:7" ht="15">
      <c r="E76" s="4"/>
      <c r="F76" s="4"/>
      <c r="G76" s="4"/>
    </row>
    <row r="77" spans="5:7" ht="15">
      <c r="E77" s="4"/>
      <c r="F77" s="4"/>
      <c r="G77" s="4"/>
    </row>
    <row r="78" spans="5:7" ht="15">
      <c r="E78" s="4"/>
      <c r="F78" s="4"/>
      <c r="G78" s="4"/>
    </row>
    <row r="79" spans="5:7" ht="15">
      <c r="E79" s="4"/>
      <c r="F79" s="4"/>
      <c r="G79" s="4"/>
    </row>
    <row r="80" spans="5:7" ht="15">
      <c r="E80" s="4"/>
      <c r="F80" s="4"/>
      <c r="G80" s="4"/>
    </row>
    <row r="81" spans="5:7" ht="15">
      <c r="E81" s="4"/>
      <c r="F81" s="4"/>
      <c r="G81" s="4"/>
    </row>
    <row r="82" spans="5:7" ht="15">
      <c r="E82" s="4"/>
      <c r="F82" s="4"/>
      <c r="G82" s="4"/>
    </row>
    <row r="83" spans="5:7" ht="15">
      <c r="E83" s="4"/>
      <c r="F83" s="4"/>
      <c r="G83" s="4"/>
    </row>
    <row r="84" spans="5:7" ht="15">
      <c r="E84" s="4"/>
      <c r="F84" s="4"/>
      <c r="G84" s="4"/>
    </row>
    <row r="85" spans="5:7" ht="15">
      <c r="E85" s="4"/>
      <c r="F85" s="4"/>
      <c r="G85" s="4"/>
    </row>
    <row r="86" spans="5:7" ht="15">
      <c r="E86" s="4"/>
      <c r="F86" s="4"/>
      <c r="G86" s="4"/>
    </row>
    <row r="87" spans="5:7" ht="15">
      <c r="E87" s="4"/>
      <c r="F87" s="4"/>
      <c r="G87" s="4"/>
    </row>
    <row r="88" spans="5:7" ht="15">
      <c r="E88" s="4"/>
      <c r="F88" s="4"/>
      <c r="G88" s="4"/>
    </row>
    <row r="89" spans="5:7" ht="15">
      <c r="E89" s="4"/>
      <c r="F89" s="4"/>
      <c r="G89" s="4"/>
    </row>
    <row r="90" spans="5:7" ht="15">
      <c r="E90" s="4"/>
      <c r="F90" s="4"/>
      <c r="G90" s="4"/>
    </row>
    <row r="91" spans="5:7" ht="15">
      <c r="E91" s="4"/>
      <c r="F91" s="4"/>
      <c r="G91" s="4"/>
    </row>
    <row r="92" spans="5:7" ht="15">
      <c r="E92" s="4"/>
      <c r="F92" s="4"/>
      <c r="G92" s="4"/>
    </row>
    <row r="93" spans="5:7" ht="15">
      <c r="E93" s="4"/>
      <c r="F93" s="4"/>
      <c r="G93" s="4"/>
    </row>
    <row r="94" spans="5:7" ht="15">
      <c r="E94" s="4"/>
      <c r="F94" s="4"/>
      <c r="G94" s="4"/>
    </row>
    <row r="95" spans="5:7" ht="15">
      <c r="E95" s="4"/>
      <c r="F95" s="4"/>
      <c r="G95" s="4"/>
    </row>
    <row r="96" spans="5:7" ht="15">
      <c r="E96" s="4"/>
      <c r="F96" s="4"/>
      <c r="G96" s="4"/>
    </row>
    <row r="97" spans="5:7" ht="15">
      <c r="E97" s="4"/>
      <c r="F97" s="4"/>
      <c r="G97" s="4"/>
    </row>
    <row r="98" spans="5:7" ht="15">
      <c r="E98" s="4"/>
      <c r="F98" s="4"/>
      <c r="G98" s="4"/>
    </row>
    <row r="99" spans="5:7" ht="15">
      <c r="E99" s="4"/>
      <c r="F99" s="4"/>
      <c r="G99" s="4"/>
    </row>
    <row r="100" spans="5:7" ht="15">
      <c r="E100" s="4"/>
      <c r="F100" s="4"/>
      <c r="G100" s="4"/>
    </row>
    <row r="101" spans="5:7" ht="15">
      <c r="E101" s="4"/>
      <c r="F101" s="4"/>
      <c r="G101" s="4"/>
    </row>
    <row r="102" spans="5:7" ht="15">
      <c r="E102" s="4"/>
      <c r="F102" s="4"/>
      <c r="G102" s="4"/>
    </row>
    <row r="103" spans="5:7" ht="15">
      <c r="E103" s="4"/>
      <c r="F103" s="4"/>
      <c r="G103" s="4"/>
    </row>
    <row r="104" spans="5:7" ht="15">
      <c r="E104" s="4"/>
      <c r="F104" s="4"/>
      <c r="G104" s="4"/>
    </row>
    <row r="105" spans="5:7" ht="15">
      <c r="E105" s="4"/>
      <c r="F105" s="4"/>
      <c r="G105" s="4"/>
    </row>
    <row r="106" spans="5:7" ht="15">
      <c r="E106" s="4"/>
      <c r="F106" s="4"/>
      <c r="G106" s="4"/>
    </row>
    <row r="107" spans="5:7" ht="15">
      <c r="E107" s="4"/>
      <c r="F107" s="4"/>
      <c r="G107" s="4"/>
    </row>
    <row r="108" spans="5:7" ht="15">
      <c r="E108" s="4"/>
      <c r="F108" s="4"/>
      <c r="G108" s="4"/>
    </row>
    <row r="109" spans="5:7" ht="15">
      <c r="E109" s="4"/>
      <c r="F109" s="4"/>
      <c r="G109" s="4"/>
    </row>
    <row r="110" spans="5:7" ht="15">
      <c r="E110" s="4"/>
      <c r="F110" s="4"/>
      <c r="G110" s="4"/>
    </row>
    <row r="111" spans="5:7" ht="15">
      <c r="E111" s="4"/>
      <c r="F111" s="4"/>
      <c r="G111" s="4"/>
    </row>
    <row r="112" spans="5:7" ht="15">
      <c r="E112" s="4"/>
      <c r="F112" s="4"/>
      <c r="G112" s="4"/>
    </row>
    <row r="113" spans="5:7" ht="15">
      <c r="E113" s="4"/>
      <c r="F113" s="4"/>
      <c r="G113" s="4"/>
    </row>
    <row r="114" spans="5:7" ht="15">
      <c r="E114" s="4"/>
      <c r="F114" s="4"/>
      <c r="G114" s="4"/>
    </row>
    <row r="115" spans="5:7" ht="15">
      <c r="E115" s="4"/>
      <c r="F115" s="4"/>
      <c r="G115" s="4"/>
    </row>
    <row r="116" spans="5:7" ht="15">
      <c r="E116" s="4"/>
      <c r="F116" s="4"/>
      <c r="G116" s="4"/>
    </row>
    <row r="117" spans="5:7" ht="15">
      <c r="E117" s="4"/>
      <c r="F117" s="4"/>
      <c r="G117" s="4"/>
    </row>
    <row r="118" spans="5:7" ht="15">
      <c r="E118" s="4"/>
      <c r="F118" s="4"/>
      <c r="G118" s="4"/>
    </row>
    <row r="119" spans="5:7" ht="15">
      <c r="E119" s="4"/>
      <c r="F119" s="4"/>
      <c r="G119" s="4"/>
    </row>
    <row r="120" spans="5:7" ht="15">
      <c r="E120" s="4"/>
      <c r="F120" s="4"/>
      <c r="G120" s="4"/>
    </row>
    <row r="121" spans="5:7" ht="15">
      <c r="E121" s="4"/>
      <c r="F121" s="4"/>
      <c r="G121" s="4"/>
    </row>
    <row r="122" spans="5:7" ht="15">
      <c r="E122" s="4"/>
      <c r="F122" s="4"/>
      <c r="G122" s="4"/>
    </row>
    <row r="123" spans="5:7" ht="15">
      <c r="E123" s="4"/>
      <c r="F123" s="4"/>
      <c r="G123" s="4"/>
    </row>
    <row r="124" spans="5:7" ht="15">
      <c r="E124" s="4"/>
      <c r="F124" s="4"/>
      <c r="G124" s="4"/>
    </row>
    <row r="125" spans="5:7" ht="15">
      <c r="E125" s="4"/>
      <c r="F125" s="4"/>
      <c r="G125" s="4"/>
    </row>
    <row r="126" spans="5:7" ht="15">
      <c r="E126" s="4"/>
      <c r="F126" s="4"/>
      <c r="G126" s="4"/>
    </row>
    <row r="127" spans="5:7" ht="15">
      <c r="E127" s="4"/>
      <c r="F127" s="4"/>
      <c r="G127" s="4"/>
    </row>
    <row r="128" spans="5:7" ht="15">
      <c r="E128" s="4"/>
      <c r="F128" s="4"/>
      <c r="G128" s="4"/>
    </row>
    <row r="129" spans="5:7" ht="15">
      <c r="E129" s="4"/>
      <c r="F129" s="4"/>
      <c r="G129" s="4"/>
    </row>
    <row r="130" spans="5:7" ht="15">
      <c r="E130" s="4"/>
      <c r="F130" s="4"/>
      <c r="G130" s="4"/>
    </row>
    <row r="131" spans="5:7" ht="15">
      <c r="E131" s="4"/>
      <c r="F131" s="4"/>
      <c r="G131" s="4"/>
    </row>
    <row r="132" spans="5:7" ht="15">
      <c r="E132" s="4"/>
      <c r="F132" s="4"/>
      <c r="G132" s="4"/>
    </row>
    <row r="133" spans="5:7" ht="15">
      <c r="E133" s="4"/>
      <c r="F133" s="4"/>
      <c r="G133" s="4"/>
    </row>
    <row r="134" spans="5:7" ht="15">
      <c r="E134" s="4"/>
      <c r="F134" s="4"/>
      <c r="G134" s="4"/>
    </row>
    <row r="135" spans="5:7" ht="15">
      <c r="E135" s="4"/>
      <c r="F135" s="4"/>
      <c r="G135" s="4"/>
    </row>
    <row r="136" spans="5:7" ht="15">
      <c r="E136" s="4"/>
      <c r="F136" s="4"/>
      <c r="G136" s="4"/>
    </row>
    <row r="137" spans="5:7" ht="15">
      <c r="E137" s="4"/>
      <c r="F137" s="4"/>
      <c r="G137" s="4"/>
    </row>
  </sheetData>
  <printOptions/>
  <pageMargins left="0.75" right="0" top="0.75" bottom="0.5" header="0" footer="0.5"/>
  <pageSetup firstPageNumber="2" useFirstPageNumber="1" horizontalDpi="600" verticalDpi="600" orientation="portrait" paperSize="55" r:id="rId1"/>
  <headerFooter alignWithMargins="0">
    <oddFooter>&amp;C&amp;"Times New Roman,Regular"&amp;12&amp;P</oddFooter>
  </headerFooter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85"/>
  <sheetViews>
    <sheetView zoomScaleSheetLayoutView="75" workbookViewId="0" topLeftCell="A171">
      <selection activeCell="D189" sqref="D189"/>
    </sheetView>
  </sheetViews>
  <sheetFormatPr defaultColWidth="9.140625" defaultRowHeight="12.75"/>
  <cols>
    <col min="1" max="1" width="3.7109375" style="14" customWidth="1"/>
    <col min="2" max="2" width="9.140625" style="14" customWidth="1"/>
    <col min="3" max="3" width="39.57421875" style="14" customWidth="1"/>
    <col min="4" max="4" width="15.7109375" style="14" customWidth="1"/>
    <col min="5" max="5" width="3.7109375" style="14" customWidth="1"/>
    <col min="6" max="6" width="15.7109375" style="14" customWidth="1"/>
    <col min="7" max="7" width="13.8515625" style="14" customWidth="1"/>
    <col min="8" max="16384" width="9.140625" style="14" customWidth="1"/>
  </cols>
  <sheetData>
    <row r="1" ht="15.75">
      <c r="A1" s="49" t="s">
        <v>30</v>
      </c>
    </row>
    <row r="2" ht="15.75">
      <c r="A2" s="49" t="s">
        <v>132</v>
      </c>
    </row>
    <row r="3" spans="1:6" ht="15.75">
      <c r="A3" s="17"/>
      <c r="B3" s="17"/>
      <c r="C3" s="17"/>
      <c r="D3" s="17"/>
      <c r="E3" s="17"/>
      <c r="F3" s="17"/>
    </row>
    <row r="4" spans="1:6" ht="15.75">
      <c r="A4" s="13" t="s">
        <v>145</v>
      </c>
      <c r="B4" s="49" t="s">
        <v>146</v>
      </c>
      <c r="C4" s="17"/>
      <c r="D4" s="17"/>
      <c r="E4" s="17"/>
      <c r="F4" s="17"/>
    </row>
    <row r="5" spans="2:6" ht="15.75">
      <c r="B5" s="49" t="s">
        <v>228</v>
      </c>
      <c r="C5" s="17"/>
      <c r="D5" s="17"/>
      <c r="E5" s="17"/>
      <c r="F5" s="17"/>
    </row>
    <row r="6" spans="1:6" ht="15.75">
      <c r="A6" s="17"/>
      <c r="B6" s="17"/>
      <c r="C6" s="17"/>
      <c r="D6" s="27"/>
      <c r="E6" s="27"/>
      <c r="F6" s="28"/>
    </row>
    <row r="7" spans="1:6" ht="15.75">
      <c r="A7" s="17"/>
      <c r="B7" s="17"/>
      <c r="C7" s="17"/>
      <c r="D7" s="13"/>
      <c r="E7" s="52" t="s">
        <v>229</v>
      </c>
      <c r="F7" s="52"/>
    </row>
    <row r="8" spans="1:6" ht="15.75">
      <c r="A8" s="29"/>
      <c r="B8" s="29"/>
      <c r="C8" s="29"/>
      <c r="D8" s="59" t="s">
        <v>211</v>
      </c>
      <c r="E8" s="59"/>
      <c r="F8" s="59" t="s">
        <v>212</v>
      </c>
    </row>
    <row r="9" spans="1:6" ht="15.75">
      <c r="A9" s="17"/>
      <c r="B9" s="17"/>
      <c r="C9" s="17"/>
      <c r="D9" s="52" t="s">
        <v>2</v>
      </c>
      <c r="E9" s="52"/>
      <c r="F9" s="52" t="s">
        <v>2</v>
      </c>
    </row>
    <row r="10" spans="1:6" ht="15.75">
      <c r="A10" s="17"/>
      <c r="B10" s="17"/>
      <c r="C10" s="17"/>
      <c r="D10" s="17"/>
      <c r="E10" s="17"/>
      <c r="F10" s="17"/>
    </row>
    <row r="11" spans="1:6" ht="15.75">
      <c r="A11" s="17" t="s">
        <v>142</v>
      </c>
      <c r="B11" s="17"/>
      <c r="C11" s="17"/>
      <c r="D11" s="17"/>
      <c r="E11" s="17"/>
      <c r="F11" s="17"/>
    </row>
    <row r="12" spans="1:6" ht="15.75">
      <c r="A12" s="17"/>
      <c r="B12" s="17"/>
      <c r="C12" s="17"/>
      <c r="D12" s="17"/>
      <c r="E12" s="17"/>
      <c r="F12" s="17"/>
    </row>
    <row r="13" spans="1:6" ht="15.75">
      <c r="A13" s="17" t="s">
        <v>223</v>
      </c>
      <c r="B13" s="17"/>
      <c r="C13" s="17"/>
      <c r="D13" s="17">
        <v>12743</v>
      </c>
      <c r="E13" s="17"/>
      <c r="F13" s="17">
        <v>-15195</v>
      </c>
    </row>
    <row r="14" spans="1:6" ht="15.75">
      <c r="A14" s="17"/>
      <c r="B14" s="17"/>
      <c r="C14" s="17"/>
      <c r="D14" s="17"/>
      <c r="E14" s="17"/>
      <c r="F14" s="17"/>
    </row>
    <row r="15" spans="1:6" ht="15.75">
      <c r="A15" s="17" t="s">
        <v>57</v>
      </c>
      <c r="B15" s="17"/>
      <c r="C15" s="17"/>
      <c r="D15" s="17"/>
      <c r="E15" s="17"/>
      <c r="F15" s="17"/>
    </row>
    <row r="16" spans="1:6" ht="15.75" hidden="1">
      <c r="A16" s="17"/>
      <c r="B16" s="17" t="s">
        <v>58</v>
      </c>
      <c r="C16" s="17"/>
      <c r="D16" s="17">
        <f>3020+636</f>
        <v>3656</v>
      </c>
      <c r="E16" s="17"/>
      <c r="F16" s="17"/>
    </row>
    <row r="17" spans="1:6" ht="15.75" hidden="1">
      <c r="A17" s="17"/>
      <c r="B17" s="17" t="s">
        <v>59</v>
      </c>
      <c r="C17" s="17"/>
      <c r="D17" s="17"/>
      <c r="E17" s="17"/>
      <c r="F17" s="17"/>
    </row>
    <row r="18" spans="1:6" ht="15.75" hidden="1">
      <c r="A18" s="17"/>
      <c r="B18" s="17" t="s">
        <v>60</v>
      </c>
      <c r="C18" s="17"/>
      <c r="D18" s="17">
        <v>1394</v>
      </c>
      <c r="E18" s="17"/>
      <c r="F18" s="17"/>
    </row>
    <row r="19" spans="1:6" ht="15.75" hidden="1">
      <c r="A19" s="17"/>
      <c r="B19" s="17" t="s">
        <v>61</v>
      </c>
      <c r="C19" s="17"/>
      <c r="D19" s="17"/>
      <c r="E19" s="17"/>
      <c r="F19" s="17"/>
    </row>
    <row r="20" spans="1:6" ht="15.75" hidden="1">
      <c r="A20" s="17"/>
      <c r="B20" s="17" t="s">
        <v>173</v>
      </c>
      <c r="C20" s="17"/>
      <c r="D20" s="17">
        <v>-901</v>
      </c>
      <c r="E20" s="17"/>
      <c r="F20" s="17"/>
    </row>
    <row r="21" spans="1:6" ht="15.75" hidden="1">
      <c r="A21" s="17"/>
      <c r="B21" s="17" t="s">
        <v>62</v>
      </c>
      <c r="C21" s="17"/>
      <c r="D21" s="17">
        <v>-84</v>
      </c>
      <c r="E21" s="17"/>
      <c r="F21" s="17"/>
    </row>
    <row r="22" spans="1:6" ht="15.75" hidden="1">
      <c r="A22" s="17"/>
      <c r="B22" s="17" t="s">
        <v>63</v>
      </c>
      <c r="C22" s="17"/>
      <c r="D22" s="17">
        <v>10</v>
      </c>
      <c r="E22" s="17"/>
      <c r="F22" s="17"/>
    </row>
    <row r="23" spans="1:6" ht="15.75" hidden="1">
      <c r="A23" s="17"/>
      <c r="B23" s="17" t="s">
        <v>64</v>
      </c>
      <c r="C23" s="17"/>
      <c r="D23" s="17">
        <v>220</v>
      </c>
      <c r="E23" s="17"/>
      <c r="F23" s="17">
        <v>0</v>
      </c>
    </row>
    <row r="24" spans="1:6" ht="15.75" hidden="1">
      <c r="A24" s="17"/>
      <c r="B24" s="17" t="s">
        <v>65</v>
      </c>
      <c r="C24" s="17"/>
      <c r="D24" s="17">
        <v>22</v>
      </c>
      <c r="E24" s="17"/>
      <c r="F24" s="17"/>
    </row>
    <row r="25" spans="1:6" ht="15.75" hidden="1">
      <c r="A25" s="17"/>
      <c r="B25" s="17" t="s">
        <v>172</v>
      </c>
      <c r="C25" s="17"/>
      <c r="D25" s="17">
        <v>0</v>
      </c>
      <c r="E25" s="17"/>
      <c r="F25" s="17"/>
    </row>
    <row r="26" spans="1:6" ht="15.75" hidden="1">
      <c r="A26" s="17"/>
      <c r="B26" s="17" t="s">
        <v>171</v>
      </c>
      <c r="C26" s="17"/>
      <c r="D26" s="17">
        <v>0</v>
      </c>
      <c r="E26" s="17"/>
      <c r="F26" s="17"/>
    </row>
    <row r="27" spans="1:6" ht="15.75" hidden="1">
      <c r="A27" s="17"/>
      <c r="B27" s="17" t="s">
        <v>66</v>
      </c>
      <c r="C27" s="17"/>
      <c r="D27" s="17"/>
      <c r="E27" s="17"/>
      <c r="F27" s="17"/>
    </row>
    <row r="28" spans="1:6" ht="15.75" hidden="1">
      <c r="A28" s="17"/>
      <c r="B28" s="17" t="s">
        <v>67</v>
      </c>
      <c r="C28" s="17"/>
      <c r="D28" s="17">
        <v>21111</v>
      </c>
      <c r="E28" s="17"/>
      <c r="F28" s="17"/>
    </row>
    <row r="29" spans="1:6" ht="15.75" hidden="1">
      <c r="A29" s="17"/>
      <c r="B29" s="17" t="s">
        <v>68</v>
      </c>
      <c r="C29" s="17"/>
      <c r="D29" s="17">
        <v>-3148</v>
      </c>
      <c r="E29" s="17"/>
      <c r="F29" s="17"/>
    </row>
    <row r="30" spans="1:6" ht="15.75" hidden="1">
      <c r="A30" s="17"/>
      <c r="B30" s="17" t="s">
        <v>69</v>
      </c>
      <c r="C30" s="17"/>
      <c r="D30" s="17"/>
      <c r="E30" s="17"/>
      <c r="F30" s="17"/>
    </row>
    <row r="31" spans="1:6" ht="15.75" hidden="1">
      <c r="A31" s="17"/>
      <c r="B31" s="17" t="s">
        <v>107</v>
      </c>
      <c r="C31" s="17"/>
      <c r="D31" s="17"/>
      <c r="E31" s="17"/>
      <c r="F31" s="17"/>
    </row>
    <row r="32" spans="1:6" ht="15.75" hidden="1">
      <c r="A32" s="17"/>
      <c r="B32" s="17" t="s">
        <v>108</v>
      </c>
      <c r="C32" s="17"/>
      <c r="D32" s="17"/>
      <c r="E32" s="17"/>
      <c r="F32" s="17"/>
    </row>
    <row r="33" spans="1:6" ht="15.75" hidden="1">
      <c r="A33" s="17"/>
      <c r="B33" s="17" t="s">
        <v>70</v>
      </c>
      <c r="C33" s="17"/>
      <c r="D33" s="17">
        <v>19898</v>
      </c>
      <c r="E33" s="17"/>
      <c r="F33" s="17"/>
    </row>
    <row r="34" spans="1:6" ht="15.75" hidden="1">
      <c r="A34" s="17"/>
      <c r="B34" s="17" t="s">
        <v>71</v>
      </c>
      <c r="C34" s="17"/>
      <c r="D34" s="17">
        <v>-1322</v>
      </c>
      <c r="E34" s="17"/>
      <c r="F34" s="17"/>
    </row>
    <row r="35" spans="1:6" ht="15.75" hidden="1">
      <c r="A35" s="17"/>
      <c r="B35" s="17" t="s">
        <v>72</v>
      </c>
      <c r="C35" s="17"/>
      <c r="D35" s="17">
        <v>-114</v>
      </c>
      <c r="E35" s="17"/>
      <c r="F35" s="17"/>
    </row>
    <row r="36" spans="1:6" ht="15.75" hidden="1">
      <c r="A36" s="17"/>
      <c r="B36" s="17" t="s">
        <v>73</v>
      </c>
      <c r="C36" s="17"/>
      <c r="D36" s="17"/>
      <c r="E36" s="17"/>
      <c r="F36" s="17"/>
    </row>
    <row r="37" spans="1:6" ht="15.75" hidden="1">
      <c r="A37" s="17"/>
      <c r="B37" s="17" t="s">
        <v>74</v>
      </c>
      <c r="C37" s="17"/>
      <c r="D37" s="17">
        <v>67</v>
      </c>
      <c r="E37" s="17"/>
      <c r="F37" s="17"/>
    </row>
    <row r="38" spans="1:6" ht="15.75" hidden="1">
      <c r="A38" s="17"/>
      <c r="B38" s="17" t="s">
        <v>75</v>
      </c>
      <c r="C38" s="17"/>
      <c r="D38" s="17"/>
      <c r="E38" s="17"/>
      <c r="F38" s="17"/>
    </row>
    <row r="39" spans="1:6" ht="15.75" hidden="1">
      <c r="A39" s="17"/>
      <c r="B39" s="17" t="s">
        <v>76</v>
      </c>
      <c r="C39" s="17"/>
      <c r="D39" s="17">
        <v>-123</v>
      </c>
      <c r="E39" s="17"/>
      <c r="F39" s="17"/>
    </row>
    <row r="40" spans="1:6" ht="15.75" hidden="1">
      <c r="A40" s="17"/>
      <c r="B40" s="17" t="s">
        <v>77</v>
      </c>
      <c r="C40" s="17"/>
      <c r="D40" s="17"/>
      <c r="E40" s="17"/>
      <c r="F40" s="17"/>
    </row>
    <row r="41" spans="1:6" ht="15.75" hidden="1">
      <c r="A41" s="17"/>
      <c r="B41" s="17" t="s">
        <v>157</v>
      </c>
      <c r="C41" s="17"/>
      <c r="D41" s="17">
        <f>-3007-1202</f>
        <v>-4209</v>
      </c>
      <c r="E41" s="17"/>
      <c r="F41" s="17"/>
    </row>
    <row r="42" spans="1:6" ht="15.75" hidden="1">
      <c r="A42" s="17"/>
      <c r="B42" s="17" t="s">
        <v>78</v>
      </c>
      <c r="C42" s="17"/>
      <c r="D42" s="17">
        <v>-1265</v>
      </c>
      <c r="E42" s="17"/>
      <c r="F42" s="17"/>
    </row>
    <row r="43" spans="1:6" ht="15.75" hidden="1">
      <c r="A43" s="17"/>
      <c r="B43" s="17" t="s">
        <v>156</v>
      </c>
      <c r="C43" s="17"/>
      <c r="D43" s="17"/>
      <c r="E43" s="17"/>
      <c r="F43" s="17"/>
    </row>
    <row r="44" spans="1:6" ht="15.75" hidden="1">
      <c r="A44" s="17"/>
      <c r="B44" s="17" t="s">
        <v>79</v>
      </c>
      <c r="C44" s="17"/>
      <c r="D44" s="17">
        <v>273</v>
      </c>
      <c r="E44" s="17"/>
      <c r="F44" s="17"/>
    </row>
    <row r="45" spans="1:6" ht="15.75" hidden="1">
      <c r="A45" s="17"/>
      <c r="B45" s="17" t="s">
        <v>80</v>
      </c>
      <c r="C45" s="17"/>
      <c r="D45" s="17">
        <v>1439</v>
      </c>
      <c r="E45" s="17"/>
      <c r="F45" s="17"/>
    </row>
    <row r="46" spans="1:6" ht="15.75" hidden="1">
      <c r="A46" s="17"/>
      <c r="B46" s="17" t="s">
        <v>159</v>
      </c>
      <c r="C46" s="17"/>
      <c r="D46" s="17">
        <v>0</v>
      </c>
      <c r="E46" s="17"/>
      <c r="F46" s="17"/>
    </row>
    <row r="47" spans="1:6" ht="15.75" hidden="1">
      <c r="A47" s="17"/>
      <c r="B47" s="17" t="s">
        <v>160</v>
      </c>
      <c r="C47" s="17"/>
      <c r="D47" s="17">
        <v>0</v>
      </c>
      <c r="E47" s="17"/>
      <c r="F47" s="17"/>
    </row>
    <row r="48" spans="1:6" ht="15.75" hidden="1">
      <c r="A48" s="17"/>
      <c r="B48" s="17" t="s">
        <v>136</v>
      </c>
      <c r="C48" s="17"/>
      <c r="D48" s="17">
        <v>5888</v>
      </c>
      <c r="E48" s="17"/>
      <c r="F48" s="17"/>
    </row>
    <row r="49" spans="1:6" ht="15.75">
      <c r="A49" s="17"/>
      <c r="B49" s="17" t="s">
        <v>137</v>
      </c>
      <c r="C49" s="17"/>
      <c r="D49" s="17">
        <f>SUM(D16:D48)</f>
        <v>42812</v>
      </c>
      <c r="E49" s="17"/>
      <c r="F49" s="17">
        <f>89222-5600</f>
        <v>83622</v>
      </c>
    </row>
    <row r="50" spans="1:6" ht="15.75">
      <c r="A50" s="17"/>
      <c r="B50" s="17"/>
      <c r="C50" s="17"/>
      <c r="D50" s="17"/>
      <c r="E50" s="17"/>
      <c r="F50" s="17"/>
    </row>
    <row r="51" spans="1:6" ht="15.75">
      <c r="A51" s="17" t="s">
        <v>138</v>
      </c>
      <c r="B51" s="17"/>
      <c r="C51" s="17"/>
      <c r="D51" s="17">
        <f>SUM(D13:D48)</f>
        <v>55555</v>
      </c>
      <c r="E51" s="17"/>
      <c r="F51" s="17">
        <f>F13+F49</f>
        <v>68427</v>
      </c>
    </row>
    <row r="52" spans="1:6" ht="15.75">
      <c r="A52" s="23"/>
      <c r="B52" s="17"/>
      <c r="C52" s="17"/>
      <c r="F52" s="17"/>
    </row>
    <row r="53" spans="2:6" ht="15.75">
      <c r="B53" s="17" t="s">
        <v>81</v>
      </c>
      <c r="C53" s="17"/>
      <c r="D53" s="17"/>
      <c r="E53" s="17"/>
      <c r="F53" s="17"/>
    </row>
    <row r="54" spans="2:6" ht="15.75" hidden="1">
      <c r="B54" s="17" t="s">
        <v>82</v>
      </c>
      <c r="C54" s="17"/>
      <c r="D54" s="17">
        <v>-619</v>
      </c>
      <c r="E54" s="17"/>
      <c r="F54" s="17"/>
    </row>
    <row r="55" spans="2:6" ht="15.75" hidden="1">
      <c r="B55" s="17" t="s">
        <v>83</v>
      </c>
      <c r="C55" s="17"/>
      <c r="D55" s="17">
        <v>-78812</v>
      </c>
      <c r="E55" s="17"/>
      <c r="F55" s="17"/>
    </row>
    <row r="56" spans="2:6" ht="15.75" hidden="1">
      <c r="B56" s="17" t="s">
        <v>84</v>
      </c>
      <c r="C56" s="17"/>
      <c r="D56" s="17">
        <v>2754</v>
      </c>
      <c r="E56" s="17"/>
      <c r="F56" s="17"/>
    </row>
    <row r="57" spans="2:6" ht="15.75" hidden="1">
      <c r="B57" s="17" t="s">
        <v>85</v>
      </c>
      <c r="C57" s="17"/>
      <c r="D57" s="17">
        <v>72026</v>
      </c>
      <c r="E57" s="17"/>
      <c r="F57" s="17"/>
    </row>
    <row r="58" spans="2:6" ht="15.75" hidden="1">
      <c r="B58" s="17" t="s">
        <v>86</v>
      </c>
      <c r="C58" s="17"/>
      <c r="D58" s="17">
        <v>-28148</v>
      </c>
      <c r="E58" s="17"/>
      <c r="F58" s="17"/>
    </row>
    <row r="59" spans="2:6" ht="15.75">
      <c r="B59" s="17" t="s">
        <v>139</v>
      </c>
      <c r="C59" s="17"/>
      <c r="D59" s="17">
        <f>SUM(D54:D58)</f>
        <v>-32799</v>
      </c>
      <c r="E59" s="17"/>
      <c r="F59" s="17">
        <v>41675</v>
      </c>
    </row>
    <row r="60" spans="2:6" ht="15.75" hidden="1">
      <c r="B60" s="17" t="s">
        <v>43</v>
      </c>
      <c r="C60" s="17"/>
      <c r="D60" s="22">
        <v>-31141</v>
      </c>
      <c r="E60" s="22"/>
      <c r="F60" s="22"/>
    </row>
    <row r="61" spans="2:6" ht="15.75">
      <c r="B61" s="17" t="s">
        <v>140</v>
      </c>
      <c r="C61" s="17"/>
      <c r="D61" s="24">
        <f>D60</f>
        <v>-31141</v>
      </c>
      <c r="E61" s="24"/>
      <c r="F61" s="24">
        <v>-9260</v>
      </c>
    </row>
    <row r="62" spans="1:6" ht="15.75">
      <c r="A62" s="17"/>
      <c r="B62" s="17"/>
      <c r="C62" s="17"/>
      <c r="D62" s="22"/>
      <c r="E62" s="22"/>
      <c r="F62" s="22"/>
    </row>
    <row r="63" spans="1:6" ht="15.75">
      <c r="A63" s="17" t="s">
        <v>87</v>
      </c>
      <c r="B63" s="17"/>
      <c r="C63" s="17"/>
      <c r="D63" s="24">
        <f>D61+D59</f>
        <v>-63940</v>
      </c>
      <c r="E63" s="24"/>
      <c r="F63" s="24">
        <f>F61+F59</f>
        <v>32415</v>
      </c>
    </row>
    <row r="64" spans="1:6" ht="15.75">
      <c r="A64" s="17"/>
      <c r="B64" s="17"/>
      <c r="C64" s="17"/>
      <c r="D64" s="17"/>
      <c r="E64" s="17"/>
      <c r="F64" s="17"/>
    </row>
    <row r="65" spans="1:6" ht="15.75">
      <c r="A65" s="23" t="s">
        <v>198</v>
      </c>
      <c r="B65" s="17"/>
      <c r="C65" s="17"/>
      <c r="D65" s="17">
        <f>SUM(D51+D63)</f>
        <v>-8385</v>
      </c>
      <c r="E65" s="17"/>
      <c r="F65" s="17">
        <f>SUM(F51+F63)</f>
        <v>100842</v>
      </c>
    </row>
    <row r="66" spans="1:6" ht="15.75">
      <c r="A66" s="17"/>
      <c r="B66" s="17"/>
      <c r="C66" s="17"/>
      <c r="D66" s="17"/>
      <c r="E66" s="17"/>
      <c r="F66" s="17"/>
    </row>
    <row r="67" spans="1:6" ht="15.75">
      <c r="A67" s="17" t="s">
        <v>88</v>
      </c>
      <c r="B67" s="17"/>
      <c r="C67" s="17"/>
      <c r="D67" s="17">
        <v>-19898</v>
      </c>
      <c r="E67" s="17"/>
      <c r="F67" s="17">
        <v>-15646</v>
      </c>
    </row>
    <row r="68" spans="1:6" ht="15.75">
      <c r="A68" s="17" t="s">
        <v>89</v>
      </c>
      <c r="B68" s="17"/>
      <c r="C68" s="17"/>
      <c r="D68" s="17">
        <v>1322</v>
      </c>
      <c r="E68" s="17"/>
      <c r="F68" s="17">
        <v>4384</v>
      </c>
    </row>
    <row r="69" spans="1:6" ht="15.75">
      <c r="A69" s="17" t="s">
        <v>150</v>
      </c>
      <c r="B69" s="17"/>
      <c r="C69" s="17"/>
      <c r="D69" s="17">
        <v>-25134</v>
      </c>
      <c r="E69" s="17"/>
      <c r="F69" s="17">
        <v>-29495</v>
      </c>
    </row>
    <row r="70" spans="1:6" ht="15.75">
      <c r="A70" s="17" t="s">
        <v>90</v>
      </c>
      <c r="B70" s="17"/>
      <c r="C70" s="17"/>
      <c r="D70" s="24">
        <v>-945</v>
      </c>
      <c r="E70" s="24"/>
      <c r="F70" s="24">
        <v>-3260</v>
      </c>
    </row>
    <row r="71" spans="1:6" ht="15.75">
      <c r="A71" s="17"/>
      <c r="B71" s="17"/>
      <c r="C71" s="17"/>
      <c r="D71" s="22"/>
      <c r="E71" s="22"/>
      <c r="F71" s="17"/>
    </row>
    <row r="72" spans="1:6" ht="15.75">
      <c r="A72" s="23" t="s">
        <v>222</v>
      </c>
      <c r="B72" s="17"/>
      <c r="C72" s="17"/>
      <c r="D72" s="24">
        <f>D65+SUM(D67:D70)</f>
        <v>-53040</v>
      </c>
      <c r="E72" s="24"/>
      <c r="F72" s="24">
        <f>F65+SUM(F67:F70)</f>
        <v>56825</v>
      </c>
    </row>
    <row r="73" spans="1:6" ht="15.75">
      <c r="A73" s="17"/>
      <c r="B73" s="17"/>
      <c r="C73" s="17"/>
      <c r="F73" s="17"/>
    </row>
    <row r="74" spans="1:6" ht="15.75">
      <c r="A74" s="17" t="s">
        <v>143</v>
      </c>
      <c r="B74" s="17"/>
      <c r="C74" s="17"/>
      <c r="D74" s="17"/>
      <c r="E74" s="17"/>
      <c r="F74" s="17"/>
    </row>
    <row r="75" spans="1:6" ht="15.75">
      <c r="A75" s="17"/>
      <c r="B75" s="17"/>
      <c r="C75" s="17"/>
      <c r="D75" s="17"/>
      <c r="E75" s="17"/>
      <c r="F75" s="17"/>
    </row>
    <row r="76" spans="1:6" ht="15.75" hidden="1">
      <c r="A76" s="17" t="s">
        <v>92</v>
      </c>
      <c r="B76" s="17"/>
      <c r="C76" s="17"/>
      <c r="D76" s="17"/>
      <c r="E76" s="17"/>
      <c r="F76" s="17"/>
    </row>
    <row r="77" spans="1:6" ht="15.75" hidden="1">
      <c r="A77" s="17" t="s">
        <v>93</v>
      </c>
      <c r="B77" s="17"/>
      <c r="C77" s="17"/>
      <c r="D77" s="17">
        <v>-517809</v>
      </c>
      <c r="E77" s="17"/>
      <c r="F77" s="17"/>
    </row>
    <row r="78" spans="1:6" ht="15.75" hidden="1">
      <c r="A78" s="17" t="s">
        <v>96</v>
      </c>
      <c r="B78" s="17"/>
      <c r="C78" s="17"/>
      <c r="D78" s="17">
        <v>114</v>
      </c>
      <c r="E78" s="17"/>
      <c r="F78" s="17"/>
    </row>
    <row r="79" spans="1:6" ht="15.75" hidden="1">
      <c r="A79" s="17" t="s">
        <v>94</v>
      </c>
      <c r="B79" s="17"/>
      <c r="C79" s="17"/>
      <c r="D79" s="48"/>
      <c r="E79" s="48"/>
      <c r="F79" s="17"/>
    </row>
    <row r="80" spans="1:6" ht="15.75" hidden="1">
      <c r="A80" s="17" t="s">
        <v>95</v>
      </c>
      <c r="B80" s="17"/>
      <c r="C80" s="17"/>
      <c r="D80" s="17">
        <f>182-134</f>
        <v>48</v>
      </c>
      <c r="E80" s="17"/>
      <c r="F80" s="17"/>
    </row>
    <row r="81" spans="1:6" ht="15.75">
      <c r="A81" s="17" t="s">
        <v>233</v>
      </c>
      <c r="D81" s="17">
        <f>D77</f>
        <v>-517809</v>
      </c>
      <c r="E81" s="17"/>
      <c r="F81" s="17">
        <v>71296</v>
      </c>
    </row>
    <row r="82" spans="1:6" ht="15.75">
      <c r="A82" s="17" t="s">
        <v>91</v>
      </c>
      <c r="B82" s="17"/>
      <c r="C82" s="17"/>
      <c r="D82" s="17">
        <v>-33913</v>
      </c>
      <c r="E82" s="17"/>
      <c r="F82" s="17">
        <v>0</v>
      </c>
    </row>
    <row r="83" spans="1:6" ht="15.75">
      <c r="A83" s="17" t="s">
        <v>234</v>
      </c>
      <c r="B83" s="17"/>
      <c r="C83" s="17"/>
      <c r="D83" s="17">
        <v>4525</v>
      </c>
      <c r="E83" s="17"/>
      <c r="F83" s="17">
        <v>0</v>
      </c>
    </row>
    <row r="84" spans="1:6" ht="15.75">
      <c r="A84" s="17" t="s">
        <v>141</v>
      </c>
      <c r="B84" s="17"/>
      <c r="C84" s="17"/>
      <c r="D84" s="24">
        <f>-47774+948+48+114</f>
        <v>-46664</v>
      </c>
      <c r="E84" s="24"/>
      <c r="F84" s="24">
        <v>-7115</v>
      </c>
    </row>
    <row r="85" spans="1:6" ht="15.75">
      <c r="A85" s="17"/>
      <c r="B85" s="17"/>
      <c r="C85" s="17"/>
      <c r="D85" s="22"/>
      <c r="E85" s="22"/>
      <c r="F85" s="17"/>
    </row>
    <row r="86" spans="1:6" ht="15.75">
      <c r="A86" s="17" t="s">
        <v>199</v>
      </c>
      <c r="B86" s="17"/>
      <c r="C86" s="17"/>
      <c r="D86" s="24">
        <f>SUM(D81:D84)</f>
        <v>-593861</v>
      </c>
      <c r="E86" s="24"/>
      <c r="F86" s="24">
        <f>F84+F81</f>
        <v>64181</v>
      </c>
    </row>
    <row r="87" spans="1:6" ht="15.75">
      <c r="A87" s="17"/>
      <c r="B87" s="17"/>
      <c r="C87" s="17"/>
      <c r="D87" s="17"/>
      <c r="E87" s="17"/>
      <c r="F87" s="17"/>
    </row>
    <row r="88" spans="1:6" ht="15.75">
      <c r="A88" s="17" t="s">
        <v>144</v>
      </c>
      <c r="B88" s="17"/>
      <c r="C88" s="17"/>
      <c r="D88" s="17"/>
      <c r="E88" s="17"/>
      <c r="F88" s="17"/>
    </row>
    <row r="89" spans="1:6" ht="15.75">
      <c r="A89" s="17"/>
      <c r="B89" s="17"/>
      <c r="C89" s="17"/>
      <c r="D89" s="17"/>
      <c r="E89" s="17"/>
      <c r="F89" s="17"/>
    </row>
    <row r="90" spans="1:6" ht="15.75">
      <c r="A90" s="17" t="s">
        <v>97</v>
      </c>
      <c r="B90" s="17"/>
      <c r="C90" s="17"/>
      <c r="D90" s="17">
        <v>0</v>
      </c>
      <c r="E90" s="17"/>
      <c r="F90" s="17">
        <v>-5739</v>
      </c>
    </row>
    <row r="91" spans="1:6" ht="15.75">
      <c r="A91" s="17" t="s">
        <v>221</v>
      </c>
      <c r="B91" s="17"/>
      <c r="C91" s="17"/>
      <c r="D91" s="17">
        <v>-330</v>
      </c>
      <c r="E91" s="17"/>
      <c r="F91" s="17">
        <v>-410</v>
      </c>
    </row>
    <row r="92" spans="1:6" ht="15.75">
      <c r="A92" s="17" t="s">
        <v>98</v>
      </c>
      <c r="B92" s="17"/>
      <c r="C92" s="17"/>
      <c r="D92" s="17">
        <v>-2932</v>
      </c>
      <c r="E92" s="17"/>
      <c r="F92" s="17">
        <v>-3682</v>
      </c>
    </row>
    <row r="93" spans="1:6" ht="15.75">
      <c r="A93" s="17" t="s">
        <v>200</v>
      </c>
      <c r="B93" s="17"/>
      <c r="C93" s="17"/>
      <c r="D93" s="22">
        <v>629511</v>
      </c>
      <c r="E93" s="22"/>
      <c r="F93" s="17">
        <v>-146901</v>
      </c>
    </row>
    <row r="94" spans="1:6" ht="15.75">
      <c r="A94" s="17" t="s">
        <v>158</v>
      </c>
      <c r="B94" s="17"/>
      <c r="C94" s="17"/>
      <c r="D94" s="17">
        <v>0</v>
      </c>
      <c r="E94" s="17"/>
      <c r="F94" s="17">
        <v>-232</v>
      </c>
    </row>
    <row r="95" spans="1:6" ht="15.75">
      <c r="A95" s="17" t="s">
        <v>230</v>
      </c>
      <c r="B95" s="17"/>
      <c r="C95" s="17"/>
      <c r="D95" s="17">
        <v>-4516</v>
      </c>
      <c r="E95" s="17"/>
      <c r="F95" s="17">
        <v>-3761</v>
      </c>
    </row>
    <row r="96" spans="1:6" ht="15.75">
      <c r="A96" s="17"/>
      <c r="D96" s="24"/>
      <c r="E96" s="24"/>
      <c r="F96" s="24"/>
    </row>
    <row r="97" ht="15.75">
      <c r="F97" s="17"/>
    </row>
    <row r="98" spans="1:6" ht="15.75">
      <c r="A98" s="17" t="s">
        <v>201</v>
      </c>
      <c r="B98" s="17"/>
      <c r="C98" s="17"/>
      <c r="D98" s="24">
        <f>SUM(D90:D95)</f>
        <v>621733</v>
      </c>
      <c r="E98" s="24"/>
      <c r="F98" s="24">
        <f>SUM(F90:F95)</f>
        <v>-160725</v>
      </c>
    </row>
    <row r="99" spans="1:6" ht="15.75">
      <c r="A99" s="17"/>
      <c r="B99" s="17"/>
      <c r="C99" s="17"/>
      <c r="F99" s="17"/>
    </row>
    <row r="100" spans="1:6" ht="15.75">
      <c r="A100" s="17" t="s">
        <v>169</v>
      </c>
      <c r="B100" s="17"/>
      <c r="C100" s="17"/>
      <c r="D100" s="22"/>
      <c r="E100" s="17"/>
      <c r="F100" s="17"/>
    </row>
    <row r="101" spans="1:6" ht="15.75">
      <c r="A101" s="17" t="s">
        <v>99</v>
      </c>
      <c r="B101" s="17"/>
      <c r="C101" s="17"/>
      <c r="D101" s="17">
        <f>D72+D86+D98</f>
        <v>-25168</v>
      </c>
      <c r="E101" s="17"/>
      <c r="F101" s="17">
        <f>F72+F86+F98</f>
        <v>-39719</v>
      </c>
    </row>
    <row r="102" spans="1:6" ht="15.75">
      <c r="A102" s="17"/>
      <c r="B102" s="17"/>
      <c r="C102" s="17"/>
      <c r="D102" s="17"/>
      <c r="E102" s="17"/>
      <c r="F102" s="17"/>
    </row>
    <row r="103" spans="1:6" ht="15.75">
      <c r="A103" s="17" t="s">
        <v>100</v>
      </c>
      <c r="B103" s="17"/>
      <c r="C103" s="17"/>
      <c r="D103" s="17"/>
      <c r="E103" s="17"/>
      <c r="F103" s="17"/>
    </row>
    <row r="104" spans="1:6" ht="15.75">
      <c r="A104" s="23" t="s">
        <v>231</v>
      </c>
      <c r="B104" s="17"/>
      <c r="C104" s="17"/>
      <c r="D104" s="22">
        <v>135909</v>
      </c>
      <c r="E104" s="22"/>
      <c r="F104" s="22">
        <v>212960</v>
      </c>
    </row>
    <row r="105" spans="1:6" ht="15.75">
      <c r="A105" s="23"/>
      <c r="B105" s="17"/>
      <c r="C105" s="17"/>
      <c r="D105" s="22"/>
      <c r="E105" s="22"/>
      <c r="F105" s="22"/>
    </row>
    <row r="106" spans="1:6" ht="15.75">
      <c r="A106" s="62" t="s">
        <v>225</v>
      </c>
      <c r="B106" s="17"/>
      <c r="C106" s="17"/>
      <c r="D106" s="22"/>
      <c r="E106" s="22"/>
      <c r="F106" s="22"/>
    </row>
    <row r="107" spans="1:6" ht="15.75">
      <c r="A107" s="62" t="s">
        <v>226</v>
      </c>
      <c r="B107" s="17"/>
      <c r="C107" s="17"/>
      <c r="D107" s="22">
        <v>-4644</v>
      </c>
      <c r="E107" s="22"/>
      <c r="F107" s="22">
        <v>5600</v>
      </c>
    </row>
    <row r="108" spans="1:6" ht="15.75">
      <c r="A108" s="62"/>
      <c r="B108" s="17"/>
      <c r="C108" s="17"/>
      <c r="D108" s="24"/>
      <c r="E108" s="24"/>
      <c r="F108" s="24"/>
    </row>
    <row r="109" spans="1:6" ht="15.75">
      <c r="A109" s="17" t="s">
        <v>101</v>
      </c>
      <c r="B109" s="17"/>
      <c r="C109" s="17"/>
      <c r="D109" s="17"/>
      <c r="E109" s="17"/>
      <c r="F109" s="17"/>
    </row>
    <row r="110" spans="1:7" ht="16.5" thickBot="1">
      <c r="A110" s="17" t="s">
        <v>232</v>
      </c>
      <c r="B110" s="17"/>
      <c r="C110" s="17"/>
      <c r="D110" s="25">
        <f>SUM(D101:D109)</f>
        <v>106097</v>
      </c>
      <c r="E110" s="25"/>
      <c r="F110" s="25">
        <f>SUM(F101:F109)</f>
        <v>178841</v>
      </c>
      <c r="G110" s="17"/>
    </row>
    <row r="111" spans="1:7" ht="16.5" thickTop="1">
      <c r="A111" s="17"/>
      <c r="B111" s="17"/>
      <c r="C111" s="17"/>
      <c r="D111" s="22"/>
      <c r="E111" s="22"/>
      <c r="F111" s="22"/>
      <c r="G111" s="17"/>
    </row>
    <row r="112" spans="1:7" ht="15.75">
      <c r="A112" s="17"/>
      <c r="B112" s="17"/>
      <c r="C112" s="17"/>
      <c r="D112" s="22"/>
      <c r="E112" s="17"/>
      <c r="F112" s="17"/>
      <c r="G112" s="17"/>
    </row>
    <row r="113" spans="1:6" ht="15.75">
      <c r="A113" s="48" t="s">
        <v>151</v>
      </c>
      <c r="B113" s="17"/>
      <c r="C113" s="17"/>
      <c r="D113" s="17"/>
      <c r="E113" s="17"/>
      <c r="F113" s="17"/>
    </row>
    <row r="114" spans="1:6" ht="15.75">
      <c r="A114" s="48" t="s">
        <v>135</v>
      </c>
      <c r="B114" s="17"/>
      <c r="C114" s="17"/>
      <c r="D114" s="17"/>
      <c r="E114" s="17"/>
      <c r="F114" s="17"/>
    </row>
    <row r="115" spans="1:6" ht="15.75">
      <c r="A115" s="51" t="s">
        <v>179</v>
      </c>
      <c r="B115" s="17"/>
      <c r="C115" s="17"/>
      <c r="D115" s="17"/>
      <c r="E115" s="17"/>
      <c r="F115" s="17"/>
    </row>
    <row r="116" spans="1:6" ht="15.75">
      <c r="A116" s="17"/>
      <c r="B116" s="17"/>
      <c r="C116" s="17"/>
      <c r="D116" s="17"/>
      <c r="E116" s="17"/>
      <c r="F116" s="17"/>
    </row>
    <row r="117" spans="1:6" ht="15.75">
      <c r="A117" s="17"/>
      <c r="B117" s="17"/>
      <c r="C117" s="17"/>
      <c r="D117" s="17"/>
      <c r="E117" s="17"/>
      <c r="F117" s="17"/>
    </row>
    <row r="118" spans="1:6" ht="15.75">
      <c r="A118" s="17"/>
      <c r="B118" s="17"/>
      <c r="C118" s="17"/>
      <c r="D118" s="21" t="s">
        <v>2</v>
      </c>
      <c r="E118" s="21"/>
      <c r="F118" s="21" t="s">
        <v>53</v>
      </c>
    </row>
    <row r="119" spans="1:6" ht="15.75">
      <c r="A119" s="20" t="s">
        <v>4</v>
      </c>
      <c r="B119" s="17" t="s">
        <v>103</v>
      </c>
      <c r="C119" s="17"/>
      <c r="D119" s="14" t="s">
        <v>214</v>
      </c>
      <c r="E119" s="17"/>
      <c r="F119" s="21" t="s">
        <v>213</v>
      </c>
    </row>
    <row r="120" spans="1:6" ht="15.75">
      <c r="A120" s="17"/>
      <c r="B120" s="17"/>
      <c r="C120" s="17"/>
      <c r="D120" s="17"/>
      <c r="E120" s="17"/>
      <c r="F120" s="17"/>
    </row>
    <row r="121" spans="1:7" ht="15.75">
      <c r="A121" s="17"/>
      <c r="B121" s="17" t="s">
        <v>102</v>
      </c>
      <c r="C121" s="17"/>
      <c r="D121" s="17">
        <f>'[1]GRP0604'!$R$93/1000</f>
        <v>56914.49529290001</v>
      </c>
      <c r="E121" s="17"/>
      <c r="F121" s="17">
        <v>79095</v>
      </c>
      <c r="G121" s="17">
        <f>F121-D121</f>
        <v>22180.504707099994</v>
      </c>
    </row>
    <row r="122" spans="1:7" ht="15.75">
      <c r="A122" s="26" t="s">
        <v>3</v>
      </c>
      <c r="B122" s="17" t="s">
        <v>104</v>
      </c>
      <c r="C122" s="17"/>
      <c r="D122" s="22">
        <f>'[1]BS NOTES'!$T$218/1000</f>
        <v>11873.552759600001</v>
      </c>
      <c r="E122" s="22"/>
      <c r="F122" s="22">
        <v>-9361</v>
      </c>
      <c r="G122" s="17">
        <f>F122-D122</f>
        <v>-21234.552759600003</v>
      </c>
    </row>
    <row r="123" spans="1:7" ht="15.75">
      <c r="A123" s="26"/>
      <c r="B123" s="17" t="s">
        <v>105</v>
      </c>
      <c r="C123" s="17"/>
      <c r="D123" s="24">
        <f>'[1]GRP0604'!$P$94/1000</f>
        <v>70800.4236381</v>
      </c>
      <c r="E123" s="24"/>
      <c r="F123" s="24">
        <v>99336</v>
      </c>
      <c r="G123" s="24">
        <f>F123-D123</f>
        <v>28535.576361900006</v>
      </c>
    </row>
    <row r="124" spans="1:6" ht="15.75">
      <c r="A124" s="17"/>
      <c r="B124" s="17"/>
      <c r="C124" s="17"/>
      <c r="D124" s="17"/>
      <c r="E124" s="22"/>
      <c r="F124" s="17"/>
    </row>
    <row r="125" spans="1:7" ht="15.75">
      <c r="A125" s="17"/>
      <c r="B125" s="17"/>
      <c r="C125" s="17"/>
      <c r="D125" s="22">
        <f>SUM(D121:D123)</f>
        <v>139588.47169059998</v>
      </c>
      <c r="E125" s="22"/>
      <c r="F125" s="22">
        <f>SUM(F121:F123)</f>
        <v>169070</v>
      </c>
      <c r="G125" s="17">
        <f>SUM(G121:G123)</f>
        <v>29481.528309399997</v>
      </c>
    </row>
    <row r="126" spans="1:7" ht="15.75">
      <c r="A126" s="17"/>
      <c r="B126" s="17" t="s">
        <v>106</v>
      </c>
      <c r="C126" s="17"/>
      <c r="D126" s="24">
        <v>-33491</v>
      </c>
      <c r="E126" s="24"/>
      <c r="F126" s="24">
        <v>-33161</v>
      </c>
      <c r="G126" s="24">
        <f>F126-D126</f>
        <v>330</v>
      </c>
    </row>
    <row r="127" spans="1:7" ht="15.75">
      <c r="A127" s="17"/>
      <c r="B127" s="17"/>
      <c r="C127" s="17"/>
      <c r="D127" s="22"/>
      <c r="E127" s="22"/>
      <c r="F127" s="22"/>
      <c r="G127" s="17"/>
    </row>
    <row r="128" spans="1:7" ht="16.5" thickBot="1">
      <c r="A128" s="17"/>
      <c r="B128" s="17"/>
      <c r="C128" s="17"/>
      <c r="D128" s="25">
        <f>SUM(D125:D126)</f>
        <v>106097.47169059998</v>
      </c>
      <c r="E128" s="25"/>
      <c r="F128" s="25">
        <f>SUM(F125:F126)</f>
        <v>135909</v>
      </c>
      <c r="G128" s="25">
        <f>SUM(G125:G126)</f>
        <v>29811.528309399997</v>
      </c>
    </row>
    <row r="129" spans="1:6" ht="16.5" thickTop="1">
      <c r="A129" s="17"/>
      <c r="B129" s="17"/>
      <c r="C129" s="17"/>
      <c r="D129" s="17"/>
      <c r="E129" s="22"/>
      <c r="F129" s="17"/>
    </row>
    <row r="130" spans="1:6" ht="15.75">
      <c r="A130" s="30"/>
      <c r="C130" s="17"/>
      <c r="D130" s="22"/>
      <c r="E130" s="22"/>
      <c r="F130" s="17"/>
    </row>
    <row r="131" spans="1:6" ht="15.75">
      <c r="A131" s="17"/>
      <c r="B131" s="17"/>
      <c r="C131" s="17"/>
      <c r="D131" s="22"/>
      <c r="E131" s="22"/>
      <c r="F131" s="17"/>
    </row>
    <row r="132" spans="1:6" ht="15.75">
      <c r="A132" s="17"/>
      <c r="B132" s="17"/>
      <c r="C132" s="17"/>
      <c r="D132" s="22"/>
      <c r="E132" s="22"/>
      <c r="F132" s="17"/>
    </row>
    <row r="133" spans="1:6" ht="15.75">
      <c r="A133" s="17"/>
      <c r="B133" s="17"/>
      <c r="C133" s="17"/>
      <c r="D133" s="22"/>
      <c r="E133" s="22"/>
      <c r="F133" s="17"/>
    </row>
    <row r="134" spans="1:6" ht="15.75">
      <c r="A134" s="17"/>
      <c r="B134" s="17"/>
      <c r="C134" s="17"/>
      <c r="D134" s="22"/>
      <c r="E134" s="22"/>
      <c r="F134" s="17"/>
    </row>
    <row r="135" spans="1:6" ht="15.75">
      <c r="A135" s="17"/>
      <c r="B135" s="17"/>
      <c r="C135" s="17"/>
      <c r="D135" s="22"/>
      <c r="E135" s="22"/>
      <c r="F135" s="17"/>
    </row>
    <row r="136" spans="1:6" ht="15.75">
      <c r="A136" s="17"/>
      <c r="B136" s="17"/>
      <c r="C136" s="17"/>
      <c r="D136" s="22"/>
      <c r="E136" s="22"/>
      <c r="F136" s="17"/>
    </row>
    <row r="137" spans="1:6" ht="15.75">
      <c r="A137" s="17"/>
      <c r="B137" s="17"/>
      <c r="C137" s="17"/>
      <c r="D137" s="17"/>
      <c r="E137" s="17"/>
      <c r="F137" s="17"/>
    </row>
    <row r="138" spans="1:6" ht="15.75">
      <c r="A138" s="17"/>
      <c r="B138" s="17"/>
      <c r="C138" s="17"/>
      <c r="D138" s="17"/>
      <c r="E138" s="17"/>
      <c r="F138" s="17"/>
    </row>
    <row r="139" spans="1:6" ht="15.75">
      <c r="A139" s="17"/>
      <c r="B139" s="17"/>
      <c r="C139" s="58"/>
      <c r="D139" s="17"/>
      <c r="E139" s="17"/>
      <c r="F139" s="58"/>
    </row>
    <row r="140" spans="1:6" ht="15.75">
      <c r="A140" s="17"/>
      <c r="B140" s="17"/>
      <c r="C140" s="17"/>
      <c r="D140" s="17"/>
      <c r="E140" s="17"/>
      <c r="F140" s="17"/>
    </row>
    <row r="141" spans="1:6" ht="15.75">
      <c r="A141" s="17"/>
      <c r="B141" s="17"/>
      <c r="C141" s="17"/>
      <c r="D141" s="17"/>
      <c r="E141" s="17"/>
      <c r="F141" s="17"/>
    </row>
    <row r="142" spans="1:6" ht="15.75">
      <c r="A142" s="17"/>
      <c r="B142" s="17"/>
      <c r="C142" s="17"/>
      <c r="D142" s="17"/>
      <c r="E142" s="17"/>
      <c r="F142" s="17"/>
    </row>
    <row r="143" spans="1:6" ht="15.75">
      <c r="A143" s="17"/>
      <c r="B143" s="17"/>
      <c r="C143" s="17"/>
      <c r="D143" s="17"/>
      <c r="E143" s="17"/>
      <c r="F143" s="17"/>
    </row>
    <row r="144" spans="1:6" ht="15.75">
      <c r="A144" s="17"/>
      <c r="B144" s="17"/>
      <c r="C144" s="17"/>
      <c r="D144" s="17"/>
      <c r="E144" s="17"/>
      <c r="F144" s="17"/>
    </row>
    <row r="145" spans="1:6" ht="15.75">
      <c r="A145" s="17"/>
      <c r="B145" s="17"/>
      <c r="C145" s="17"/>
      <c r="D145" s="17"/>
      <c r="E145" s="17"/>
      <c r="F145" s="17"/>
    </row>
    <row r="146" spans="1:6" ht="15.75">
      <c r="A146" s="17"/>
      <c r="B146" s="17"/>
      <c r="C146" s="17"/>
      <c r="D146" s="17"/>
      <c r="E146" s="17"/>
      <c r="F146" s="17"/>
    </row>
    <row r="147" spans="1:6" ht="15.75">
      <c r="A147" s="17"/>
      <c r="B147" s="17"/>
      <c r="C147" s="17"/>
      <c r="D147" s="17"/>
      <c r="E147" s="17"/>
      <c r="F147" s="17"/>
    </row>
    <row r="148" spans="1:6" ht="15.75">
      <c r="A148" s="17"/>
      <c r="B148" s="17"/>
      <c r="C148" s="17"/>
      <c r="D148" s="17"/>
      <c r="E148" s="17"/>
      <c r="F148" s="17"/>
    </row>
    <row r="149" spans="1:6" ht="15.75">
      <c r="A149" s="17"/>
      <c r="B149" s="17"/>
      <c r="C149" s="17"/>
      <c r="D149" s="17"/>
      <c r="E149" s="17"/>
      <c r="F149" s="17"/>
    </row>
    <row r="150" spans="1:6" ht="15.75">
      <c r="A150" s="17"/>
      <c r="B150" s="17"/>
      <c r="C150" s="17"/>
      <c r="D150" s="17"/>
      <c r="E150" s="17"/>
      <c r="F150" s="17"/>
    </row>
    <row r="151" spans="1:6" ht="15.75">
      <c r="A151" s="17"/>
      <c r="B151" s="17"/>
      <c r="C151" s="17"/>
      <c r="D151" s="17"/>
      <c r="E151" s="17"/>
      <c r="F151" s="17"/>
    </row>
    <row r="152" spans="1:6" ht="15.75">
      <c r="A152" s="17"/>
      <c r="B152" s="17"/>
      <c r="C152" s="17"/>
      <c r="D152" s="17"/>
      <c r="E152" s="17"/>
      <c r="F152" s="17"/>
    </row>
    <row r="153" spans="1:6" ht="15.75">
      <c r="A153" s="17"/>
      <c r="B153" s="17"/>
      <c r="C153" s="17"/>
      <c r="D153" s="17"/>
      <c r="E153" s="17"/>
      <c r="F153" s="17"/>
    </row>
    <row r="154" spans="1:6" ht="15.75">
      <c r="A154" s="17"/>
      <c r="B154" s="17"/>
      <c r="C154" s="17"/>
      <c r="D154" s="17"/>
      <c r="E154" s="17"/>
      <c r="F154" s="17"/>
    </row>
    <row r="155" spans="1:6" ht="15.75">
      <c r="A155" s="17"/>
      <c r="B155" s="17"/>
      <c r="C155" s="17"/>
      <c r="D155" s="17"/>
      <c r="E155" s="17"/>
      <c r="F155" s="17"/>
    </row>
    <row r="156" spans="1:6" ht="15.75">
      <c r="A156" s="17"/>
      <c r="B156" s="17"/>
      <c r="C156" s="17"/>
      <c r="D156" s="17"/>
      <c r="E156" s="17"/>
      <c r="F156" s="17"/>
    </row>
    <row r="157" spans="1:6" ht="15.75">
      <c r="A157" s="17"/>
      <c r="B157" s="17"/>
      <c r="C157" s="17"/>
      <c r="D157" s="17"/>
      <c r="E157" s="17"/>
      <c r="F157" s="17"/>
    </row>
    <row r="158" spans="1:6" ht="15.75">
      <c r="A158" s="17"/>
      <c r="B158" s="17"/>
      <c r="C158" s="17"/>
      <c r="D158" s="17"/>
      <c r="E158" s="17"/>
      <c r="F158" s="17"/>
    </row>
    <row r="159" spans="1:6" ht="15.75">
      <c r="A159" s="17"/>
      <c r="B159" s="17"/>
      <c r="C159" s="17"/>
      <c r="D159" s="17"/>
      <c r="E159" s="17"/>
      <c r="F159" s="17"/>
    </row>
    <row r="160" spans="1:6" ht="15.75">
      <c r="A160" s="17"/>
      <c r="B160" s="17"/>
      <c r="C160" s="17"/>
      <c r="D160" s="17"/>
      <c r="E160" s="17"/>
      <c r="F160" s="17"/>
    </row>
    <row r="161" spans="1:6" ht="15.75">
      <c r="A161" s="17"/>
      <c r="B161" s="17"/>
      <c r="C161" s="17"/>
      <c r="D161" s="17"/>
      <c r="E161" s="17"/>
      <c r="F161" s="17"/>
    </row>
    <row r="162" spans="1:6" ht="15.75">
      <c r="A162" s="17"/>
      <c r="B162" s="17"/>
      <c r="C162" s="17"/>
      <c r="D162" s="17"/>
      <c r="E162" s="17"/>
      <c r="F162" s="17"/>
    </row>
    <row r="163" spans="1:6" ht="15.75">
      <c r="A163" s="17"/>
      <c r="B163" s="17"/>
      <c r="C163" s="17"/>
      <c r="D163" s="17"/>
      <c r="E163" s="17"/>
      <c r="F163" s="17"/>
    </row>
    <row r="164" spans="1:6" ht="15.75">
      <c r="A164" s="17"/>
      <c r="B164" s="17"/>
      <c r="C164" s="17"/>
      <c r="D164" s="17"/>
      <c r="E164" s="17"/>
      <c r="F164" s="17"/>
    </row>
    <row r="165" spans="1:6" ht="15.75">
      <c r="A165" s="17"/>
      <c r="B165" s="17"/>
      <c r="C165" s="17"/>
      <c r="D165" s="17"/>
      <c r="E165" s="17"/>
      <c r="F165" s="17"/>
    </row>
    <row r="166" spans="1:6" ht="15.75">
      <c r="A166" s="17"/>
      <c r="B166" s="17"/>
      <c r="C166" s="17"/>
      <c r="D166" s="17"/>
      <c r="E166" s="17"/>
      <c r="F166" s="17"/>
    </row>
    <row r="167" spans="1:6" ht="15.75">
      <c r="A167" s="17"/>
      <c r="B167" s="17"/>
      <c r="C167" s="17"/>
      <c r="D167" s="17"/>
      <c r="E167" s="17"/>
      <c r="F167" s="17"/>
    </row>
    <row r="168" spans="1:6" ht="15.75">
      <c r="A168" s="17"/>
      <c r="B168" s="17"/>
      <c r="C168" s="17"/>
      <c r="D168" s="17"/>
      <c r="E168" s="17"/>
      <c r="F168" s="17"/>
    </row>
    <row r="169" spans="1:6" ht="15.75">
      <c r="A169" s="17"/>
      <c r="B169" s="17"/>
      <c r="C169" s="17"/>
      <c r="D169" s="17"/>
      <c r="E169" s="17"/>
      <c r="F169" s="17"/>
    </row>
    <row r="170" spans="1:6" ht="15.75">
      <c r="A170" s="17"/>
      <c r="B170" s="17"/>
      <c r="C170" s="17"/>
      <c r="D170" s="17"/>
      <c r="E170" s="17"/>
      <c r="F170" s="17"/>
    </row>
    <row r="171" spans="1:6" ht="15.75">
      <c r="A171" s="17"/>
      <c r="B171" s="17"/>
      <c r="C171" s="17"/>
      <c r="D171" s="17"/>
      <c r="E171" s="17"/>
      <c r="F171" s="17"/>
    </row>
    <row r="172" spans="1:6" ht="15.75">
      <c r="A172" s="17"/>
      <c r="B172" s="17"/>
      <c r="C172" s="17"/>
      <c r="D172" s="17"/>
      <c r="E172" s="17"/>
      <c r="F172" s="17"/>
    </row>
    <row r="173" spans="1:6" ht="15.75">
      <c r="A173" s="17"/>
      <c r="B173" s="17"/>
      <c r="C173" s="17"/>
      <c r="D173" s="17"/>
      <c r="E173" s="17"/>
      <c r="F173" s="17"/>
    </row>
    <row r="174" spans="1:6" ht="15.75">
      <c r="A174" s="17"/>
      <c r="B174" s="17"/>
      <c r="C174" s="17"/>
      <c r="D174" s="17"/>
      <c r="E174" s="17"/>
      <c r="F174" s="17"/>
    </row>
    <row r="175" spans="1:6" ht="15.75">
      <c r="A175" s="17"/>
      <c r="B175" s="17"/>
      <c r="C175" s="17"/>
      <c r="D175" s="17"/>
      <c r="E175" s="17"/>
      <c r="F175" s="17"/>
    </row>
    <row r="176" spans="1:6" ht="15.75">
      <c r="A176" s="17"/>
      <c r="B176" s="17"/>
      <c r="C176" s="17"/>
      <c r="D176" s="17"/>
      <c r="E176" s="17"/>
      <c r="F176" s="17"/>
    </row>
    <row r="177" spans="1:6" ht="15.75">
      <c r="A177" s="17"/>
      <c r="B177" s="17"/>
      <c r="C177" s="17"/>
      <c r="D177" s="17"/>
      <c r="E177" s="17"/>
      <c r="F177" s="17"/>
    </row>
    <row r="178" spans="1:6" ht="15.75">
      <c r="A178" s="17"/>
      <c r="B178" s="17"/>
      <c r="C178" s="17"/>
      <c r="D178" s="17"/>
      <c r="E178" s="17"/>
      <c r="F178" s="17"/>
    </row>
    <row r="179" spans="1:6" ht="15.75">
      <c r="A179" s="17"/>
      <c r="B179" s="17"/>
      <c r="C179" s="17"/>
      <c r="D179" s="17"/>
      <c r="E179" s="17"/>
      <c r="F179" s="17"/>
    </row>
    <row r="180" spans="1:6" ht="15.75">
      <c r="A180" s="17"/>
      <c r="B180" s="17"/>
      <c r="C180" s="17"/>
      <c r="D180" s="17"/>
      <c r="E180" s="17"/>
      <c r="F180" s="17"/>
    </row>
    <row r="181" spans="1:6" ht="15.75">
      <c r="A181" s="17"/>
      <c r="B181" s="17"/>
      <c r="C181" s="17"/>
      <c r="D181" s="17"/>
      <c r="E181" s="17"/>
      <c r="F181" s="17"/>
    </row>
    <row r="182" spans="1:6" ht="15.75">
      <c r="A182" s="17"/>
      <c r="B182" s="17"/>
      <c r="C182" s="17"/>
      <c r="D182" s="17"/>
      <c r="E182" s="17"/>
      <c r="F182" s="17"/>
    </row>
    <row r="183" spans="1:6" ht="15.75">
      <c r="A183" s="17"/>
      <c r="B183" s="17"/>
      <c r="C183" s="17"/>
      <c r="D183" s="17"/>
      <c r="E183" s="17"/>
      <c r="F183" s="17"/>
    </row>
    <row r="184" spans="1:6" ht="15.75">
      <c r="A184" s="17"/>
      <c r="B184" s="17"/>
      <c r="C184" s="17"/>
      <c r="D184" s="17"/>
      <c r="E184" s="17"/>
      <c r="F184" s="17"/>
    </row>
    <row r="185" spans="1:6" ht="15.75">
      <c r="A185" s="17"/>
      <c r="B185" s="17"/>
      <c r="C185" s="17"/>
      <c r="D185" s="17"/>
      <c r="E185" s="17"/>
      <c r="F185" s="17"/>
    </row>
  </sheetData>
  <printOptions/>
  <pageMargins left="1" right="0" top="0.75" bottom="0" header="0" footer="0.5"/>
  <pageSetup firstPageNumber="5" useFirstPageNumber="1" horizontalDpi="600" verticalDpi="600" orientation="portrait" paperSize="55" r:id="rId1"/>
  <headerFooter alignWithMargins="0">
    <oddFooter>&amp;C&amp;"Times New Roman,Regular"&amp;12&amp;P</oddFooter>
  </headerFooter>
  <rowBreaks count="1" manualBreakCount="1">
    <brk id="8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B23" sqref="B23"/>
    </sheetView>
  </sheetViews>
  <sheetFormatPr defaultColWidth="9.140625" defaultRowHeight="12.75"/>
  <cols>
    <col min="1" max="1" width="31.00390625" style="14" customWidth="1"/>
    <col min="2" max="2" width="17.421875" style="14" customWidth="1"/>
    <col min="3" max="3" width="2.7109375" style="14" customWidth="1"/>
    <col min="4" max="4" width="22.421875" style="14" customWidth="1"/>
    <col min="5" max="5" width="2.7109375" style="14" customWidth="1"/>
    <col min="6" max="6" width="17.00390625" style="14" customWidth="1"/>
    <col min="7" max="7" width="2.7109375" style="14" customWidth="1"/>
    <col min="8" max="8" width="20.00390625" style="14" customWidth="1"/>
    <col min="9" max="16384" width="9.140625" style="14" customWidth="1"/>
  </cols>
  <sheetData>
    <row r="1" ht="15.75">
      <c r="A1" s="13" t="s">
        <v>30</v>
      </c>
    </row>
    <row r="2" ht="15.75">
      <c r="A2" s="13" t="s">
        <v>130</v>
      </c>
    </row>
    <row r="4" spans="2:8" ht="15.75">
      <c r="B4" s="65" t="s">
        <v>109</v>
      </c>
      <c r="C4" s="65"/>
      <c r="D4" s="65"/>
      <c r="E4" s="65"/>
      <c r="F4" s="65"/>
      <c r="G4" s="65"/>
      <c r="H4" s="65"/>
    </row>
    <row r="5" spans="2:8" ht="15.75">
      <c r="B5" s="65" t="s">
        <v>235</v>
      </c>
      <c r="C5" s="65"/>
      <c r="D5" s="65"/>
      <c r="E5" s="65"/>
      <c r="F5" s="65"/>
      <c r="G5" s="65"/>
      <c r="H5" s="65"/>
    </row>
    <row r="6" spans="2:8" ht="15.75">
      <c r="B6" s="37"/>
      <c r="C6" s="37"/>
      <c r="D6" s="37"/>
      <c r="E6" s="37"/>
      <c r="F6" s="37"/>
      <c r="G6" s="37"/>
      <c r="H6" s="37"/>
    </row>
    <row r="7" spans="2:8" ht="15.75">
      <c r="B7" s="64" t="s">
        <v>110</v>
      </c>
      <c r="C7" s="64"/>
      <c r="D7" s="64"/>
      <c r="E7" s="2"/>
      <c r="F7" s="64" t="s">
        <v>111</v>
      </c>
      <c r="G7" s="64"/>
      <c r="H7" s="64"/>
    </row>
    <row r="8" spans="2:8" ht="15.75">
      <c r="B8" s="3" t="s">
        <v>0</v>
      </c>
      <c r="C8" s="3"/>
      <c r="D8" s="3" t="s">
        <v>114</v>
      </c>
      <c r="E8" s="2"/>
      <c r="F8" s="3" t="s">
        <v>0</v>
      </c>
      <c r="G8" s="2"/>
      <c r="H8" s="3" t="s">
        <v>114</v>
      </c>
    </row>
    <row r="9" spans="2:8" ht="15.75">
      <c r="B9" s="3" t="s">
        <v>112</v>
      </c>
      <c r="C9" s="3"/>
      <c r="D9" s="3" t="s">
        <v>113</v>
      </c>
      <c r="E9" s="10"/>
      <c r="F9" s="3" t="s">
        <v>112</v>
      </c>
      <c r="G9" s="2"/>
      <c r="H9" s="3" t="s">
        <v>113</v>
      </c>
    </row>
    <row r="10" spans="2:8" ht="15.75">
      <c r="B10" s="3" t="s">
        <v>1</v>
      </c>
      <c r="C10" s="3"/>
      <c r="D10" s="3" t="s">
        <v>1</v>
      </c>
      <c r="E10" s="10"/>
      <c r="F10" s="3" t="s">
        <v>115</v>
      </c>
      <c r="G10" s="2"/>
      <c r="H10" s="3" t="s">
        <v>116</v>
      </c>
    </row>
    <row r="11" spans="2:8" ht="15.75">
      <c r="B11" s="57" t="s">
        <v>211</v>
      </c>
      <c r="C11" s="11"/>
      <c r="D11" s="57" t="s">
        <v>212</v>
      </c>
      <c r="E11" s="10"/>
      <c r="F11" s="57" t="s">
        <v>211</v>
      </c>
      <c r="G11" s="2"/>
      <c r="H11" s="57" t="s">
        <v>212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4" t="s">
        <v>31</v>
      </c>
      <c r="B14" s="31">
        <f>pl!E15</f>
        <v>273286</v>
      </c>
      <c r="C14" s="31"/>
      <c r="D14" s="31">
        <f>pl!G15</f>
        <v>186207</v>
      </c>
      <c r="E14" s="31"/>
      <c r="F14" s="31">
        <f>pl!I15</f>
        <v>449692</v>
      </c>
      <c r="G14" s="32"/>
      <c r="H14" s="31">
        <f>pl!K15</f>
        <v>358216</v>
      </c>
    </row>
    <row r="15" spans="2:8" ht="15.75">
      <c r="B15" s="15"/>
      <c r="C15" s="15"/>
      <c r="D15" s="15"/>
      <c r="E15" s="15"/>
      <c r="F15" s="15"/>
      <c r="G15" s="15"/>
      <c r="H15" s="15"/>
    </row>
    <row r="16" spans="1:8" ht="15.75">
      <c r="A16" s="14" t="s">
        <v>117</v>
      </c>
      <c r="B16" s="33">
        <f>pl!E30</f>
        <v>21485</v>
      </c>
      <c r="C16" s="33"/>
      <c r="D16" s="33">
        <f>pl!G30</f>
        <v>2143</v>
      </c>
      <c r="E16" s="33"/>
      <c r="F16" s="33">
        <f>pl!I30</f>
        <v>12743</v>
      </c>
      <c r="G16" s="15"/>
      <c r="H16" s="33">
        <f>pl!K30</f>
        <v>-15195</v>
      </c>
    </row>
    <row r="17" spans="2:8" ht="15.75">
      <c r="B17" s="15"/>
      <c r="C17" s="15"/>
      <c r="D17" s="15"/>
      <c r="E17" s="15"/>
      <c r="F17" s="15"/>
      <c r="G17" s="15"/>
      <c r="H17" s="15"/>
    </row>
    <row r="18" spans="1:8" ht="15.75">
      <c r="A18" s="14" t="s">
        <v>118</v>
      </c>
      <c r="B18" s="15"/>
      <c r="C18" s="15"/>
      <c r="D18" s="15"/>
      <c r="E18" s="15"/>
      <c r="F18" s="15"/>
      <c r="G18" s="15"/>
      <c r="H18" s="15"/>
    </row>
    <row r="19" spans="1:8" ht="15.75">
      <c r="A19" s="14" t="s">
        <v>119</v>
      </c>
      <c r="B19" s="15">
        <f>pl!E38</f>
        <v>9980</v>
      </c>
      <c r="C19" s="15"/>
      <c r="D19" s="15">
        <f>pl!G38</f>
        <v>2970</v>
      </c>
      <c r="E19" s="15"/>
      <c r="F19" s="15">
        <f>pl!I38</f>
        <v>559</v>
      </c>
      <c r="G19" s="15"/>
      <c r="H19" s="15">
        <f>pl!K38</f>
        <v>-14844</v>
      </c>
    </row>
    <row r="20" spans="2:8" ht="15.75">
      <c r="B20" s="15"/>
      <c r="C20" s="15"/>
      <c r="D20" s="15"/>
      <c r="E20" s="15"/>
      <c r="F20" s="15"/>
      <c r="G20" s="15"/>
      <c r="H20" s="15"/>
    </row>
    <row r="21" spans="1:8" ht="15.75">
      <c r="A21" s="14" t="s">
        <v>120</v>
      </c>
      <c r="B21" s="15"/>
      <c r="C21" s="15"/>
      <c r="D21" s="15"/>
      <c r="E21" s="15"/>
      <c r="F21" s="15"/>
      <c r="G21" s="15"/>
      <c r="H21" s="15"/>
    </row>
    <row r="22" spans="1:8" ht="15.75">
      <c r="A22" s="14" t="s">
        <v>121</v>
      </c>
      <c r="B22" s="15">
        <f>B19</f>
        <v>9980</v>
      </c>
      <c r="C22" s="15"/>
      <c r="D22" s="15">
        <f>D19</f>
        <v>2970</v>
      </c>
      <c r="E22" s="15"/>
      <c r="F22" s="15">
        <f>F19</f>
        <v>559</v>
      </c>
      <c r="G22" s="15"/>
      <c r="H22" s="15">
        <f>H19</f>
        <v>-14844</v>
      </c>
    </row>
    <row r="23" spans="2:8" ht="15.75">
      <c r="B23" s="15"/>
      <c r="C23" s="15"/>
      <c r="D23" s="15"/>
      <c r="E23" s="15"/>
      <c r="F23" s="15"/>
      <c r="G23" s="15"/>
      <c r="H23" s="15"/>
    </row>
    <row r="24" spans="1:8" ht="15.75">
      <c r="A24" s="14" t="s">
        <v>122</v>
      </c>
      <c r="B24" s="15"/>
      <c r="C24" s="15"/>
      <c r="D24" s="15"/>
      <c r="E24" s="15"/>
      <c r="F24" s="15"/>
      <c r="G24" s="15"/>
      <c r="H24" s="15"/>
    </row>
    <row r="25" spans="1:8" ht="15.75">
      <c r="A25" s="14" t="s">
        <v>123</v>
      </c>
      <c r="B25" s="34">
        <f>pl!E42</f>
        <v>0.7952371326171682</v>
      </c>
      <c r="C25" s="34"/>
      <c r="D25" s="34">
        <f>pl!G42</f>
        <v>0.22</v>
      </c>
      <c r="E25" s="34"/>
      <c r="F25" s="34">
        <f>pl!I42</f>
        <v>0.04454284139609189</v>
      </c>
      <c r="G25" s="15"/>
      <c r="H25" s="34">
        <f>pl!K42</f>
        <v>-1.11</v>
      </c>
    </row>
    <row r="26" spans="2:8" ht="15.75">
      <c r="B26" s="15"/>
      <c r="C26" s="15"/>
      <c r="D26" s="15"/>
      <c r="E26" s="15"/>
      <c r="F26" s="15"/>
      <c r="G26" s="15"/>
      <c r="H26" s="15"/>
    </row>
    <row r="27" spans="1:8" ht="15.75">
      <c r="A27" s="14" t="s">
        <v>124</v>
      </c>
      <c r="B27" s="15">
        <v>0</v>
      </c>
      <c r="C27" s="15"/>
      <c r="D27" s="15">
        <v>0</v>
      </c>
      <c r="E27" s="15"/>
      <c r="F27" s="15">
        <v>0</v>
      </c>
      <c r="G27" s="15"/>
      <c r="H27" s="15">
        <v>0</v>
      </c>
    </row>
    <row r="28" spans="2:8" ht="15.75">
      <c r="B28" s="15"/>
      <c r="C28" s="15"/>
      <c r="D28" s="15"/>
      <c r="E28" s="15"/>
      <c r="F28" s="15"/>
      <c r="G28" s="15"/>
      <c r="H28" s="15"/>
    </row>
    <row r="29" spans="2:8" ht="15.75">
      <c r="B29" s="35" t="s">
        <v>126</v>
      </c>
      <c r="C29" s="36"/>
      <c r="D29" s="35" t="s">
        <v>127</v>
      </c>
      <c r="E29" s="15"/>
      <c r="F29" s="15"/>
      <c r="G29" s="15"/>
      <c r="H29" s="15"/>
    </row>
    <row r="30" spans="2:8" ht="15.75">
      <c r="B30" s="35" t="s">
        <v>0</v>
      </c>
      <c r="C30" s="36"/>
      <c r="D30" s="35" t="s">
        <v>128</v>
      </c>
      <c r="E30" s="15"/>
      <c r="F30" s="15"/>
      <c r="G30" s="15"/>
      <c r="H30" s="15"/>
    </row>
    <row r="31" spans="2:8" ht="15.75">
      <c r="B31" s="35" t="s">
        <v>1</v>
      </c>
      <c r="C31" s="36"/>
      <c r="D31" s="35" t="s">
        <v>129</v>
      </c>
      <c r="E31" s="15"/>
      <c r="F31" s="15"/>
      <c r="G31" s="15"/>
      <c r="H31" s="15"/>
    </row>
    <row r="32" spans="2:8" ht="15.75">
      <c r="B32" s="35"/>
      <c r="C32" s="36"/>
      <c r="D32" s="35"/>
      <c r="E32" s="15"/>
      <c r="F32" s="15"/>
      <c r="G32" s="15"/>
      <c r="H32" s="15"/>
    </row>
    <row r="33" spans="1:8" ht="15.75">
      <c r="A33" s="14" t="s">
        <v>125</v>
      </c>
      <c r="B33" s="34">
        <f>'bs'!E70</f>
        <v>1.2134394320016708</v>
      </c>
      <c r="C33" s="15"/>
      <c r="D33" s="34">
        <f>'bs'!G70</f>
        <v>1.2555909841843518</v>
      </c>
      <c r="E33" s="15"/>
      <c r="F33" s="15"/>
      <c r="G33" s="15"/>
      <c r="H33" s="15"/>
    </row>
  </sheetData>
  <mergeCells count="4">
    <mergeCell ref="B7:D7"/>
    <mergeCell ref="F7:H7"/>
    <mergeCell ref="B4:H4"/>
    <mergeCell ref="B5:H5"/>
  </mergeCells>
  <printOptions/>
  <pageMargins left="0.75" right="0.42" top="0.67" bottom="0.45" header="0.5" footer="0.25"/>
  <pageSetup horizontalDpi="600" verticalDpi="600" orientation="landscape" paperSize="55" scale="95" r:id="rId1"/>
  <headerFooter alignWithMargins="0">
    <oddFooter>&amp;L&amp;"Times New Roman,Regular"&amp;8&amp;D&amp;R&amp;"Times New Roman,Regular"&amp;8&amp;F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B14">
      <selection activeCell="H31" sqref="H31"/>
    </sheetView>
  </sheetViews>
  <sheetFormatPr defaultColWidth="9.140625" defaultRowHeight="12.75"/>
  <cols>
    <col min="1" max="1" width="31.00390625" style="14" customWidth="1"/>
    <col min="2" max="2" width="17.421875" style="14" customWidth="1"/>
    <col min="3" max="3" width="2.7109375" style="14" customWidth="1"/>
    <col min="4" max="4" width="22.421875" style="14" customWidth="1"/>
    <col min="5" max="5" width="2.7109375" style="14" customWidth="1"/>
    <col min="6" max="6" width="17.00390625" style="14" customWidth="1"/>
    <col min="7" max="7" width="2.7109375" style="14" customWidth="1"/>
    <col min="8" max="8" width="20.00390625" style="14" customWidth="1"/>
    <col min="9" max="16384" width="9.140625" style="14" customWidth="1"/>
  </cols>
  <sheetData>
    <row r="1" ht="15.75">
      <c r="A1" s="13" t="s">
        <v>30</v>
      </c>
    </row>
    <row r="2" ht="15.75">
      <c r="A2" s="13" t="s">
        <v>152</v>
      </c>
    </row>
    <row r="4" spans="2:8" ht="15.75">
      <c r="B4" s="65" t="s">
        <v>153</v>
      </c>
      <c r="C4" s="65"/>
      <c r="D4" s="65"/>
      <c r="E4" s="65"/>
      <c r="F4" s="65"/>
      <c r="G4" s="65"/>
      <c r="H4" s="65"/>
    </row>
    <row r="5" spans="2:8" ht="15.75">
      <c r="B5" s="65" t="s">
        <v>236</v>
      </c>
      <c r="C5" s="65"/>
      <c r="D5" s="65"/>
      <c r="E5" s="65"/>
      <c r="F5" s="65"/>
      <c r="G5" s="65"/>
      <c r="H5" s="65"/>
    </row>
    <row r="6" spans="2:8" ht="15.75">
      <c r="B6" s="37"/>
      <c r="C6" s="37"/>
      <c r="D6" s="37"/>
      <c r="E6" s="37"/>
      <c r="F6" s="37"/>
      <c r="G6" s="37"/>
      <c r="H6" s="37"/>
    </row>
    <row r="7" spans="2:8" ht="15.75">
      <c r="B7" s="64" t="s">
        <v>110</v>
      </c>
      <c r="C7" s="64"/>
      <c r="D7" s="64"/>
      <c r="E7" s="2"/>
      <c r="F7" s="64" t="s">
        <v>111</v>
      </c>
      <c r="G7" s="64"/>
      <c r="H7" s="64"/>
    </row>
    <row r="8" spans="2:8" ht="15.75">
      <c r="B8" s="3" t="s">
        <v>0</v>
      </c>
      <c r="C8" s="3"/>
      <c r="D8" s="3" t="s">
        <v>114</v>
      </c>
      <c r="E8" s="2"/>
      <c r="F8" s="3" t="s">
        <v>0</v>
      </c>
      <c r="G8" s="2"/>
      <c r="H8" s="3" t="s">
        <v>114</v>
      </c>
    </row>
    <row r="9" spans="2:8" ht="15.75">
      <c r="B9" s="3" t="s">
        <v>112</v>
      </c>
      <c r="C9" s="3"/>
      <c r="D9" s="3" t="s">
        <v>113</v>
      </c>
      <c r="E9" s="10"/>
      <c r="F9" s="3" t="s">
        <v>112</v>
      </c>
      <c r="G9" s="2"/>
      <c r="H9" s="3" t="s">
        <v>113</v>
      </c>
    </row>
    <row r="10" spans="2:8" ht="15.75">
      <c r="B10" s="3" t="s">
        <v>1</v>
      </c>
      <c r="C10" s="3"/>
      <c r="D10" s="3" t="s">
        <v>1</v>
      </c>
      <c r="E10" s="10"/>
      <c r="F10" s="3" t="s">
        <v>115</v>
      </c>
      <c r="G10" s="2"/>
      <c r="H10" s="3" t="s">
        <v>116</v>
      </c>
    </row>
    <row r="11" spans="2:8" ht="15.75">
      <c r="B11" s="57" t="s">
        <v>211</v>
      </c>
      <c r="C11" s="11"/>
      <c r="D11" s="57" t="s">
        <v>212</v>
      </c>
      <c r="E11" s="10"/>
      <c r="F11" s="57" t="s">
        <v>211</v>
      </c>
      <c r="G11" s="2"/>
      <c r="H11" s="57" t="s">
        <v>212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4" t="s">
        <v>224</v>
      </c>
      <c r="B14" s="31">
        <f>pl!E21</f>
        <v>30673</v>
      </c>
      <c r="C14" s="31"/>
      <c r="D14" s="31">
        <f>pl!G21</f>
        <v>11849</v>
      </c>
      <c r="E14" s="31"/>
      <c r="F14" s="31">
        <f>pl!I21</f>
        <v>25217</v>
      </c>
      <c r="G14" s="32"/>
      <c r="H14" s="31">
        <f>pl!K21</f>
        <v>9281</v>
      </c>
    </row>
    <row r="15" spans="2:8" ht="15.75">
      <c r="B15" s="15"/>
      <c r="C15" s="15"/>
      <c r="D15" s="15"/>
      <c r="E15" s="15"/>
      <c r="F15" s="15"/>
      <c r="G15" s="15"/>
      <c r="H15" s="15"/>
    </row>
    <row r="16" spans="1:8" ht="15.75">
      <c r="A16" s="14" t="s">
        <v>154</v>
      </c>
      <c r="B16" s="15">
        <v>1933</v>
      </c>
      <c r="C16" s="34"/>
      <c r="D16" s="15">
        <v>1721</v>
      </c>
      <c r="E16" s="34"/>
      <c r="F16" s="15">
        <v>2959</v>
      </c>
      <c r="G16" s="15"/>
      <c r="H16" s="15">
        <v>4384</v>
      </c>
    </row>
    <row r="17" spans="2:8" ht="15.75">
      <c r="B17" s="15"/>
      <c r="C17" s="15"/>
      <c r="D17" s="15"/>
      <c r="E17" s="15"/>
      <c r="F17" s="15"/>
      <c r="G17" s="15"/>
      <c r="H17" s="15"/>
    </row>
    <row r="18" spans="1:8" ht="15.75">
      <c r="A18" s="14" t="s">
        <v>155</v>
      </c>
      <c r="B18" s="15">
        <f>-pl!E23</f>
        <v>14135</v>
      </c>
      <c r="C18" s="15"/>
      <c r="D18" s="15">
        <f>-pl!G23</f>
        <v>7464</v>
      </c>
      <c r="E18" s="15"/>
      <c r="F18" s="15">
        <f>-pl!I23</f>
        <v>19898</v>
      </c>
      <c r="G18" s="15"/>
      <c r="H18" s="15">
        <f>-pl!K23</f>
        <v>15646</v>
      </c>
    </row>
    <row r="19" spans="2:8" ht="15.75">
      <c r="B19" s="15"/>
      <c r="C19" s="15"/>
      <c r="D19" s="15"/>
      <c r="E19" s="15"/>
      <c r="F19" s="15"/>
      <c r="G19" s="15"/>
      <c r="H19" s="15"/>
    </row>
    <row r="22" ht="15.75">
      <c r="A22" s="14" t="s">
        <v>154</v>
      </c>
    </row>
    <row r="23" spans="1:2" ht="15.75">
      <c r="A23" s="61">
        <v>38168</v>
      </c>
      <c r="B23" s="14">
        <v>2958717</v>
      </c>
    </row>
    <row r="24" spans="1:2" ht="15.75">
      <c r="A24" s="61">
        <v>38077</v>
      </c>
      <c r="B24" s="14">
        <v>1025592</v>
      </c>
    </row>
    <row r="25" ht="15.75">
      <c r="B25" s="55">
        <f>B23-B24</f>
        <v>1933125</v>
      </c>
    </row>
    <row r="26" ht="15.75">
      <c r="B26" s="40"/>
    </row>
    <row r="28" ht="15.75">
      <c r="B28" s="40"/>
    </row>
    <row r="29" ht="15.75">
      <c r="B29" s="40"/>
    </row>
    <row r="30" ht="15.75">
      <c r="B30" s="40"/>
    </row>
    <row r="31" ht="15.75">
      <c r="B31" s="40"/>
    </row>
  </sheetData>
  <mergeCells count="4">
    <mergeCell ref="B4:H4"/>
    <mergeCell ref="B5:H5"/>
    <mergeCell ref="B7:D7"/>
    <mergeCell ref="F7:H7"/>
  </mergeCells>
  <printOptions/>
  <pageMargins left="0.75" right="0.75" top="1" bottom="1" header="0.5" footer="0.5"/>
  <pageSetup horizontalDpi="600" verticalDpi="600" orientation="landscape" paperSiz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Cfa_schew</cp:lastModifiedBy>
  <cp:lastPrinted>2004-08-19T06:47:19Z</cp:lastPrinted>
  <dcterms:created xsi:type="dcterms:W3CDTF">1999-11-05T02:33:07Z</dcterms:created>
  <dcterms:modified xsi:type="dcterms:W3CDTF">2003-11-10T03:47:40Z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350328427</vt:i4>
  </property>
  <property fmtid="{D5CDD505-2E9C-101B-9397-08002B2CF9AE}" pid="3" name="_EmailSubject">
    <vt:lpwstr>Consol 0903</vt:lpwstr>
  </property>
  <property fmtid="{D5CDD505-2E9C-101B-9397-08002B2CF9AE}" pid="4" name="_AuthorEmailDisplayName">
    <vt:lpwstr>Aeren Teo</vt:lpwstr>
  </property>
  <property fmtid="{D5CDD505-2E9C-101B-9397-08002B2CF9AE}" pid="5" name="_PreviousAdHocReviewCycleID">
    <vt:i4>-940647554</vt:i4>
  </property>
</Properties>
</file>