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1565" windowHeight="6495" activeTab="3"/>
  </bookViews>
  <sheets>
    <sheet name="summary" sheetId="1" r:id="rId1"/>
    <sheet name="pl" sheetId="2" r:id="rId2"/>
    <sheet name="bs" sheetId="3" r:id="rId3"/>
    <sheet name="equity" sheetId="4" r:id="rId4"/>
    <sheet name="cflow" sheetId="5" r:id="rId5"/>
    <sheet name="add info" sheetId="6" r:id="rId6"/>
  </sheets>
  <definedNames>
    <definedName name="_xlnm.Print_Area" localSheetId="5">'add info'!$A$1:$H$19</definedName>
    <definedName name="_xlnm.Print_Area" localSheetId="2">'bs'!$A$1:$G$61</definedName>
    <definedName name="_xlnm.Print_Area" localSheetId="4">'cflow'!$A$1:$E$116</definedName>
    <definedName name="_xlnm.Print_Area" localSheetId="1">'pl'!$A$1:$K$52</definedName>
    <definedName name="_xlnm.Print_Titles" localSheetId="4">'cflow'!$1:$9</definedName>
    <definedName name="_xlnm.Print_Titles" localSheetId="3">'equity'!$1:$10</definedName>
  </definedNames>
  <calcPr fullCalcOnLoad="1"/>
</workbook>
</file>

<file path=xl/sharedStrings.xml><?xml version="1.0" encoding="utf-8"?>
<sst xmlns="http://schemas.openxmlformats.org/spreadsheetml/2006/main" count="334" uniqueCount="242">
  <si>
    <t>CURRENT</t>
  </si>
  <si>
    <t>QUARTER</t>
  </si>
  <si>
    <t>RM'000</t>
  </si>
  <si>
    <t xml:space="preserve"> </t>
  </si>
  <si>
    <t>(c)</t>
  </si>
  <si>
    <t>Exceptional items</t>
  </si>
  <si>
    <t>companies</t>
  </si>
  <si>
    <t>Taxation</t>
  </si>
  <si>
    <t>AS AT</t>
  </si>
  <si>
    <t>Long Term Investments</t>
  </si>
  <si>
    <t>Current Assets</t>
  </si>
  <si>
    <t xml:space="preserve">      Stocks</t>
  </si>
  <si>
    <t xml:space="preserve">      Short Term Investments</t>
  </si>
  <si>
    <t>Current Liabilities</t>
  </si>
  <si>
    <t xml:space="preserve">      Short Term Borrowings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</si>
  <si>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</si>
  <si>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</si>
  <si>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</si>
  <si>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</si>
  <si>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</si>
  <si>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</si>
  <si>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</si>
  <si>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</si>
  <si>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</si>
  <si>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</si>
  <si>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</si>
  <si>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</si>
  <si>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</si>
  <si>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</si>
  <si>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</si>
  <si>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</si>
  <si>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Investment in Joint Ventures</t>
  </si>
  <si>
    <t>Long Term Receivable</t>
  </si>
  <si>
    <t>Development Properties</t>
  </si>
  <si>
    <t xml:space="preserve">Net Current Assets 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</si>
  <si>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</si>
  <si>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</si>
  <si>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</si>
  <si>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</si>
  <si>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</si>
  <si>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</si>
  <si>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</si>
  <si>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</si>
  <si>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Revenue</t>
  </si>
  <si>
    <t>Finance costs</t>
  </si>
  <si>
    <t>Treasury Shares</t>
  </si>
  <si>
    <t>average ordinary shares) (sen)</t>
  </si>
  <si>
    <t>31/12/01</t>
  </si>
  <si>
    <t>Investment Properties</t>
  </si>
  <si>
    <t>30/6/02</t>
  </si>
  <si>
    <t>Quarterly report on consolidated results for the financial quarter ended 30 September 2002.</t>
  </si>
  <si>
    <t>30/9/2002</t>
  </si>
  <si>
    <t>30/9/2001</t>
  </si>
  <si>
    <t>Operating expenses</t>
  </si>
  <si>
    <t>Other operating income</t>
  </si>
  <si>
    <t>Profit from operations</t>
  </si>
  <si>
    <t>Net profit/(loss) for the period</t>
  </si>
  <si>
    <t>Profit after tax</t>
  </si>
  <si>
    <t>Minority interests</t>
  </si>
  <si>
    <t>30/9/02</t>
  </si>
  <si>
    <t>Basic (based on 1,361,227,112 weighted</t>
  </si>
  <si>
    <t>CONDENSED CONSOLIDATED INCOME STATEMENT FOR THE 3RD QUARTER ENDED 30 SEPTEMBER 2002</t>
  </si>
  <si>
    <t>ENDED</t>
  </si>
  <si>
    <t>COMPARATIVE</t>
  </si>
  <si>
    <t>9 MONTHS</t>
  </si>
  <si>
    <t>CUMULATIVE</t>
  </si>
  <si>
    <t>TO</t>
  </si>
  <si>
    <t>Property, Plant &amp; Equipment</t>
  </si>
  <si>
    <t>Intangible assets</t>
  </si>
  <si>
    <t>Creditors</t>
  </si>
  <si>
    <t xml:space="preserve">      Creditors</t>
  </si>
  <si>
    <t xml:space="preserve">      Debtors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</si>
  <si>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</si>
  <si>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</si>
  <si>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</si>
  <si>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</si>
  <si>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</si>
  <si>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</si>
  <si>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</si>
  <si>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</si>
  <si>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</si>
  <si>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</si>
  <si>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</si>
  <si>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</si>
  <si>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</si>
  <si>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At 30 September 2002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</si>
  <si>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</si>
  <si>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</si>
  <si>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</si>
  <si>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</si>
  <si>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</si>
  <si>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 xml:space="preserve">   surplus on land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</si>
  <si>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</si>
  <si>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</si>
  <si>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</si>
  <si>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</si>
  <si>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</si>
  <si>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</si>
  <si>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</si>
  <si>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</si>
  <si>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</si>
  <si>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</si>
  <si>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</si>
  <si>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</si>
  <si>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</si>
  <si>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</si>
  <si>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</si>
  <si>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</si>
  <si>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 xml:space="preserve">  companies</t>
  </si>
  <si>
    <t>Loss retained in joint ventures</t>
  </si>
  <si>
    <t xml:space="preserve">Provision for diminution in 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</si>
  <si>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</si>
  <si>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</si>
  <si>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</si>
  <si>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</si>
  <si>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</si>
  <si>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</si>
  <si>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</si>
  <si>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</si>
  <si>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</si>
  <si>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</si>
  <si>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</si>
  <si>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</si>
  <si>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</si>
  <si>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>Proceeds from sale of property, plant and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</si>
  <si>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</si>
  <si>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</si>
  <si>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</si>
  <si>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</si>
  <si>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Acquisition of investments</t>
  </si>
  <si>
    <t>Dividends received</t>
  </si>
  <si>
    <t>Dividends received from associated company</t>
  </si>
  <si>
    <t>Shares repurchased</t>
  </si>
  <si>
    <t>Joint ventures</t>
  </si>
  <si>
    <t>Dividend paid to minority interests</t>
  </si>
  <si>
    <t>Payment of finance lease liabilities</t>
  </si>
  <si>
    <t xml:space="preserve">NET INCREASE/(DECREASE) IN CASH </t>
  </si>
  <si>
    <t xml:space="preserve">  AND CASH EQUIVALENTS</t>
  </si>
  <si>
    <t xml:space="preserve">CASH AND CASH EQUIVALENTS </t>
  </si>
  <si>
    <t>CASH AND CASH EQUIVALENTS</t>
  </si>
  <si>
    <t>Cash and bank balances</t>
  </si>
  <si>
    <t>Cash and cash equivalents</t>
  </si>
  <si>
    <t>Overdrafts</t>
  </si>
  <si>
    <t>Deposits</t>
  </si>
  <si>
    <t>Less: Deposits pledged</t>
  </si>
  <si>
    <t>ENDED 30/9/2002</t>
  </si>
  <si>
    <t>Net proceeds from borrowings</t>
  </si>
  <si>
    <t>Gain on sale of investment properties</t>
  </si>
  <si>
    <t>Proceeds from sale of investment properties</t>
  </si>
  <si>
    <t>Proceeds from sale of long term investments</t>
  </si>
  <si>
    <t>Gain on sale of long term investments</t>
  </si>
  <si>
    <t>SUMMARY OF KEY FINANCIAL INFORMATION</t>
  </si>
  <si>
    <t>FOR THE FINANCIAL PERIOD ENDED 30/9/2002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</si>
  <si>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</si>
  <si>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</si>
  <si>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</si>
  <si>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</si>
  <si>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</si>
  <si>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</si>
  <si>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</si>
  <si>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</si>
  <si>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</si>
  <si>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</si>
  <si>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</si>
  <si>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</si>
  <si>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</si>
  <si>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</si>
  <si>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</si>
  <si>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</si>
  <si>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</si>
  <si>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</si>
  <si>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</si>
  <si>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</si>
  <si>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</si>
  <si>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</si>
  <si>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Earnings/(loss) per share based on net</t>
  </si>
  <si>
    <t>profit/(loss) for the period</t>
  </si>
  <si>
    <t>PART A1: QUARTERLY REPORT</t>
  </si>
  <si>
    <t>CONDENSED CONSOLIDATED BALANCE SHEET AS AT 30 SEPTEMBER 2002</t>
  </si>
  <si>
    <t>Net tangible assets per share (RM)</t>
  </si>
  <si>
    <t>Transfer (to)/from income statement</t>
  </si>
  <si>
    <t>Reclassification</t>
  </si>
  <si>
    <t>Dilution of interest in a subsidiary</t>
  </si>
  <si>
    <t xml:space="preserve">  other currency translation differences</t>
  </si>
  <si>
    <t>Transfer to capital reserves arising from</t>
  </si>
  <si>
    <t xml:space="preserve">  classification of a subsidiary company's</t>
  </si>
  <si>
    <t xml:space="preserve">  share capital to deferred shares</t>
  </si>
  <si>
    <t>At 1 January 2002</t>
  </si>
  <si>
    <t>At 1 January 2001</t>
  </si>
  <si>
    <t>Rights issue expenses</t>
  </si>
  <si>
    <t>At 30 September 2001</t>
  </si>
  <si>
    <t>with the Annual Audited Financial Statements of the Group for the year ended</t>
  </si>
  <si>
    <t>Statements of the Group for the year ended 31 December 2001.</t>
  </si>
  <si>
    <t>31 December 2001.</t>
  </si>
  <si>
    <t>Basic (based on 1,394,168,446 weighted</t>
  </si>
  <si>
    <t>average ordinary shares ) (sen)</t>
  </si>
  <si>
    <t>The Condensed Consolidated Income Statements should be read in conjunction with the Annual Audited Financial</t>
  </si>
  <si>
    <t>for the year ended 31 December 2001.</t>
  </si>
  <si>
    <t>Exchange reserves</t>
  </si>
  <si>
    <t>Deferred shares</t>
  </si>
  <si>
    <t>Proceeds from MI arising from issue of shares</t>
  </si>
  <si>
    <t>by a subsidiary</t>
  </si>
  <si>
    <t>Non cashflow items</t>
  </si>
  <si>
    <t>Operating profit before working capital changes</t>
  </si>
  <si>
    <t>Net change in current assets</t>
  </si>
  <si>
    <t>Net change in current liabilities</t>
  </si>
  <si>
    <t>Net cash used in operating activities</t>
  </si>
  <si>
    <t>Equity investments</t>
  </si>
  <si>
    <t>Other investments</t>
  </si>
  <si>
    <t>Net cash used in investing activities</t>
  </si>
  <si>
    <t>Others</t>
  </si>
  <si>
    <t>Net cash generated from financing activities</t>
  </si>
  <si>
    <t>CASH FLOWS FROM OPERATING ACTIVITIES</t>
  </si>
  <si>
    <t>CASH FLOWS FROM INVESTING ACTIVITIES</t>
  </si>
  <si>
    <t>CASH FLOWS FROM FINANCING ACTIVITIES</t>
  </si>
  <si>
    <t xml:space="preserve">  AS AT 1 JANUARY 2002</t>
  </si>
  <si>
    <t xml:space="preserve">  AS AT 30 SEPTEMBER 2002</t>
  </si>
  <si>
    <t>IV.</t>
  </si>
  <si>
    <t>CONDENSED CONSOLIDATED CASH FLOW STATEMENTS FOR THE</t>
  </si>
  <si>
    <t>Profit before tax</t>
  </si>
  <si>
    <t>NOTE</t>
  </si>
  <si>
    <t>The Condensed Consolidated Balance Sheet should be read in conjunction with the</t>
  </si>
  <si>
    <t>Annual Audited Financial Statements of the Group for the year ended 31 December 2001.</t>
  </si>
  <si>
    <t>Net loss for the period</t>
  </si>
  <si>
    <t>Profit before taxation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</si>
  <si>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</si>
  <si>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</si>
  <si>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</si>
  <si>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</si>
  <si>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THE FINANCIAL PERIOD ENDED 30/9/2002</t>
  </si>
  <si>
    <t>Profit/(loss) from operations</t>
  </si>
  <si>
    <t>Gross interest income</t>
  </si>
  <si>
    <t>Gross interest expense</t>
  </si>
  <si>
    <t>30/9/01</t>
  </si>
  <si>
    <t>30/6/01</t>
  </si>
  <si>
    <t>III. CONDENSED CONSOLIDATED STATEMENT OF CHANGES IN EQUITY FOR THE NINE MONTHS ENDED 30 SEPTEMBER 2002</t>
  </si>
  <si>
    <t>NINE MONTHS ENDED 30 SEPTEMBER 2002</t>
  </si>
  <si>
    <t>Release of fixed deposits pledged</t>
  </si>
  <si>
    <t>Cash used in operations</t>
  </si>
  <si>
    <t>Exchange difference arising on translation</t>
  </si>
  <si>
    <t xml:space="preserve">  of net investments in foreign entity and</t>
  </si>
  <si>
    <t>The Condensed Consolidated Statement of Changes in Equity should be read in conjunction with the Annual Audited Financial Statements of the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</si>
</sst>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5" fillId="0" borderId="3" xfId="0" applyNumberFormat="1" applyFont="1" applyBorder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17</xdr:col>
      <xdr:colOff>828675</xdr:colOff>
      <xdr:row>5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000125"/>
          <a:ext cx="9877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17</xdr:col>
      <xdr:colOff>847725</xdr:colOff>
      <xdr:row>5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000125"/>
          <a:ext cx="9896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B6" sqref="B6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42</v>
      </c>
    </row>
    <row r="2" ht="15.75">
      <c r="A2" s="13" t="s">
        <v>173</v>
      </c>
    </row>
    <row r="4" spans="2:8" ht="15.75">
      <c r="B4" s="61" t="s">
        <v>151</v>
      </c>
      <c r="C4" s="61"/>
      <c r="D4" s="61"/>
      <c r="E4" s="61"/>
      <c r="F4" s="61"/>
      <c r="G4" s="61"/>
      <c r="H4" s="61"/>
    </row>
    <row r="5" spans="2:8" ht="15.75">
      <c r="B5" s="61" t="s">
        <v>152</v>
      </c>
      <c r="C5" s="61"/>
      <c r="D5" s="61"/>
      <c r="E5" s="61"/>
      <c r="F5" s="61"/>
      <c r="G5" s="61"/>
      <c r="H5" s="61"/>
    </row>
    <row r="6" spans="2:8" ht="15.75">
      <c r="B6" s="38"/>
      <c r="C6" s="38"/>
      <c r="D6" s="38"/>
      <c r="E6" s="38"/>
      <c r="F6" s="38"/>
      <c r="G6" s="38"/>
      <c r="H6" s="38"/>
    </row>
    <row r="7" spans="2:8" ht="15.75">
      <c r="B7" s="60" t="s">
        <v>153</v>
      </c>
      <c r="C7" s="60"/>
      <c r="D7" s="60"/>
      <c r="E7" s="2"/>
      <c r="F7" s="60" t="s">
        <v>154</v>
      </c>
      <c r="G7" s="60"/>
      <c r="H7" s="60"/>
    </row>
    <row r="8" spans="2:8" ht="15.75">
      <c r="B8" s="3" t="s">
        <v>0</v>
      </c>
      <c r="C8" s="3"/>
      <c r="D8" s="3" t="s">
        <v>157</v>
      </c>
      <c r="E8" s="2"/>
      <c r="F8" s="3" t="s">
        <v>0</v>
      </c>
      <c r="G8" s="2"/>
      <c r="H8" s="3" t="s">
        <v>157</v>
      </c>
    </row>
    <row r="9" spans="2:8" ht="15.75">
      <c r="B9" s="3" t="s">
        <v>155</v>
      </c>
      <c r="C9" s="3"/>
      <c r="D9" s="3" t="s">
        <v>156</v>
      </c>
      <c r="E9" s="10"/>
      <c r="F9" s="3" t="s">
        <v>155</v>
      </c>
      <c r="G9" s="2"/>
      <c r="H9" s="3" t="s">
        <v>156</v>
      </c>
    </row>
    <row r="10" spans="2:8" ht="15.75">
      <c r="B10" s="3" t="s">
        <v>1</v>
      </c>
      <c r="C10" s="3"/>
      <c r="D10" s="3" t="s">
        <v>1</v>
      </c>
      <c r="E10" s="10"/>
      <c r="F10" s="3" t="s">
        <v>158</v>
      </c>
      <c r="G10" s="2"/>
      <c r="H10" s="3" t="s">
        <v>159</v>
      </c>
    </row>
    <row r="11" spans="2:8" ht="15.75">
      <c r="B11" s="11" t="s">
        <v>51</v>
      </c>
      <c r="C11" s="11"/>
      <c r="D11" s="11" t="s">
        <v>52</v>
      </c>
      <c r="E11" s="10"/>
      <c r="F11" s="11" t="s">
        <v>51</v>
      </c>
      <c r="G11" s="2"/>
      <c r="H11" s="11" t="s">
        <v>52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43</v>
      </c>
      <c r="B14" s="32">
        <f>+F14-379493</f>
        <v>329202</v>
      </c>
      <c r="C14" s="32"/>
      <c r="D14" s="32">
        <v>232680</v>
      </c>
      <c r="E14" s="32"/>
      <c r="F14" s="32">
        <v>708695</v>
      </c>
      <c r="G14" s="33"/>
      <c r="H14" s="32">
        <v>580982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160</v>
      </c>
      <c r="B16" s="34">
        <v>6807</v>
      </c>
      <c r="C16" s="34"/>
      <c r="D16" s="34">
        <v>4913</v>
      </c>
      <c r="E16" s="34"/>
      <c r="F16" s="34">
        <v>21554</v>
      </c>
      <c r="G16" s="15"/>
      <c r="H16" s="34">
        <v>10233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161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162</v>
      </c>
      <c r="B19" s="15">
        <v>-37</v>
      </c>
      <c r="C19" s="15"/>
      <c r="D19" s="15">
        <v>2672</v>
      </c>
      <c r="E19" s="15"/>
      <c r="F19" s="15">
        <v>-1524</v>
      </c>
      <c r="G19" s="15"/>
      <c r="H19" s="15">
        <v>-1957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163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164</v>
      </c>
      <c r="B22" s="15">
        <v>-37</v>
      </c>
      <c r="C22" s="15"/>
      <c r="D22" s="15">
        <v>2672</v>
      </c>
      <c r="E22" s="15"/>
      <c r="F22" s="15">
        <v>-1524</v>
      </c>
      <c r="G22" s="15"/>
      <c r="H22" s="15">
        <v>-1957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165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166</v>
      </c>
      <c r="B25" s="35">
        <v>0</v>
      </c>
      <c r="C25" s="35"/>
      <c r="D25" s="35">
        <v>0.19</v>
      </c>
      <c r="E25" s="35"/>
      <c r="F25" s="35">
        <v>-0.11</v>
      </c>
      <c r="G25" s="15"/>
      <c r="H25" s="35">
        <v>-0.14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167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6" t="s">
        <v>169</v>
      </c>
      <c r="C29" s="37"/>
      <c r="D29" s="36" t="s">
        <v>170</v>
      </c>
      <c r="E29" s="15"/>
      <c r="F29" s="15"/>
      <c r="G29" s="15"/>
      <c r="H29" s="15"/>
    </row>
    <row r="30" spans="2:8" ht="15.75">
      <c r="B30" s="36" t="s">
        <v>0</v>
      </c>
      <c r="C30" s="37"/>
      <c r="D30" s="36" t="s">
        <v>171</v>
      </c>
      <c r="E30" s="15"/>
      <c r="F30" s="15"/>
      <c r="G30" s="15"/>
      <c r="H30" s="15"/>
    </row>
    <row r="31" spans="2:8" ht="15.75">
      <c r="B31" s="36" t="s">
        <v>1</v>
      </c>
      <c r="C31" s="37"/>
      <c r="D31" s="36" t="s">
        <v>172</v>
      </c>
      <c r="E31" s="15"/>
      <c r="F31" s="15"/>
      <c r="G31" s="15"/>
      <c r="H31" s="15"/>
    </row>
    <row r="32" spans="2:8" ht="15.75">
      <c r="B32" s="36"/>
      <c r="C32" s="37"/>
      <c r="D32" s="36"/>
      <c r="E32" s="15"/>
      <c r="F32" s="15"/>
      <c r="G32" s="15"/>
      <c r="H32" s="15"/>
    </row>
    <row r="33" spans="1:8" ht="15.75">
      <c r="A33" s="14" t="s">
        <v>168</v>
      </c>
      <c r="B33" s="35">
        <v>1</v>
      </c>
      <c r="C33" s="15"/>
      <c r="D33" s="35">
        <v>0.97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fitToHeight="1" fitToWidth="1"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view="pageBreakPreview" zoomScale="90" zoomScaleSheetLayoutView="90" workbookViewId="0" topLeftCell="A1">
      <selection activeCell="A13" sqref="A13"/>
    </sheetView>
  </sheetViews>
  <sheetFormatPr defaultColWidth="9.140625" defaultRowHeight="12.75"/>
  <cols>
    <col min="1" max="1" width="2.28125" style="14" customWidth="1"/>
    <col min="2" max="2" width="3.28125" style="14" customWidth="1"/>
    <col min="3" max="3" width="39.28125" style="14" customWidth="1"/>
    <col min="4" max="4" width="9.7109375" style="14" customWidth="1"/>
    <col min="5" max="5" width="10.7109375" style="14" bestFit="1" customWidth="1"/>
    <col min="6" max="6" width="3.28125" style="14" customWidth="1"/>
    <col min="7" max="7" width="18.00390625" style="14" bestFit="1" customWidth="1"/>
    <col min="8" max="8" width="3.00390625" style="14" customWidth="1"/>
    <col min="9" max="9" width="16.28125" style="14" customWidth="1"/>
    <col min="10" max="10" width="4.7109375" style="14" customWidth="1"/>
    <col min="11" max="11" width="18.28125" style="14" customWidth="1"/>
    <col min="12" max="16384" width="9.140625" style="14" customWidth="1"/>
  </cols>
  <sheetData>
    <row r="1" ht="15.75">
      <c r="A1" s="13" t="s">
        <v>42</v>
      </c>
    </row>
    <row r="2" ht="15.75">
      <c r="A2" s="13" t="s">
        <v>177</v>
      </c>
    </row>
    <row r="4" ht="15.75">
      <c r="A4" s="14" t="s">
        <v>50</v>
      </c>
    </row>
    <row r="5" ht="15.75">
      <c r="A5" s="14" t="s">
        <v>25</v>
      </c>
    </row>
    <row r="7" spans="1:2" ht="15.75">
      <c r="A7" s="13" t="s">
        <v>29</v>
      </c>
      <c r="B7" s="13" t="s">
        <v>61</v>
      </c>
    </row>
    <row r="8" spans="1:11" ht="15.75">
      <c r="A8" s="13"/>
      <c r="F8" s="38"/>
      <c r="G8" s="38"/>
      <c r="K8" s="38"/>
    </row>
    <row r="9" spans="1:11" ht="15.75">
      <c r="A9" s="13"/>
      <c r="E9" s="38" t="s">
        <v>0</v>
      </c>
      <c r="F9" s="38"/>
      <c r="G9" s="38" t="s">
        <v>63</v>
      </c>
      <c r="I9" s="38" t="s">
        <v>64</v>
      </c>
      <c r="K9" s="38" t="s">
        <v>64</v>
      </c>
    </row>
    <row r="10" spans="1:11" ht="15.75">
      <c r="A10" s="13"/>
      <c r="E10" s="38" t="s">
        <v>1</v>
      </c>
      <c r="F10" s="38"/>
      <c r="G10" s="38" t="s">
        <v>1</v>
      </c>
      <c r="I10" s="38" t="s">
        <v>65</v>
      </c>
      <c r="K10" s="38" t="s">
        <v>65</v>
      </c>
    </row>
    <row r="11" spans="5:11" ht="15.75">
      <c r="E11" s="38" t="s">
        <v>62</v>
      </c>
      <c r="F11" s="38"/>
      <c r="G11" s="38" t="s">
        <v>62</v>
      </c>
      <c r="H11" s="39"/>
      <c r="I11" s="38" t="s">
        <v>66</v>
      </c>
      <c r="K11" s="38" t="s">
        <v>66</v>
      </c>
    </row>
    <row r="12" spans="4:11" ht="15.75">
      <c r="D12" s="13" t="s">
        <v>220</v>
      </c>
      <c r="E12" s="40" t="s">
        <v>51</v>
      </c>
      <c r="F12" s="41"/>
      <c r="G12" s="40" t="s">
        <v>52</v>
      </c>
      <c r="H12" s="39"/>
      <c r="I12" s="40" t="s">
        <v>51</v>
      </c>
      <c r="K12" s="40" t="s">
        <v>52</v>
      </c>
    </row>
    <row r="13" spans="5:11" ht="15.75">
      <c r="E13" s="38" t="s">
        <v>2</v>
      </c>
      <c r="F13" s="38"/>
      <c r="G13" s="38" t="s">
        <v>2</v>
      </c>
      <c r="H13" s="39"/>
      <c r="I13" s="38" t="s">
        <v>2</v>
      </c>
      <c r="K13" s="38" t="s">
        <v>2</v>
      </c>
    </row>
    <row r="15" spans="3:11" ht="15.75">
      <c r="C15" s="14" t="s">
        <v>43</v>
      </c>
      <c r="E15" s="32">
        <f>+I15-379493</f>
        <v>329202</v>
      </c>
      <c r="F15" s="32"/>
      <c r="G15" s="32">
        <v>232680</v>
      </c>
      <c r="H15" s="32"/>
      <c r="I15" s="32">
        <v>708695</v>
      </c>
      <c r="J15" s="42"/>
      <c r="K15" s="32">
        <v>580982</v>
      </c>
    </row>
    <row r="16" spans="2:11" ht="15.75">
      <c r="B16" s="14" t="s">
        <v>3</v>
      </c>
      <c r="E16" s="34"/>
      <c r="F16" s="34"/>
      <c r="G16" s="34"/>
      <c r="H16" s="34"/>
      <c r="I16" s="34"/>
      <c r="K16" s="34"/>
    </row>
    <row r="17" spans="3:11" ht="15.75">
      <c r="C17" s="14" t="s">
        <v>53</v>
      </c>
      <c r="E17" s="34">
        <f>-308908-10000</f>
        <v>-318908</v>
      </c>
      <c r="F17" s="34"/>
      <c r="G17" s="34">
        <v>-229215</v>
      </c>
      <c r="H17" s="34"/>
      <c r="I17" s="34">
        <f>-681400-10000</f>
        <v>-691400</v>
      </c>
      <c r="K17" s="34">
        <v>-567068</v>
      </c>
    </row>
    <row r="18" spans="5:11" ht="15.75">
      <c r="E18" s="34"/>
      <c r="F18" s="34"/>
      <c r="G18" s="34"/>
      <c r="H18" s="34"/>
      <c r="I18" s="34"/>
      <c r="K18" s="34"/>
    </row>
    <row r="19" spans="3:11" ht="15.75">
      <c r="C19" s="14" t="s">
        <v>54</v>
      </c>
      <c r="E19" s="43">
        <f>I19-8480</f>
        <v>3771</v>
      </c>
      <c r="F19" s="34"/>
      <c r="G19" s="43">
        <f>144+6287</f>
        <v>6431</v>
      </c>
      <c r="H19" s="34"/>
      <c r="I19" s="43">
        <v>12251</v>
      </c>
      <c r="K19" s="43">
        <f>222+15259</f>
        <v>15481</v>
      </c>
    </row>
    <row r="20" spans="5:11" ht="15.75">
      <c r="E20" s="34"/>
      <c r="F20" s="34"/>
      <c r="G20" s="34"/>
      <c r="H20" s="34"/>
      <c r="I20" s="34"/>
      <c r="K20" s="34"/>
    </row>
    <row r="21" spans="3:11" ht="15.75">
      <c r="C21" s="14" t="s">
        <v>55</v>
      </c>
      <c r="E21" s="34">
        <f>SUM(E15:E19)</f>
        <v>14065</v>
      </c>
      <c r="F21" s="34"/>
      <c r="G21" s="34">
        <f>SUM(G15:G19)</f>
        <v>9896</v>
      </c>
      <c r="H21" s="34"/>
      <c r="I21" s="34">
        <f>SUM(I15:I19)</f>
        <v>29546</v>
      </c>
      <c r="K21" s="34">
        <f>SUM(K15:K19)</f>
        <v>29395</v>
      </c>
    </row>
    <row r="22" spans="5:11" ht="15.75">
      <c r="E22" s="34"/>
      <c r="F22" s="34"/>
      <c r="G22" s="34"/>
      <c r="H22" s="34"/>
      <c r="I22" s="34"/>
      <c r="K22" s="34" t="s">
        <v>3</v>
      </c>
    </row>
    <row r="23" spans="3:11" ht="15.75">
      <c r="C23" s="14" t="s">
        <v>44</v>
      </c>
      <c r="E23" s="32">
        <f>I23--21820</f>
        <v>-9363</v>
      </c>
      <c r="F23" s="34"/>
      <c r="G23" s="34">
        <v>-6393</v>
      </c>
      <c r="H23" s="34"/>
      <c r="I23" s="34">
        <v>-31183</v>
      </c>
      <c r="K23" s="34">
        <v>-19811</v>
      </c>
    </row>
    <row r="24" spans="5:11" ht="15.75">
      <c r="E24" s="32"/>
      <c r="F24" s="34"/>
      <c r="G24" s="34"/>
      <c r="H24" s="34"/>
      <c r="I24" s="34"/>
      <c r="K24" s="34"/>
    </row>
    <row r="25" spans="3:11" ht="15.75">
      <c r="C25" s="14" t="s">
        <v>174</v>
      </c>
      <c r="E25" s="32"/>
      <c r="F25" s="34"/>
      <c r="G25" s="34"/>
      <c r="H25" s="34"/>
      <c r="I25" s="34"/>
      <c r="K25" s="34"/>
    </row>
    <row r="26" spans="3:11" ht="15.75">
      <c r="C26" s="14" t="s">
        <v>6</v>
      </c>
      <c r="E26" s="34">
        <f>I26-478</f>
        <v>1142</v>
      </c>
      <c r="F26" s="34"/>
      <c r="G26" s="34">
        <v>-49</v>
      </c>
      <c r="H26" s="34"/>
      <c r="I26" s="34">
        <v>1620</v>
      </c>
      <c r="K26" s="34">
        <v>-929</v>
      </c>
    </row>
    <row r="27" spans="5:11" ht="15.75">
      <c r="E27" s="34"/>
      <c r="F27" s="34"/>
      <c r="G27" s="34"/>
      <c r="H27" s="34"/>
      <c r="I27" s="34"/>
      <c r="K27" s="34"/>
    </row>
    <row r="28" spans="3:11" ht="15.75">
      <c r="C28" s="14" t="s">
        <v>5</v>
      </c>
      <c r="D28" s="57">
        <v>3</v>
      </c>
      <c r="E28" s="43">
        <f>I28-20608</f>
        <v>963</v>
      </c>
      <c r="F28" s="32"/>
      <c r="G28" s="43">
        <v>1459</v>
      </c>
      <c r="H28" s="34"/>
      <c r="I28" s="43">
        <v>21571</v>
      </c>
      <c r="K28" s="43">
        <v>1578</v>
      </c>
    </row>
    <row r="29" spans="5:11" ht="15.75">
      <c r="E29" s="34"/>
      <c r="F29" s="34"/>
      <c r="G29" s="34"/>
      <c r="H29" s="34"/>
      <c r="I29" s="34"/>
      <c r="K29" s="34"/>
    </row>
    <row r="30" spans="3:11" ht="15.75">
      <c r="C30" s="14" t="s">
        <v>219</v>
      </c>
      <c r="E30" s="34">
        <f>SUM(E21:E28)</f>
        <v>6807</v>
      </c>
      <c r="F30" s="34"/>
      <c r="G30" s="34">
        <f>SUM(G21:G28)</f>
        <v>4913</v>
      </c>
      <c r="H30" s="34"/>
      <c r="I30" s="34">
        <f>SUM(I21:I28)</f>
        <v>21554</v>
      </c>
      <c r="K30" s="34">
        <f>SUM(K21:K28)</f>
        <v>10233</v>
      </c>
    </row>
    <row r="31" spans="5:11" ht="15.75">
      <c r="E31" s="34"/>
      <c r="F31" s="34"/>
      <c r="G31" s="34"/>
      <c r="H31" s="34"/>
      <c r="I31" s="34"/>
      <c r="K31" s="34"/>
    </row>
    <row r="32" spans="3:11" ht="15.75">
      <c r="C32" s="14" t="s">
        <v>7</v>
      </c>
      <c r="D32" s="57">
        <v>6</v>
      </c>
      <c r="E32" s="43">
        <f>I32--9678</f>
        <v>-3708</v>
      </c>
      <c r="F32" s="32"/>
      <c r="G32" s="43">
        <v>1120</v>
      </c>
      <c r="H32" s="34"/>
      <c r="I32" s="43">
        <v>-13386</v>
      </c>
      <c r="K32" s="43">
        <v>-7964</v>
      </c>
    </row>
    <row r="33" spans="5:11" ht="15.75">
      <c r="E33" s="32"/>
      <c r="F33" s="32"/>
      <c r="G33" s="32"/>
      <c r="H33" s="34"/>
      <c r="I33" s="32"/>
      <c r="K33" s="32"/>
    </row>
    <row r="34" spans="3:11" ht="15.75">
      <c r="C34" s="14" t="s">
        <v>57</v>
      </c>
      <c r="E34" s="32">
        <f>E30+E32</f>
        <v>3099</v>
      </c>
      <c r="F34" s="32"/>
      <c r="G34" s="32">
        <f>G30+G32</f>
        <v>6033</v>
      </c>
      <c r="H34" s="34"/>
      <c r="I34" s="32">
        <f>I30+I32</f>
        <v>8168</v>
      </c>
      <c r="K34" s="32">
        <f>K30+K32</f>
        <v>2269</v>
      </c>
    </row>
    <row r="35" spans="5:11" ht="15.75">
      <c r="E35" s="32"/>
      <c r="F35" s="32"/>
      <c r="G35" s="32"/>
      <c r="H35" s="34"/>
      <c r="I35" s="32"/>
      <c r="K35" s="32"/>
    </row>
    <row r="36" spans="3:11" ht="15.75">
      <c r="C36" s="14" t="s">
        <v>58</v>
      </c>
      <c r="E36" s="32">
        <f>I36--6556</f>
        <v>-3136</v>
      </c>
      <c r="F36" s="32"/>
      <c r="G36" s="32">
        <v>-3361</v>
      </c>
      <c r="H36" s="34"/>
      <c r="I36" s="32">
        <v>-9692</v>
      </c>
      <c r="K36" s="32">
        <v>-4226</v>
      </c>
    </row>
    <row r="37" spans="5:11" ht="15.75">
      <c r="E37" s="44"/>
      <c r="F37" s="34"/>
      <c r="G37" s="44"/>
      <c r="H37" s="34"/>
      <c r="I37" s="44"/>
      <c r="K37" s="44"/>
    </row>
    <row r="38" spans="3:11" ht="16.5" thickBot="1">
      <c r="C38" s="14" t="s">
        <v>56</v>
      </c>
      <c r="E38" s="45">
        <f>E34+E36</f>
        <v>-37</v>
      </c>
      <c r="F38" s="34"/>
      <c r="G38" s="45">
        <f>G34+G36</f>
        <v>2672</v>
      </c>
      <c r="H38" s="34"/>
      <c r="I38" s="45">
        <f>I34+I36</f>
        <v>-1524</v>
      </c>
      <c r="K38" s="45">
        <f>K34+K36</f>
        <v>-1957</v>
      </c>
    </row>
    <row r="39" spans="1:11" ht="16.5" thickTop="1">
      <c r="A39" s="14" t="s">
        <v>3</v>
      </c>
      <c r="E39" s="46"/>
      <c r="F39" s="46"/>
      <c r="G39" s="46"/>
      <c r="H39" s="46"/>
      <c r="I39" s="46"/>
      <c r="K39" s="46"/>
    </row>
    <row r="40" spans="3:11" ht="15.75">
      <c r="C40" s="14" t="s">
        <v>175</v>
      </c>
      <c r="E40" s="46"/>
      <c r="F40" s="46"/>
      <c r="G40" s="46"/>
      <c r="H40" s="46"/>
      <c r="I40" s="46"/>
      <c r="K40" s="46"/>
    </row>
    <row r="41" spans="3:11" ht="15.75">
      <c r="C41" s="14" t="s">
        <v>176</v>
      </c>
      <c r="E41" s="46"/>
      <c r="F41" s="46"/>
      <c r="G41" s="46"/>
      <c r="H41" s="46"/>
      <c r="I41" s="46"/>
      <c r="K41" s="46"/>
    </row>
    <row r="42" spans="5:11" ht="15.75">
      <c r="E42" s="46"/>
      <c r="F42" s="46"/>
      <c r="G42" s="46"/>
      <c r="H42" s="46"/>
      <c r="I42" s="46"/>
      <c r="K42" s="46"/>
    </row>
    <row r="43" spans="3:11" ht="16.5" thickBot="1">
      <c r="C43" s="31" t="s">
        <v>60</v>
      </c>
      <c r="D43" s="31"/>
      <c r="E43" s="47">
        <f>E38*100000/1361227112</f>
        <v>-0.0027181356934359974</v>
      </c>
      <c r="F43" s="46"/>
      <c r="G43" s="46"/>
      <c r="H43" s="46"/>
      <c r="I43" s="47">
        <f>I38*100000/1361227112</f>
        <v>-0.11195780531882324</v>
      </c>
      <c r="K43" s="46"/>
    </row>
    <row r="44" spans="3:8" ht="16.5" thickTop="1">
      <c r="C44" s="14" t="s">
        <v>46</v>
      </c>
      <c r="F44" s="48"/>
      <c r="H44" s="46"/>
    </row>
    <row r="45" spans="6:8" ht="15.75">
      <c r="F45" s="48"/>
      <c r="H45" s="46"/>
    </row>
    <row r="46" spans="3:4" ht="15.75">
      <c r="C46" s="31" t="s">
        <v>194</v>
      </c>
      <c r="D46" s="31"/>
    </row>
    <row r="47" spans="3:11" ht="16.5" thickBot="1">
      <c r="C47" s="31" t="s">
        <v>195</v>
      </c>
      <c r="D47" s="31"/>
      <c r="G47" s="47">
        <v>0.19</v>
      </c>
      <c r="K47" s="47">
        <v>-0.14</v>
      </c>
    </row>
    <row r="48" spans="3:11" ht="16.5" thickTop="1">
      <c r="C48" s="31"/>
      <c r="D48" s="31"/>
      <c r="G48" s="48"/>
      <c r="K48" s="48"/>
    </row>
    <row r="49" spans="3:11" ht="15.75">
      <c r="C49" s="31"/>
      <c r="D49" s="31"/>
      <c r="G49" s="48"/>
      <c r="K49" s="48"/>
    </row>
    <row r="50" spans="3:11" ht="15.75">
      <c r="C50" s="31"/>
      <c r="D50" s="31"/>
      <c r="G50" s="48"/>
      <c r="K50" s="48"/>
    </row>
    <row r="51" spans="3:4" ht="15.75">
      <c r="C51" s="13" t="s">
        <v>196</v>
      </c>
      <c r="D51" s="13"/>
    </row>
    <row r="52" spans="3:4" ht="15.75">
      <c r="C52" s="13" t="s">
        <v>192</v>
      </c>
      <c r="D52" s="13"/>
    </row>
  </sheetData>
  <printOptions/>
  <pageMargins left="0.75" right="0.75" top="0.5" bottom="0.5" header="0.24" footer="0.22"/>
  <pageSetup fitToHeight="1" fitToWidth="1" horizontalDpi="600" verticalDpi="600" orientation="portrait" paperSize="9" scale="6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10.28125" style="2" bestFit="1" customWidth="1"/>
    <col min="5" max="5" width="13.00390625" style="2" bestFit="1" customWidth="1"/>
    <col min="6" max="6" width="1.8515625" style="2" customWidth="1"/>
    <col min="7" max="7" width="13.00390625" style="2" bestFit="1" customWidth="1"/>
    <col min="8" max="8" width="9.140625" style="2" customWidth="1"/>
    <col min="9" max="9" width="10.421875" style="2" bestFit="1" customWidth="1"/>
    <col min="10" max="16384" width="9.140625" style="2" customWidth="1"/>
  </cols>
  <sheetData>
    <row r="1" ht="15.75">
      <c r="A1" s="13" t="s">
        <v>42</v>
      </c>
    </row>
    <row r="2" ht="15.75">
      <c r="A2" s="13" t="s">
        <v>177</v>
      </c>
    </row>
    <row r="3" ht="15.75">
      <c r="A3" s="13"/>
    </row>
    <row r="4" spans="1:3" ht="15">
      <c r="A4" s="1" t="s">
        <v>35</v>
      </c>
      <c r="B4" s="1" t="s">
        <v>178</v>
      </c>
      <c r="C4" s="1"/>
    </row>
    <row r="6" spans="5:7" ht="15">
      <c r="E6" s="3" t="s">
        <v>8</v>
      </c>
      <c r="F6" s="3"/>
      <c r="G6" s="3" t="s">
        <v>8</v>
      </c>
    </row>
    <row r="7" spans="4:7" ht="15">
      <c r="D7" s="3" t="s">
        <v>220</v>
      </c>
      <c r="E7" s="11" t="s">
        <v>59</v>
      </c>
      <c r="F7" s="3"/>
      <c r="G7" s="11" t="s">
        <v>47</v>
      </c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/>
    </row>
    <row r="10" spans="2:7" ht="15">
      <c r="B10" s="2" t="s">
        <v>67</v>
      </c>
      <c r="D10" s="58">
        <v>5</v>
      </c>
      <c r="E10" s="4">
        <v>507027</v>
      </c>
      <c r="F10" s="4"/>
      <c r="G10" s="4">
        <v>406561</v>
      </c>
    </row>
    <row r="11" spans="2:7" ht="15">
      <c r="B11" s="2" t="s">
        <v>48</v>
      </c>
      <c r="D11" s="58">
        <v>5</v>
      </c>
      <c r="E11" s="4">
        <v>20139</v>
      </c>
      <c r="F11" s="4"/>
      <c r="G11" s="4">
        <v>35206</v>
      </c>
    </row>
    <row r="12" spans="2:7" ht="15">
      <c r="B12" s="2" t="s">
        <v>30</v>
      </c>
      <c r="E12" s="4">
        <v>72112</v>
      </c>
      <c r="F12" s="4"/>
      <c r="G12" s="4">
        <v>81613</v>
      </c>
    </row>
    <row r="13" spans="2:7" ht="15">
      <c r="B13" s="2" t="s">
        <v>36</v>
      </c>
      <c r="E13" s="4">
        <v>4717</v>
      </c>
      <c r="F13" s="4"/>
      <c r="G13" s="4">
        <v>3487</v>
      </c>
    </row>
    <row r="14" spans="2:7" ht="15">
      <c r="B14" s="2" t="s">
        <v>31</v>
      </c>
      <c r="E14" s="4">
        <v>399</v>
      </c>
      <c r="F14" s="4"/>
      <c r="G14" s="4">
        <v>2516</v>
      </c>
    </row>
    <row r="15" spans="2:7" ht="15">
      <c r="B15" s="2" t="s">
        <v>32</v>
      </c>
      <c r="E15" s="4">
        <v>426</v>
      </c>
      <c r="F15" s="4"/>
      <c r="G15" s="4">
        <v>20903</v>
      </c>
    </row>
    <row r="16" spans="2:7" ht="15">
      <c r="B16" s="2" t="s">
        <v>9</v>
      </c>
      <c r="E16" s="4">
        <v>2971</v>
      </c>
      <c r="F16" s="4"/>
      <c r="G16" s="4">
        <v>5384</v>
      </c>
    </row>
    <row r="17" spans="2:7" ht="15">
      <c r="B17" s="2" t="s">
        <v>33</v>
      </c>
      <c r="E17" s="4">
        <v>721574</v>
      </c>
      <c r="F17" s="4" t="s">
        <v>3</v>
      </c>
      <c r="G17" s="4">
        <v>485250</v>
      </c>
    </row>
    <row r="18" spans="2:7" ht="15">
      <c r="B18" s="2" t="s">
        <v>68</v>
      </c>
      <c r="D18" s="2" t="s">
        <v>3</v>
      </c>
      <c r="E18" s="4">
        <f>71799+8811</f>
        <v>80610</v>
      </c>
      <c r="F18" s="4"/>
      <c r="G18" s="4">
        <v>79110</v>
      </c>
    </row>
    <row r="19" spans="5:7" ht="15">
      <c r="E19" s="4"/>
      <c r="F19" s="4"/>
      <c r="G19" s="4"/>
    </row>
    <row r="20" spans="2:7" ht="15">
      <c r="B20" s="2" t="s">
        <v>10</v>
      </c>
      <c r="E20" s="4"/>
      <c r="F20" s="4"/>
      <c r="G20" s="4"/>
    </row>
    <row r="21" spans="2:7" ht="15">
      <c r="B21" s="5" t="s">
        <v>27</v>
      </c>
      <c r="C21" s="5"/>
      <c r="E21" s="4">
        <v>414667</v>
      </c>
      <c r="F21" s="4"/>
      <c r="G21" s="4">
        <v>326121</v>
      </c>
    </row>
    <row r="22" spans="2:7" ht="15">
      <c r="B22" s="5" t="s">
        <v>11</v>
      </c>
      <c r="C22" s="5"/>
      <c r="E22" s="4">
        <f>141666-25000</f>
        <v>116666</v>
      </c>
      <c r="F22" s="4"/>
      <c r="G22" s="4">
        <v>150130</v>
      </c>
    </row>
    <row r="23" spans="2:7" ht="15">
      <c r="B23" s="5" t="s">
        <v>71</v>
      </c>
      <c r="C23" s="5"/>
      <c r="E23" s="4">
        <f>280496+25000-10000</f>
        <v>295496</v>
      </c>
      <c r="F23" s="4"/>
      <c r="G23" s="4">
        <f>233248+45867</f>
        <v>279115</v>
      </c>
    </row>
    <row r="24" spans="2:7" ht="15">
      <c r="B24" s="5" t="s">
        <v>12</v>
      </c>
      <c r="C24" s="5"/>
      <c r="D24" s="58">
        <v>8</v>
      </c>
      <c r="E24" s="4">
        <v>19715</v>
      </c>
      <c r="F24" s="4"/>
      <c r="G24" s="4">
        <v>31800</v>
      </c>
    </row>
    <row r="25" spans="2:7" ht="15">
      <c r="B25" s="5" t="s">
        <v>28</v>
      </c>
      <c r="C25" s="5"/>
      <c r="E25" s="4">
        <v>160901</v>
      </c>
      <c r="F25" s="4"/>
      <c r="G25" s="4">
        <v>336808</v>
      </c>
    </row>
    <row r="26" spans="2:7" ht="15">
      <c r="B26" s="5" t="s">
        <v>26</v>
      </c>
      <c r="C26" s="5"/>
      <c r="E26" s="4">
        <v>34651</v>
      </c>
      <c r="F26" s="4"/>
      <c r="G26" s="4">
        <v>27624</v>
      </c>
    </row>
    <row r="28" spans="4:7" ht="15">
      <c r="D28" s="16"/>
      <c r="E28" s="6">
        <f>SUM(E21:E27)</f>
        <v>1042096</v>
      </c>
      <c r="F28" s="4"/>
      <c r="G28" s="6">
        <f>SUM(G21:G27)</f>
        <v>1151598</v>
      </c>
    </row>
    <row r="30" ht="15">
      <c r="B30" s="2" t="s">
        <v>13</v>
      </c>
    </row>
    <row r="31" spans="2:7" ht="15">
      <c r="B31" s="5" t="s">
        <v>70</v>
      </c>
      <c r="C31" s="5"/>
      <c r="E31" s="4">
        <f>201041+4329</f>
        <v>205370</v>
      </c>
      <c r="F31" s="4"/>
      <c r="G31" s="4">
        <f>77593+84593</f>
        <v>162186</v>
      </c>
    </row>
    <row r="32" spans="2:7" ht="15">
      <c r="B32" s="5" t="s">
        <v>14</v>
      </c>
      <c r="C32" s="5"/>
      <c r="D32" s="58">
        <v>12</v>
      </c>
      <c r="E32" s="4">
        <v>278833</v>
      </c>
      <c r="F32" s="4"/>
      <c r="G32" s="4">
        <v>320035</v>
      </c>
    </row>
    <row r="33" spans="2:7" ht="15">
      <c r="B33" s="5" t="s">
        <v>37</v>
      </c>
      <c r="C33" s="5"/>
      <c r="E33" s="4">
        <v>34930</v>
      </c>
      <c r="F33" s="4"/>
      <c r="G33" s="4">
        <v>40781</v>
      </c>
    </row>
    <row r="34" spans="2:7" ht="15">
      <c r="B34" s="5" t="s">
        <v>3</v>
      </c>
      <c r="C34" s="5"/>
      <c r="E34" s="4"/>
      <c r="F34" s="4"/>
      <c r="G34" s="4"/>
    </row>
    <row r="35" spans="2:7" ht="15.75" thickBot="1">
      <c r="B35" s="5"/>
      <c r="C35" s="5"/>
      <c r="E35" s="7">
        <f>SUM(E31:E34)</f>
        <v>519133</v>
      </c>
      <c r="F35" s="4"/>
      <c r="G35" s="7">
        <f>SUM(G31:G34)</f>
        <v>523002</v>
      </c>
    </row>
    <row r="36" spans="5:7" ht="15">
      <c r="E36" s="4"/>
      <c r="F36" s="4"/>
      <c r="G36" s="4"/>
    </row>
    <row r="37" spans="2:7" ht="15">
      <c r="B37" s="2" t="s">
        <v>34</v>
      </c>
      <c r="E37" s="4">
        <f>E28-E35</f>
        <v>522963</v>
      </c>
      <c r="F37" s="4"/>
      <c r="G37" s="4">
        <f>G28-G35</f>
        <v>628596</v>
      </c>
    </row>
    <row r="38" spans="5:7" ht="15.75" thickBot="1">
      <c r="E38" s="7">
        <f>E37+SUM(E10:E18)</f>
        <v>1932938</v>
      </c>
      <c r="F38" s="4"/>
      <c r="G38" s="7">
        <f>G37+SUM(G10:G18)</f>
        <v>1748626</v>
      </c>
    </row>
    <row r="39" spans="5:7" ht="15">
      <c r="E39" s="4"/>
      <c r="F39" s="4"/>
      <c r="G39" s="4"/>
    </row>
    <row r="40" spans="2:7" ht="15">
      <c r="B40" s="2" t="s">
        <v>15</v>
      </c>
      <c r="E40" s="4"/>
      <c r="F40" s="4"/>
      <c r="G40" s="4"/>
    </row>
    <row r="41" spans="2:7" ht="15">
      <c r="B41" s="2" t="s">
        <v>16</v>
      </c>
      <c r="E41" s="4">
        <v>697206</v>
      </c>
      <c r="F41" s="4"/>
      <c r="G41" s="4">
        <v>697206</v>
      </c>
    </row>
    <row r="42" spans="2:7" ht="15">
      <c r="B42" s="2" t="s">
        <v>17</v>
      </c>
      <c r="C42" s="16"/>
      <c r="E42" s="16">
        <f>SUM(E43:E48)</f>
        <v>753354</v>
      </c>
      <c r="F42" s="4"/>
      <c r="G42" s="16">
        <f>SUM(G43:G48)</f>
        <v>718081</v>
      </c>
    </row>
    <row r="43" spans="2:7" ht="15" hidden="1">
      <c r="B43" s="5" t="s">
        <v>18</v>
      </c>
      <c r="C43" s="5"/>
      <c r="D43" s="16"/>
      <c r="E43" s="4">
        <v>772146</v>
      </c>
      <c r="F43" s="4"/>
      <c r="G43" s="4">
        <v>772146</v>
      </c>
    </row>
    <row r="44" spans="2:7" ht="15" hidden="1">
      <c r="B44" s="5" t="s">
        <v>19</v>
      </c>
      <c r="C44" s="5"/>
      <c r="E44" s="4">
        <v>3564</v>
      </c>
      <c r="F44" s="4"/>
      <c r="G44" s="4">
        <v>3649</v>
      </c>
    </row>
    <row r="45" spans="2:7" ht="15" hidden="1">
      <c r="B45" s="5" t="s">
        <v>38</v>
      </c>
      <c r="C45" s="5"/>
      <c r="E45" s="4">
        <v>11816</v>
      </c>
      <c r="F45" s="4"/>
      <c r="G45" s="4">
        <v>-15152</v>
      </c>
    </row>
    <row r="46" spans="2:7" ht="15" hidden="1">
      <c r="B46" s="5" t="s">
        <v>20</v>
      </c>
      <c r="C46" s="5"/>
      <c r="E46" s="4">
        <v>37637</v>
      </c>
      <c r="F46" s="4"/>
      <c r="G46" s="4">
        <v>12816</v>
      </c>
    </row>
    <row r="47" spans="2:7" ht="15" hidden="1">
      <c r="B47" s="5" t="s">
        <v>39</v>
      </c>
      <c r="C47" s="5"/>
      <c r="E47" s="4">
        <f>-65915-10000</f>
        <v>-75915</v>
      </c>
      <c r="F47" s="4"/>
      <c r="G47" s="4">
        <v>-59484</v>
      </c>
    </row>
    <row r="48" spans="2:7" ht="15" hidden="1">
      <c r="B48" s="5" t="s">
        <v>21</v>
      </c>
      <c r="C48" s="5"/>
      <c r="D48" s="16"/>
      <c r="E48" s="4">
        <v>4106</v>
      </c>
      <c r="F48" s="4"/>
      <c r="G48" s="4">
        <v>4106</v>
      </c>
    </row>
    <row r="49" spans="2:7" ht="15">
      <c r="B49" s="2" t="s">
        <v>45</v>
      </c>
      <c r="D49" s="58">
        <v>11</v>
      </c>
      <c r="E49" s="4">
        <v>-19422</v>
      </c>
      <c r="F49" s="4"/>
      <c r="G49" s="4">
        <v>-6512</v>
      </c>
    </row>
    <row r="50" spans="2:7" ht="15">
      <c r="B50" s="2" t="s">
        <v>22</v>
      </c>
      <c r="D50" s="58"/>
      <c r="E50" s="4">
        <v>163580</v>
      </c>
      <c r="F50" s="4"/>
      <c r="G50" s="4">
        <v>154836</v>
      </c>
    </row>
    <row r="51" spans="2:7" ht="15">
      <c r="B51" s="2" t="s">
        <v>23</v>
      </c>
      <c r="D51" s="58">
        <v>12</v>
      </c>
      <c r="E51" s="4">
        <v>266292</v>
      </c>
      <c r="F51" s="4"/>
      <c r="G51" s="4">
        <v>95705</v>
      </c>
    </row>
    <row r="52" spans="2:7" ht="15">
      <c r="B52" s="2" t="s">
        <v>40</v>
      </c>
      <c r="E52" s="4">
        <v>61865</v>
      </c>
      <c r="F52" s="4"/>
      <c r="G52" s="4">
        <v>84973</v>
      </c>
    </row>
    <row r="53" spans="2:7" ht="15">
      <c r="B53" s="2" t="s">
        <v>41</v>
      </c>
      <c r="E53" s="4">
        <v>8593</v>
      </c>
      <c r="F53" s="4"/>
      <c r="G53" s="4">
        <v>3086</v>
      </c>
    </row>
    <row r="54" spans="2:7" ht="15">
      <c r="B54" s="2" t="s">
        <v>24</v>
      </c>
      <c r="E54" s="4">
        <v>1470</v>
      </c>
      <c r="F54" s="4"/>
      <c r="G54" s="4">
        <v>1251</v>
      </c>
    </row>
    <row r="55" spans="5:7" ht="15">
      <c r="E55" s="8" t="s">
        <v>3</v>
      </c>
      <c r="F55" s="4"/>
      <c r="G55" s="8" t="s">
        <v>3</v>
      </c>
    </row>
    <row r="56" spans="5:7" ht="15.75" thickBot="1">
      <c r="E56" s="9">
        <f>SUM(E41:E42)+SUM(E49:E54)</f>
        <v>1932938</v>
      </c>
      <c r="F56" s="4"/>
      <c r="G56" s="9">
        <f>SUM(G41:G42)+SUM(G49:G54)</f>
        <v>1748626</v>
      </c>
    </row>
    <row r="57" spans="5:7" ht="15.75" thickTop="1">
      <c r="E57" s="8"/>
      <c r="F57" s="8"/>
      <c r="G57" s="8"/>
    </row>
    <row r="58" spans="2:7" ht="15.75" thickBot="1">
      <c r="B58" s="2" t="s">
        <v>179</v>
      </c>
      <c r="E58" s="49">
        <f>((SUM(E41:E42)+E49-E18)*100000)/1347461779/100</f>
        <v>1.0022755532273988</v>
      </c>
      <c r="F58" s="4"/>
      <c r="G58" s="49">
        <f>((SUM(G41:G42)+G49-G18)*100000)/1375041779/100</f>
        <v>0.9669997088866635</v>
      </c>
    </row>
    <row r="60" spans="2:7" ht="15">
      <c r="B60" s="1" t="s">
        <v>221</v>
      </c>
      <c r="E60" s="8"/>
      <c r="F60" s="4"/>
      <c r="G60" s="4"/>
    </row>
    <row r="61" spans="2:7" ht="15">
      <c r="B61" s="1" t="s">
        <v>222</v>
      </c>
      <c r="E61" s="12"/>
      <c r="F61" s="4"/>
      <c r="G61" s="4"/>
    </row>
    <row r="62" spans="5:7" ht="15">
      <c r="E62" s="4"/>
      <c r="F62" s="4"/>
      <c r="G62" s="4"/>
    </row>
    <row r="63" spans="5:7" ht="15">
      <c r="E63" s="4"/>
      <c r="F63" s="4"/>
      <c r="G63" s="4"/>
    </row>
    <row r="64" spans="5:7" ht="15">
      <c r="E64" s="4"/>
      <c r="F64" s="4"/>
      <c r="G64" s="4"/>
    </row>
    <row r="65" spans="5:7" ht="15">
      <c r="E65" s="4"/>
      <c r="F65" s="4"/>
      <c r="G65" s="4"/>
    </row>
    <row r="66" spans="5:7" ht="15">
      <c r="E66" s="4"/>
      <c r="F66" s="4"/>
      <c r="G66" s="4"/>
    </row>
    <row r="67" spans="5:7" ht="15">
      <c r="E67" s="4"/>
      <c r="F67" s="4"/>
      <c r="G67" s="4"/>
    </row>
    <row r="68" spans="5:7" ht="15">
      <c r="E68" s="4"/>
      <c r="F68" s="4"/>
      <c r="G68" s="4"/>
    </row>
    <row r="69" spans="5:7" ht="15">
      <c r="E69" s="4"/>
      <c r="F69" s="4"/>
      <c r="G69" s="4"/>
    </row>
    <row r="70" spans="5:7" ht="15">
      <c r="E70" s="4"/>
      <c r="F70" s="4"/>
      <c r="G70" s="4"/>
    </row>
    <row r="71" spans="5:7" ht="15">
      <c r="E71" s="4"/>
      <c r="F71" s="4"/>
      <c r="G71" s="4"/>
    </row>
    <row r="72" spans="5:7" ht="15">
      <c r="E72" s="4"/>
      <c r="F72" s="4"/>
      <c r="G72" s="4"/>
    </row>
    <row r="73" spans="5:7" ht="15">
      <c r="E73" s="4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</sheetData>
  <printOptions/>
  <pageMargins left="0.75" right="0.75" top="0.59" bottom="0.6" header="0.5" footer="0.33"/>
  <pageSetup firstPageNumber="2" useFirstPageNumber="1" fitToHeight="1" fitToWidth="1" horizontalDpi="300" verticalDpi="300" orientation="portrait" paperSize="9" scale="9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6"/>
  <sheetViews>
    <sheetView tabSelected="1" view="pageBreakPreview" zoomScaleSheetLayoutView="100" workbookViewId="0" topLeftCell="A41">
      <selection activeCell="A50" sqref="A50"/>
    </sheetView>
  </sheetViews>
  <sheetFormatPr defaultColWidth="9.140625" defaultRowHeight="12.75"/>
  <cols>
    <col min="1" max="1" width="2.421875" style="19" customWidth="1"/>
    <col min="2" max="2" width="34.57421875" style="19" customWidth="1"/>
    <col min="3" max="3" width="1.421875" style="19" customWidth="1"/>
    <col min="4" max="4" width="11.00390625" style="19" customWidth="1"/>
    <col min="5" max="5" width="1.421875" style="19" customWidth="1"/>
    <col min="6" max="6" width="13.57421875" style="19" customWidth="1"/>
    <col min="7" max="7" width="0.9921875" style="19" customWidth="1"/>
    <col min="8" max="8" width="12.8515625" style="19" customWidth="1"/>
    <col min="9" max="9" width="1.7109375" style="19" customWidth="1"/>
    <col min="10" max="10" width="11.57421875" style="19" customWidth="1"/>
    <col min="11" max="11" width="1.8515625" style="19" customWidth="1"/>
    <col min="12" max="12" width="12.00390625" style="19" customWidth="1"/>
    <col min="13" max="13" width="1.7109375" style="19" customWidth="1"/>
    <col min="14" max="14" width="12.7109375" style="19" customWidth="1"/>
    <col min="15" max="15" width="0.9921875" style="19" customWidth="1"/>
    <col min="16" max="16" width="13.8515625" style="19" customWidth="1"/>
    <col min="17" max="17" width="0.9921875" style="19" customWidth="1"/>
    <col min="18" max="18" width="12.8515625" style="19" customWidth="1"/>
    <col min="19" max="19" width="10.8515625" style="19" customWidth="1"/>
    <col min="20" max="16384" width="9.140625" style="19" customWidth="1"/>
  </cols>
  <sheetData>
    <row r="1" ht="15.75">
      <c r="A1" s="51" t="s">
        <v>42</v>
      </c>
    </row>
    <row r="2" spans="1:19" ht="15.75" customHeight="1">
      <c r="A2" s="51" t="s">
        <v>177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19" ht="15.75" customHeight="1">
      <c r="A3" s="5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ht="15.75">
      <c r="A4" s="51" t="s">
        <v>235</v>
      </c>
      <c r="B4" s="5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19" ht="15.75">
      <c r="A5" s="51"/>
      <c r="B5" s="50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15.75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8" ht="17.25" customHeight="1">
      <c r="A7" s="1"/>
      <c r="B7" s="17"/>
      <c r="C7" s="17"/>
      <c r="D7" s="17"/>
      <c r="E7" s="17"/>
      <c r="F7" s="62" t="s">
        <v>82</v>
      </c>
      <c r="G7" s="62"/>
      <c r="H7" s="62"/>
      <c r="I7" s="62"/>
      <c r="J7" s="62"/>
      <c r="K7" s="62"/>
      <c r="L7" s="62"/>
      <c r="M7" s="62"/>
      <c r="N7" s="62"/>
      <c r="O7" s="17"/>
      <c r="P7" s="20" t="s">
        <v>72</v>
      </c>
      <c r="Q7" s="17"/>
      <c r="R7" s="17"/>
    </row>
    <row r="8" spans="1:18" ht="15.75" customHeight="1">
      <c r="A8" s="17"/>
      <c r="B8" s="17"/>
      <c r="C8" s="17"/>
      <c r="D8" s="22" t="s">
        <v>73</v>
      </c>
      <c r="E8" s="22"/>
      <c r="F8" s="22" t="s">
        <v>73</v>
      </c>
      <c r="G8" s="22"/>
      <c r="H8" s="22" t="s">
        <v>83</v>
      </c>
      <c r="I8" s="22"/>
      <c r="J8" s="22" t="s">
        <v>74</v>
      </c>
      <c r="K8" s="22"/>
      <c r="L8" s="22" t="s">
        <v>77</v>
      </c>
      <c r="M8" s="22"/>
      <c r="N8" s="22" t="s">
        <v>84</v>
      </c>
      <c r="O8" s="22"/>
      <c r="P8" s="22" t="s">
        <v>75</v>
      </c>
      <c r="Q8" s="22"/>
      <c r="R8" s="22" t="s">
        <v>76</v>
      </c>
    </row>
    <row r="9" spans="1:18" ht="15.75" customHeight="1">
      <c r="A9" s="17"/>
      <c r="B9" s="17"/>
      <c r="C9" s="17"/>
      <c r="D9" s="22" t="s">
        <v>77</v>
      </c>
      <c r="E9" s="22"/>
      <c r="F9" s="22" t="s">
        <v>78</v>
      </c>
      <c r="G9" s="22"/>
      <c r="H9" s="22" t="s">
        <v>79</v>
      </c>
      <c r="I9" s="22"/>
      <c r="J9" s="22" t="s">
        <v>79</v>
      </c>
      <c r="K9" s="22"/>
      <c r="L9" s="22" t="s">
        <v>79</v>
      </c>
      <c r="M9" s="22"/>
      <c r="N9" s="22" t="s">
        <v>79</v>
      </c>
      <c r="O9" s="22"/>
      <c r="P9" s="22" t="s">
        <v>80</v>
      </c>
      <c r="Q9" s="22"/>
      <c r="R9" s="22"/>
    </row>
    <row r="10" spans="1:18" ht="15.75" customHeight="1">
      <c r="A10" s="17"/>
      <c r="B10" s="17"/>
      <c r="C10" s="17"/>
      <c r="D10" s="22" t="s">
        <v>81</v>
      </c>
      <c r="E10" s="22"/>
      <c r="F10" s="22" t="s">
        <v>81</v>
      </c>
      <c r="G10" s="22"/>
      <c r="H10" s="22" t="s">
        <v>81</v>
      </c>
      <c r="I10" s="22"/>
      <c r="J10" s="22" t="s">
        <v>81</v>
      </c>
      <c r="K10" s="22"/>
      <c r="L10" s="22" t="s">
        <v>81</v>
      </c>
      <c r="M10" s="22"/>
      <c r="N10" s="22" t="s">
        <v>81</v>
      </c>
      <c r="O10" s="22"/>
      <c r="P10" s="22" t="s">
        <v>81</v>
      </c>
      <c r="Q10" s="22"/>
      <c r="R10" s="22" t="s">
        <v>81</v>
      </c>
    </row>
    <row r="11" spans="1:18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.75" customHeight="1">
      <c r="A12" s="17" t="s">
        <v>187</v>
      </c>
      <c r="B12" s="17"/>
      <c r="C12" s="17"/>
      <c r="D12" s="23">
        <v>697206</v>
      </c>
      <c r="E12" s="23"/>
      <c r="F12" s="23">
        <v>772146</v>
      </c>
      <c r="G12" s="23"/>
      <c r="H12" s="23">
        <v>3649</v>
      </c>
      <c r="I12" s="23"/>
      <c r="J12" s="23">
        <v>-15152</v>
      </c>
      <c r="K12" s="23"/>
      <c r="L12" s="23">
        <v>12816</v>
      </c>
      <c r="M12" s="23"/>
      <c r="N12" s="23">
        <v>4106</v>
      </c>
      <c r="O12" s="23"/>
      <c r="P12" s="23">
        <v>-59484</v>
      </c>
      <c r="Q12" s="23"/>
      <c r="R12" s="23">
        <f>SUM(D12:P12)</f>
        <v>1415287</v>
      </c>
    </row>
    <row r="13" spans="1:18" ht="15.75" customHeight="1">
      <c r="A13" s="17"/>
      <c r="B13" s="17"/>
      <c r="C13" s="1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5.75" customHeight="1">
      <c r="A14" s="17" t="s">
        <v>223</v>
      </c>
      <c r="B14" s="17"/>
      <c r="C14" s="17"/>
      <c r="D14" s="23">
        <v>0</v>
      </c>
      <c r="E14" s="23"/>
      <c r="F14" s="23">
        <v>0</v>
      </c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>8476-10000</f>
        <v>-1524</v>
      </c>
      <c r="Q14" s="23"/>
      <c r="R14" s="23">
        <f>SUM(D14:P14)</f>
        <v>-1524</v>
      </c>
    </row>
    <row r="15" spans="1:18" ht="15.75" customHeight="1">
      <c r="A15" s="17"/>
      <c r="B15" s="17"/>
      <c r="C15" s="1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5.75" customHeight="1">
      <c r="A16" s="17" t="s">
        <v>180</v>
      </c>
      <c r="B16" s="17"/>
      <c r="C16" s="17"/>
      <c r="D16" s="23">
        <v>0</v>
      </c>
      <c r="E16" s="23"/>
      <c r="F16" s="23">
        <v>0</v>
      </c>
      <c r="G16" s="23"/>
      <c r="H16" s="23">
        <v>-85</v>
      </c>
      <c r="I16" s="23"/>
      <c r="J16" s="23">
        <v>-720</v>
      </c>
      <c r="K16" s="23"/>
      <c r="L16" s="23">
        <f>10558-56</f>
        <v>10502</v>
      </c>
      <c r="M16" s="23"/>
      <c r="N16" s="23">
        <v>0</v>
      </c>
      <c r="O16" s="23"/>
      <c r="P16" s="23">
        <f>-10502+85+720</f>
        <v>-9697</v>
      </c>
      <c r="Q16" s="23"/>
      <c r="R16" s="23">
        <f>SUM(D16:P16)</f>
        <v>0</v>
      </c>
    </row>
    <row r="17" spans="1:18" ht="15.75" customHeight="1">
      <c r="A17" s="17"/>
      <c r="B17" s="17"/>
      <c r="C17" s="1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5.75" customHeight="1">
      <c r="A18" s="17" t="s">
        <v>182</v>
      </c>
      <c r="B18" s="17"/>
      <c r="C18" s="17"/>
      <c r="D18" s="23">
        <v>0</v>
      </c>
      <c r="E18" s="23"/>
      <c r="F18" s="23">
        <v>0</v>
      </c>
      <c r="G18" s="23"/>
      <c r="H18" s="23"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v>-5210</v>
      </c>
      <c r="Q18" s="23"/>
      <c r="R18" s="23">
        <f>SUM(D18:P18)</f>
        <v>-5210</v>
      </c>
    </row>
    <row r="19" spans="1:18" ht="15.75" customHeight="1">
      <c r="A19" s="17"/>
      <c r="B19" s="17"/>
      <c r="C19" s="1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5.75" customHeight="1">
      <c r="A20" s="17" t="s">
        <v>239</v>
      </c>
      <c r="B20" s="17"/>
      <c r="C20" s="17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5.75" customHeight="1">
      <c r="A21" s="17" t="s">
        <v>240</v>
      </c>
      <c r="B21" s="17"/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5.75" customHeight="1">
      <c r="A22" s="17" t="s">
        <v>183</v>
      </c>
      <c r="B22" s="17"/>
      <c r="C22" s="17"/>
      <c r="D22" s="23">
        <v>0</v>
      </c>
      <c r="E22" s="23"/>
      <c r="F22" s="23">
        <v>0</v>
      </c>
      <c r="G22" s="23"/>
      <c r="H22" s="23">
        <v>0</v>
      </c>
      <c r="I22" s="23"/>
      <c r="J22" s="23">
        <v>27678</v>
      </c>
      <c r="K22" s="23"/>
      <c r="L22" s="23">
        <v>0</v>
      </c>
      <c r="M22" s="23"/>
      <c r="N22" s="23">
        <v>0</v>
      </c>
      <c r="O22" s="23"/>
      <c r="P22" s="23">
        <v>0</v>
      </c>
      <c r="Q22" s="23"/>
      <c r="R22" s="23">
        <f>SUM(D22:P22)</f>
        <v>27678</v>
      </c>
    </row>
    <row r="23" spans="1:18" ht="15.75" customHeight="1">
      <c r="A23" s="17"/>
      <c r="B23" s="17"/>
      <c r="C23" s="1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5.75" customHeight="1">
      <c r="A24" s="17" t="s">
        <v>184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3"/>
    </row>
    <row r="25" spans="1:18" ht="15.75" customHeight="1">
      <c r="A25" s="17" t="s">
        <v>185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ht="15.75" customHeight="1">
      <c r="A26" s="17" t="s">
        <v>186</v>
      </c>
      <c r="B26" s="17"/>
      <c r="C26" s="17"/>
      <c r="D26" s="17">
        <v>0</v>
      </c>
      <c r="E26" s="17"/>
      <c r="F26" s="17">
        <v>0</v>
      </c>
      <c r="G26" s="17"/>
      <c r="H26" s="17">
        <v>0</v>
      </c>
      <c r="I26" s="17"/>
      <c r="J26" s="17">
        <v>0</v>
      </c>
      <c r="K26" s="17"/>
      <c r="L26" s="17">
        <f>15594-1265</f>
        <v>14329</v>
      </c>
      <c r="M26" s="17"/>
      <c r="N26" s="17">
        <v>0</v>
      </c>
      <c r="O26" s="17"/>
      <c r="P26" s="17">
        <v>0</v>
      </c>
      <c r="Q26" s="17"/>
      <c r="R26" s="23">
        <f>SUM(D26:P26)</f>
        <v>14329</v>
      </c>
    </row>
    <row r="27" spans="1:18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5.75" customHeight="1">
      <c r="A28" s="17" t="s">
        <v>181</v>
      </c>
      <c r="B28" s="17"/>
      <c r="C28" s="17"/>
      <c r="D28" s="17">
        <v>0</v>
      </c>
      <c r="E28" s="17"/>
      <c r="F28" s="17">
        <v>0</v>
      </c>
      <c r="G28" s="17"/>
      <c r="H28" s="17">
        <v>0</v>
      </c>
      <c r="I28" s="17"/>
      <c r="J28" s="17">
        <v>10</v>
      </c>
      <c r="K28" s="17"/>
      <c r="L28" s="17">
        <v>-10</v>
      </c>
      <c r="M28" s="17"/>
      <c r="N28" s="17">
        <v>0</v>
      </c>
      <c r="O28" s="17"/>
      <c r="P28" s="17">
        <v>0</v>
      </c>
      <c r="Q28" s="17"/>
      <c r="R28" s="23">
        <f>SUM(D28:P28)</f>
        <v>0</v>
      </c>
    </row>
    <row r="29" spans="1:18" ht="15.75" customHeight="1">
      <c r="A29" s="17"/>
      <c r="B29" s="17"/>
      <c r="C29" s="1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8" customHeight="1" thickBot="1">
      <c r="A30" s="17" t="s">
        <v>85</v>
      </c>
      <c r="B30" s="17"/>
      <c r="C30" s="17"/>
      <c r="D30" s="26">
        <f>SUM(D12:D29)</f>
        <v>697206</v>
      </c>
      <c r="E30" s="26"/>
      <c r="F30" s="26">
        <f aca="true" t="shared" si="0" ref="F30:R30">SUM(F12:F29)</f>
        <v>772146</v>
      </c>
      <c r="G30" s="26">
        <f t="shared" si="0"/>
        <v>0</v>
      </c>
      <c r="H30" s="26">
        <f t="shared" si="0"/>
        <v>3564</v>
      </c>
      <c r="I30" s="26">
        <f t="shared" si="0"/>
        <v>0</v>
      </c>
      <c r="J30" s="26">
        <f t="shared" si="0"/>
        <v>11816</v>
      </c>
      <c r="K30" s="26">
        <f t="shared" si="0"/>
        <v>0</v>
      </c>
      <c r="L30" s="26">
        <f t="shared" si="0"/>
        <v>37637</v>
      </c>
      <c r="M30" s="26">
        <f t="shared" si="0"/>
        <v>0</v>
      </c>
      <c r="N30" s="26">
        <f t="shared" si="0"/>
        <v>4106</v>
      </c>
      <c r="O30" s="26">
        <f t="shared" si="0"/>
        <v>0</v>
      </c>
      <c r="P30" s="26">
        <f t="shared" si="0"/>
        <v>-75915</v>
      </c>
      <c r="Q30" s="26">
        <f t="shared" si="0"/>
        <v>0</v>
      </c>
      <c r="R30" s="26">
        <f t="shared" si="0"/>
        <v>1450560</v>
      </c>
    </row>
    <row r="31" spans="1:18" ht="18" customHeight="1" thickTop="1">
      <c r="A31" s="17"/>
      <c r="B31" s="17"/>
      <c r="C31" s="1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8" customHeight="1">
      <c r="A32" s="17"/>
      <c r="B32" s="17"/>
      <c r="C32" s="1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8" customHeight="1">
      <c r="A33" s="17" t="s">
        <v>188</v>
      </c>
      <c r="B33" s="17"/>
      <c r="C33" s="17"/>
      <c r="D33" s="23">
        <v>697206</v>
      </c>
      <c r="E33" s="23"/>
      <c r="F33" s="23">
        <v>772601</v>
      </c>
      <c r="G33" s="23"/>
      <c r="H33" s="23">
        <v>3748</v>
      </c>
      <c r="I33" s="23"/>
      <c r="J33" s="23">
        <v>13934</v>
      </c>
      <c r="K33" s="23"/>
      <c r="L33" s="23">
        <v>12790</v>
      </c>
      <c r="M33" s="23"/>
      <c r="N33" s="23">
        <v>4106</v>
      </c>
      <c r="O33" s="23"/>
      <c r="P33" s="23">
        <v>-121460</v>
      </c>
      <c r="Q33" s="23"/>
      <c r="R33" s="23">
        <f>SUM(D33:P33)</f>
        <v>1382925</v>
      </c>
    </row>
    <row r="34" spans="1:18" ht="18" customHeight="1">
      <c r="A34" s="17"/>
      <c r="B34" s="17"/>
      <c r="C34" s="1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8" customHeight="1">
      <c r="A35" s="17" t="s">
        <v>223</v>
      </c>
      <c r="B35" s="17"/>
      <c r="C35" s="1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>
        <v>-1957</v>
      </c>
      <c r="Q35" s="23"/>
      <c r="R35" s="23">
        <f>SUM(D35:P35)</f>
        <v>-1957</v>
      </c>
    </row>
    <row r="36" spans="1:18" ht="18" customHeight="1">
      <c r="A36" s="17"/>
      <c r="B36" s="17"/>
      <c r="C36" s="1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8" customHeight="1">
      <c r="A37" s="17" t="s">
        <v>189</v>
      </c>
      <c r="B37" s="17"/>
      <c r="C37" s="17"/>
      <c r="D37" s="23"/>
      <c r="E37" s="23"/>
      <c r="F37" s="23">
        <v>-455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f>SUM(D37:P37)</f>
        <v>-455</v>
      </c>
    </row>
    <row r="38" spans="1:18" ht="18" customHeight="1">
      <c r="A38" s="17"/>
      <c r="B38" s="17"/>
      <c r="C38" s="1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8" customHeight="1">
      <c r="A39" s="17" t="s">
        <v>239</v>
      </c>
      <c r="B39" s="17"/>
      <c r="C39" s="1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8" customHeight="1">
      <c r="A40" s="17" t="s">
        <v>240</v>
      </c>
      <c r="B40" s="17"/>
      <c r="C40" s="1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8" customHeight="1">
      <c r="A41" s="17" t="s">
        <v>183</v>
      </c>
      <c r="B41" s="17"/>
      <c r="C41" s="17"/>
      <c r="D41" s="23"/>
      <c r="E41" s="23"/>
      <c r="F41" s="23"/>
      <c r="G41" s="23"/>
      <c r="H41" s="23"/>
      <c r="I41" s="23"/>
      <c r="J41" s="23">
        <v>-40460</v>
      </c>
      <c r="K41" s="23"/>
      <c r="L41" s="23"/>
      <c r="M41" s="23"/>
      <c r="N41" s="23"/>
      <c r="O41" s="23"/>
      <c r="P41" s="23"/>
      <c r="Q41" s="23"/>
      <c r="R41" s="23">
        <f>SUM(D41:P41)</f>
        <v>-40460</v>
      </c>
    </row>
    <row r="42" spans="1:18" ht="18" customHeight="1">
      <c r="A42" s="17"/>
      <c r="B42" s="17"/>
      <c r="C42" s="17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8" customHeight="1" thickBot="1">
      <c r="A43" s="17" t="s">
        <v>190</v>
      </c>
      <c r="B43" s="17"/>
      <c r="C43" s="17"/>
      <c r="D43" s="52">
        <f>SUM(D33:D42)</f>
        <v>697206</v>
      </c>
      <c r="E43" s="52"/>
      <c r="F43" s="52">
        <f>SUM(F33:F42)</f>
        <v>772146</v>
      </c>
      <c r="G43" s="52"/>
      <c r="H43" s="52">
        <f>SUM(H33:H42)</f>
        <v>3748</v>
      </c>
      <c r="I43" s="52"/>
      <c r="J43" s="52">
        <f>SUM(J33:J42)</f>
        <v>-26526</v>
      </c>
      <c r="K43" s="52"/>
      <c r="L43" s="52">
        <f>SUM(L33:L42)</f>
        <v>12790</v>
      </c>
      <c r="M43" s="52"/>
      <c r="N43" s="52">
        <f>SUM(N33:N42)</f>
        <v>4106</v>
      </c>
      <c r="O43" s="52"/>
      <c r="P43" s="52">
        <f>SUM(P33:P42)</f>
        <v>-123417</v>
      </c>
      <c r="Q43" s="52"/>
      <c r="R43" s="52">
        <f>SUM(D43:P43)</f>
        <v>1340053</v>
      </c>
    </row>
    <row r="44" spans="1:18" ht="18" customHeight="1" thickTop="1">
      <c r="A44" s="17"/>
      <c r="B44" s="17"/>
      <c r="C44" s="1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8" customHeight="1">
      <c r="A45" s="17"/>
      <c r="B45" s="17"/>
      <c r="C45" s="17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8" customHeight="1">
      <c r="A46" s="17"/>
      <c r="B46" s="17"/>
      <c r="C46" s="17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8" customHeight="1">
      <c r="A47" s="17"/>
      <c r="B47" s="17"/>
      <c r="C47" s="17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8" customHeight="1">
      <c r="A48" s="17"/>
      <c r="B48" s="17"/>
      <c r="C48" s="17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8" customHeight="1">
      <c r="A49" s="17"/>
      <c r="B49" s="17"/>
      <c r="C49" s="17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8" customHeight="1">
      <c r="A50" s="53" t="s">
        <v>241</v>
      </c>
      <c r="B50" s="17"/>
      <c r="C50" s="1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5.75" customHeight="1">
      <c r="A51" s="53" t="s">
        <v>197</v>
      </c>
      <c r="B51" s="17"/>
      <c r="C51" s="17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8" customHeight="1">
      <c r="A52" s="27"/>
      <c r="B52" s="17"/>
      <c r="C52" s="17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9" ht="15.75" customHeight="1">
      <c r="A53" s="2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</row>
    <row r="54" spans="1:19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8"/>
    </row>
    <row r="55" spans="1:18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ht="15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</sheetData>
  <mergeCells count="1">
    <mergeCell ref="F7:N7"/>
  </mergeCells>
  <printOptions/>
  <pageMargins left="0.75" right="0.75" top="0.65" bottom="0.43" header="0.5" footer="0.25"/>
  <pageSetup firstPageNumber="3" useFirstPageNumber="1" fitToHeight="2" horizontalDpi="600" verticalDpi="600" orientation="landscape" paperSize="9" scale="89" r:id="rId2"/>
  <headerFooter alignWithMargins="0">
    <oddFooter>&amp;L&amp;8&amp;D&amp;C&amp;P&amp;R&amp;8&amp;F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6"/>
  <sheetViews>
    <sheetView workbookViewId="0" topLeftCell="A1">
      <selection activeCell="D6" sqref="D6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28125" style="14" customWidth="1"/>
    <col min="4" max="4" width="18.28125" style="14" customWidth="1"/>
    <col min="5" max="16384" width="9.140625" style="14" customWidth="1"/>
  </cols>
  <sheetData>
    <row r="1" ht="15.75">
      <c r="A1" s="51" t="s">
        <v>42</v>
      </c>
    </row>
    <row r="2" ht="15.75">
      <c r="A2" s="51" t="s">
        <v>177</v>
      </c>
    </row>
    <row r="3" spans="1:5" ht="15.75">
      <c r="A3" s="17"/>
      <c r="B3" s="17"/>
      <c r="C3" s="17"/>
      <c r="D3" s="17"/>
      <c r="E3" s="17"/>
    </row>
    <row r="4" spans="1:5" ht="15.75">
      <c r="A4" s="13" t="s">
        <v>217</v>
      </c>
      <c r="B4" s="51" t="s">
        <v>218</v>
      </c>
      <c r="C4" s="17"/>
      <c r="D4" s="17"/>
      <c r="E4" s="17"/>
    </row>
    <row r="5" spans="2:5" ht="15.75">
      <c r="B5" s="51" t="s">
        <v>236</v>
      </c>
      <c r="C5" s="17"/>
      <c r="D5" s="17"/>
      <c r="E5" s="17"/>
    </row>
    <row r="6" spans="1:5" ht="15.75">
      <c r="A6" s="17"/>
      <c r="B6" s="17"/>
      <c r="C6" s="17"/>
      <c r="D6" s="28"/>
      <c r="E6" s="29"/>
    </row>
    <row r="7" spans="1:5" ht="15.75">
      <c r="A7" s="17"/>
      <c r="B7" s="17"/>
      <c r="C7" s="17"/>
      <c r="D7" s="55" t="s">
        <v>64</v>
      </c>
      <c r="E7" s="29"/>
    </row>
    <row r="8" spans="1:5" ht="15.75">
      <c r="A8" s="30"/>
      <c r="B8" s="30"/>
      <c r="C8" s="30"/>
      <c r="D8" s="56" t="s">
        <v>145</v>
      </c>
      <c r="E8" s="30"/>
    </row>
    <row r="9" spans="1:5" ht="15.75">
      <c r="A9" s="17"/>
      <c r="B9" s="17"/>
      <c r="C9" s="17"/>
      <c r="D9" s="55" t="s">
        <v>2</v>
      </c>
      <c r="E9" s="17"/>
    </row>
    <row r="10" spans="1:5" ht="15.75">
      <c r="A10" s="17"/>
      <c r="B10" s="17"/>
      <c r="C10" s="17"/>
      <c r="D10" s="17"/>
      <c r="E10" s="17"/>
    </row>
    <row r="11" spans="1:5" ht="15.75">
      <c r="A11" s="17" t="s">
        <v>212</v>
      </c>
      <c r="B11" s="17"/>
      <c r="C11" s="17"/>
      <c r="D11" s="17"/>
      <c r="E11" s="17"/>
    </row>
    <row r="12" spans="1:5" ht="15.75">
      <c r="A12" s="17"/>
      <c r="B12" s="17"/>
      <c r="C12" s="17"/>
      <c r="D12" s="17"/>
      <c r="E12" s="17"/>
    </row>
    <row r="13" spans="1:5" ht="15.75">
      <c r="A13" s="17" t="s">
        <v>224</v>
      </c>
      <c r="B13" s="17"/>
      <c r="C13" s="17"/>
      <c r="D13" s="17">
        <v>21554</v>
      </c>
      <c r="E13" s="17"/>
    </row>
    <row r="14" spans="1:5" ht="15.75">
      <c r="A14" s="17"/>
      <c r="B14" s="17"/>
      <c r="C14" s="17"/>
      <c r="D14" s="17"/>
      <c r="E14" s="17"/>
    </row>
    <row r="15" spans="1:5" ht="15.75">
      <c r="A15" s="17" t="s">
        <v>86</v>
      </c>
      <c r="B15" s="17"/>
      <c r="C15" s="17"/>
      <c r="D15" s="17"/>
      <c r="E15" s="17"/>
    </row>
    <row r="16" spans="1:5" ht="15.75" hidden="1">
      <c r="A16" s="17"/>
      <c r="B16" s="17" t="s">
        <v>87</v>
      </c>
      <c r="C16" s="17"/>
      <c r="D16" s="17">
        <f>5815+702</f>
        <v>6517</v>
      </c>
      <c r="E16" s="17"/>
    </row>
    <row r="17" spans="1:5" ht="15.75" hidden="1">
      <c r="A17" s="17"/>
      <c r="B17" s="17" t="s">
        <v>88</v>
      </c>
      <c r="C17" s="17"/>
      <c r="D17" s="17"/>
      <c r="E17" s="17"/>
    </row>
    <row r="18" spans="1:5" ht="15.75" hidden="1">
      <c r="A18" s="17"/>
      <c r="B18" s="17" t="s">
        <v>89</v>
      </c>
      <c r="C18" s="17"/>
      <c r="D18" s="17">
        <v>1292</v>
      </c>
      <c r="E18" s="17"/>
    </row>
    <row r="19" spans="1:5" ht="15.75" hidden="1">
      <c r="A19" s="17"/>
      <c r="B19" s="17" t="s">
        <v>90</v>
      </c>
      <c r="C19" s="17"/>
      <c r="D19" s="17"/>
      <c r="E19" s="17"/>
    </row>
    <row r="20" spans="1:5" ht="15.75" hidden="1">
      <c r="A20" s="17"/>
      <c r="B20" s="17" t="s">
        <v>91</v>
      </c>
      <c r="C20" s="17"/>
      <c r="D20" s="17">
        <v>8976</v>
      </c>
      <c r="E20" s="17"/>
    </row>
    <row r="21" spans="1:5" ht="15.75" hidden="1">
      <c r="A21" s="17"/>
      <c r="B21" s="17" t="s">
        <v>92</v>
      </c>
      <c r="C21" s="17"/>
      <c r="D21" s="17">
        <v>-2013</v>
      </c>
      <c r="E21" s="17"/>
    </row>
    <row r="22" spans="1:5" ht="15.75" hidden="1">
      <c r="A22" s="17"/>
      <c r="B22" s="17" t="s">
        <v>93</v>
      </c>
      <c r="C22" s="17"/>
      <c r="D22" s="17">
        <v>11651</v>
      </c>
      <c r="E22" s="17"/>
    </row>
    <row r="23" spans="1:5" ht="15.75" hidden="1">
      <c r="A23" s="17"/>
      <c r="B23" s="17" t="s">
        <v>94</v>
      </c>
      <c r="C23" s="17"/>
      <c r="D23" s="17">
        <f>491+2450</f>
        <v>2941</v>
      </c>
      <c r="E23" s="17"/>
    </row>
    <row r="24" spans="1:5" ht="15.75" hidden="1">
      <c r="A24" s="17"/>
      <c r="B24" s="17" t="s">
        <v>95</v>
      </c>
      <c r="C24" s="17"/>
      <c r="D24" s="17">
        <v>208</v>
      </c>
      <c r="E24" s="17"/>
    </row>
    <row r="25" spans="1:5" ht="15.75" hidden="1">
      <c r="A25" s="17"/>
      <c r="B25" s="17" t="s">
        <v>96</v>
      </c>
      <c r="C25" s="17"/>
      <c r="D25" s="17"/>
      <c r="E25" s="17"/>
    </row>
    <row r="26" spans="1:5" ht="15.75" hidden="1">
      <c r="A26" s="17"/>
      <c r="B26" s="17" t="s">
        <v>97</v>
      </c>
      <c r="C26" s="17"/>
      <c r="D26" s="17">
        <v>30560</v>
      </c>
      <c r="E26" s="17"/>
    </row>
    <row r="27" spans="1:5" ht="15.75" hidden="1">
      <c r="A27" s="17"/>
      <c r="B27" s="17" t="s">
        <v>98</v>
      </c>
      <c r="C27" s="17"/>
      <c r="D27" s="17"/>
      <c r="E27" s="17"/>
    </row>
    <row r="28" spans="1:5" ht="15.75" hidden="1">
      <c r="A28" s="17"/>
      <c r="B28" s="17" t="s">
        <v>99</v>
      </c>
      <c r="C28" s="17"/>
      <c r="D28" s="17">
        <f>-1560-1203</f>
        <v>-2763</v>
      </c>
      <c r="E28" s="17"/>
    </row>
    <row r="29" spans="1:5" ht="15.75" hidden="1">
      <c r="A29" s="17"/>
      <c r="B29" s="17" t="s">
        <v>147</v>
      </c>
      <c r="C29" s="17"/>
      <c r="D29" s="17">
        <v>-16187</v>
      </c>
      <c r="E29" s="17"/>
    </row>
    <row r="30" spans="1:5" ht="15.75" hidden="1">
      <c r="A30" s="17"/>
      <c r="B30" s="17" t="s">
        <v>150</v>
      </c>
      <c r="C30" s="17"/>
      <c r="D30" s="17">
        <v>-74</v>
      </c>
      <c r="E30" s="17"/>
    </row>
    <row r="31" spans="1:5" ht="15.75" hidden="1">
      <c r="A31" s="17"/>
      <c r="B31" s="17" t="s">
        <v>100</v>
      </c>
      <c r="C31" s="17"/>
      <c r="D31" s="17">
        <v>31183</v>
      </c>
      <c r="E31" s="17"/>
    </row>
    <row r="32" spans="1:5" ht="15.75" hidden="1">
      <c r="A32" s="17"/>
      <c r="B32" s="17" t="s">
        <v>101</v>
      </c>
      <c r="C32" s="17"/>
      <c r="D32" s="17">
        <v>-5612</v>
      </c>
      <c r="E32" s="17"/>
    </row>
    <row r="33" spans="1:5" ht="15.75" hidden="1">
      <c r="A33" s="17"/>
      <c r="B33" s="17" t="s">
        <v>102</v>
      </c>
      <c r="C33" s="17"/>
      <c r="D33" s="17">
        <v>-130</v>
      </c>
      <c r="E33" s="17"/>
    </row>
    <row r="34" spans="1:5" ht="15.75" hidden="1">
      <c r="A34" s="17"/>
      <c r="B34" s="17" t="s">
        <v>103</v>
      </c>
      <c r="C34" s="17"/>
      <c r="D34" s="17"/>
      <c r="E34" s="17"/>
    </row>
    <row r="35" spans="1:5" ht="15.75" hidden="1">
      <c r="A35" s="17"/>
      <c r="B35" s="17" t="s">
        <v>104</v>
      </c>
      <c r="C35" s="17"/>
      <c r="D35" s="17">
        <v>162</v>
      </c>
      <c r="E35" s="17"/>
    </row>
    <row r="36" spans="1:5" ht="15.75" hidden="1">
      <c r="A36" s="17"/>
      <c r="B36" s="17" t="s">
        <v>105</v>
      </c>
      <c r="C36" s="17"/>
      <c r="D36" s="17"/>
      <c r="E36" s="17"/>
    </row>
    <row r="37" spans="1:5" ht="15.75" hidden="1">
      <c r="A37" s="17"/>
      <c r="B37" s="17" t="s">
        <v>106</v>
      </c>
      <c r="C37" s="17"/>
      <c r="D37" s="17">
        <v>-1150</v>
      </c>
      <c r="E37" s="17"/>
    </row>
    <row r="38" spans="1:5" ht="15.75" hidden="1">
      <c r="A38" s="17"/>
      <c r="B38" s="17" t="s">
        <v>107</v>
      </c>
      <c r="C38" s="17"/>
      <c r="D38" s="17"/>
      <c r="E38" s="17"/>
    </row>
    <row r="39" spans="1:5" ht="15.75" hidden="1">
      <c r="A39" s="17"/>
      <c r="B39" s="17" t="s">
        <v>108</v>
      </c>
      <c r="C39" s="17"/>
      <c r="D39" s="17">
        <v>-1620</v>
      </c>
      <c r="E39" s="17"/>
    </row>
    <row r="40" spans="1:5" ht="15.75" hidden="1">
      <c r="A40" s="17"/>
      <c r="B40" s="17" t="s">
        <v>109</v>
      </c>
      <c r="C40" s="17"/>
      <c r="D40" s="17">
        <v>0</v>
      </c>
      <c r="E40" s="17"/>
    </row>
    <row r="41" spans="1:5" ht="15.75" hidden="1">
      <c r="A41" s="17"/>
      <c r="B41" s="17" t="s">
        <v>110</v>
      </c>
      <c r="C41" s="17"/>
      <c r="D41" s="17"/>
      <c r="E41" s="17"/>
    </row>
    <row r="42" spans="1:5" ht="15.75" hidden="1">
      <c r="A42" s="17"/>
      <c r="B42" s="17" t="s">
        <v>111</v>
      </c>
      <c r="C42" s="17"/>
      <c r="D42" s="17">
        <f>2074+2352</f>
        <v>4426</v>
      </c>
      <c r="E42" s="17"/>
    </row>
    <row r="43" spans="1:5" ht="15.75" hidden="1">
      <c r="A43" s="17"/>
      <c r="B43" s="17" t="s">
        <v>112</v>
      </c>
      <c r="C43" s="17"/>
      <c r="D43" s="17">
        <v>2823</v>
      </c>
      <c r="E43" s="17"/>
    </row>
    <row r="44" spans="1:5" ht="15.75" hidden="1">
      <c r="A44" s="17"/>
      <c r="B44" s="17" t="s">
        <v>199</v>
      </c>
      <c r="C44" s="17"/>
      <c r="D44" s="17">
        <f>15594-1265</f>
        <v>14329</v>
      </c>
      <c r="E44" s="17"/>
    </row>
    <row r="45" spans="1:5" ht="15.75" hidden="1">
      <c r="A45" s="17"/>
      <c r="B45" s="17" t="s">
        <v>198</v>
      </c>
      <c r="C45" s="17"/>
      <c r="D45" s="17">
        <v>9063</v>
      </c>
      <c r="E45" s="17"/>
    </row>
    <row r="46" spans="1:5" ht="15.75">
      <c r="A46" s="17"/>
      <c r="B46" s="17" t="s">
        <v>202</v>
      </c>
      <c r="C46" s="17"/>
      <c r="D46" s="17">
        <f>SUM(D16:D45)</f>
        <v>94582</v>
      </c>
      <c r="E46" s="17"/>
    </row>
    <row r="47" spans="1:5" ht="15.75">
      <c r="A47" s="17"/>
      <c r="B47" s="17"/>
      <c r="C47" s="17"/>
      <c r="D47" s="17"/>
      <c r="E47" s="17"/>
    </row>
    <row r="48" spans="1:5" ht="15.75">
      <c r="A48" s="17" t="s">
        <v>203</v>
      </c>
      <c r="B48" s="17"/>
      <c r="C48" s="17"/>
      <c r="D48" s="17">
        <f>SUM(D13:D45)</f>
        <v>116136</v>
      </c>
      <c r="E48" s="17"/>
    </row>
    <row r="49" spans="1:5" ht="15.75">
      <c r="A49" s="24"/>
      <c r="B49" s="17"/>
      <c r="C49" s="17"/>
      <c r="E49" s="17"/>
    </row>
    <row r="50" spans="2:5" ht="15.75">
      <c r="B50" s="17" t="s">
        <v>113</v>
      </c>
      <c r="C50" s="17"/>
      <c r="D50" s="17"/>
      <c r="E50" s="17"/>
    </row>
    <row r="51" spans="2:5" ht="15.75" hidden="1">
      <c r="B51" s="17" t="s">
        <v>114</v>
      </c>
      <c r="C51" s="17"/>
      <c r="D51" s="17">
        <v>22093</v>
      </c>
      <c r="E51" s="17"/>
    </row>
    <row r="52" spans="2:5" ht="15.75" hidden="1">
      <c r="B52" s="17" t="s">
        <v>115</v>
      </c>
      <c r="C52" s="17"/>
      <c r="D52" s="17">
        <f>-236324-97522</f>
        <v>-333846</v>
      </c>
      <c r="E52" s="17"/>
    </row>
    <row r="53" spans="2:5" ht="15.75" hidden="1">
      <c r="B53" s="17" t="s">
        <v>116</v>
      </c>
      <c r="C53" s="17"/>
      <c r="D53" s="17">
        <v>35477</v>
      </c>
      <c r="E53" s="17"/>
    </row>
    <row r="54" spans="2:5" ht="15.75" hidden="1">
      <c r="B54" s="17" t="s">
        <v>117</v>
      </c>
      <c r="C54" s="17"/>
      <c r="D54" s="17">
        <v>-28029</v>
      </c>
      <c r="E54" s="17"/>
    </row>
    <row r="55" spans="2:5" ht="15.75" hidden="1">
      <c r="B55" s="17" t="s">
        <v>118</v>
      </c>
      <c r="C55" s="17"/>
      <c r="D55" s="17">
        <v>9733</v>
      </c>
      <c r="E55" s="17"/>
    </row>
    <row r="56" spans="2:5" ht="15.75">
      <c r="B56" s="17" t="s">
        <v>204</v>
      </c>
      <c r="C56" s="17"/>
      <c r="D56" s="17">
        <f>SUM(D51:D55)</f>
        <v>-294572</v>
      </c>
      <c r="E56" s="17"/>
    </row>
    <row r="57" spans="2:5" ht="15.75" hidden="1">
      <c r="B57" s="17" t="s">
        <v>69</v>
      </c>
      <c r="C57" s="17"/>
      <c r="D57" s="23">
        <f>43096-3544</f>
        <v>39552</v>
      </c>
      <c r="E57" s="23"/>
    </row>
    <row r="58" spans="2:5" ht="15.75">
      <c r="B58" s="17" t="s">
        <v>205</v>
      </c>
      <c r="C58" s="17"/>
      <c r="D58" s="25">
        <f>D57</f>
        <v>39552</v>
      </c>
      <c r="E58" s="23"/>
    </row>
    <row r="59" spans="1:5" ht="15.75">
      <c r="A59" s="17"/>
      <c r="B59" s="17"/>
      <c r="C59" s="17"/>
      <c r="D59" s="23"/>
      <c r="E59" s="23"/>
    </row>
    <row r="60" spans="1:5" ht="15.75">
      <c r="A60" s="17" t="s">
        <v>119</v>
      </c>
      <c r="B60" s="17"/>
      <c r="C60" s="17"/>
      <c r="D60" s="25">
        <f>D58+D56</f>
        <v>-255020</v>
      </c>
      <c r="E60" s="17"/>
    </row>
    <row r="61" spans="1:5" ht="15.75">
      <c r="A61" s="17"/>
      <c r="B61" s="17"/>
      <c r="C61" s="17"/>
      <c r="D61" s="17"/>
      <c r="E61" s="17"/>
    </row>
    <row r="62" spans="1:5" ht="15.75">
      <c r="A62" s="24" t="s">
        <v>238</v>
      </c>
      <c r="B62" s="17"/>
      <c r="C62" s="17"/>
      <c r="D62" s="17">
        <f>SUM(D48+D60)</f>
        <v>-138884</v>
      </c>
      <c r="E62" s="17"/>
    </row>
    <row r="63" spans="1:5" ht="15.75">
      <c r="A63" s="17"/>
      <c r="B63" s="17"/>
      <c r="C63" s="17"/>
      <c r="D63" s="17"/>
      <c r="E63" s="17"/>
    </row>
    <row r="64" spans="1:5" ht="15.75">
      <c r="A64" s="17" t="s">
        <v>120</v>
      </c>
      <c r="B64" s="17"/>
      <c r="C64" s="17"/>
      <c r="D64" s="17">
        <v>-31183</v>
      </c>
      <c r="E64" s="17"/>
    </row>
    <row r="65" spans="1:5" ht="15.75">
      <c r="A65" s="17" t="s">
        <v>121</v>
      </c>
      <c r="B65" s="17"/>
      <c r="C65" s="17"/>
      <c r="D65" s="17">
        <v>5612</v>
      </c>
      <c r="E65" s="17"/>
    </row>
    <row r="66" spans="1:5" ht="15.75">
      <c r="A66" s="17" t="s">
        <v>225</v>
      </c>
      <c r="B66" s="17"/>
      <c r="C66" s="17"/>
      <c r="D66" s="17">
        <v>-47120</v>
      </c>
      <c r="E66" s="17"/>
    </row>
    <row r="67" spans="1:5" ht="15.75">
      <c r="A67" s="17" t="s">
        <v>122</v>
      </c>
      <c r="B67" s="17"/>
      <c r="C67" s="17"/>
      <c r="D67" s="25">
        <v>-3274</v>
      </c>
      <c r="E67" s="17"/>
    </row>
    <row r="68" spans="1:5" ht="15.75">
      <c r="A68" s="17"/>
      <c r="B68" s="17"/>
      <c r="C68" s="17"/>
      <c r="D68" s="23"/>
      <c r="E68" s="17"/>
    </row>
    <row r="69" spans="1:5" ht="15.75">
      <c r="A69" s="24" t="s">
        <v>206</v>
      </c>
      <c r="B69" s="17"/>
      <c r="C69" s="17"/>
      <c r="D69" s="25">
        <f>D62+SUM(D64:D67)</f>
        <v>-214849</v>
      </c>
      <c r="E69" s="17"/>
    </row>
    <row r="70" spans="1:5" ht="15.75">
      <c r="A70" s="17"/>
      <c r="B70" s="17"/>
      <c r="C70" s="17"/>
      <c r="E70" s="17"/>
    </row>
    <row r="71" spans="1:5" ht="15.75">
      <c r="A71" s="17" t="s">
        <v>213</v>
      </c>
      <c r="B71" s="17"/>
      <c r="C71" s="17"/>
      <c r="D71" s="17"/>
      <c r="E71" s="17"/>
    </row>
    <row r="72" spans="1:5" ht="15.75">
      <c r="A72" s="17"/>
      <c r="B72" s="17"/>
      <c r="C72" s="17"/>
      <c r="D72" s="17"/>
      <c r="E72" s="17"/>
    </row>
    <row r="73" spans="1:5" ht="15.75" hidden="1">
      <c r="A73" s="17" t="s">
        <v>125</v>
      </c>
      <c r="B73" s="17"/>
      <c r="C73" s="17"/>
      <c r="D73" s="17"/>
      <c r="E73" s="17"/>
    </row>
    <row r="74" spans="1:5" ht="15.75" hidden="1">
      <c r="A74" s="17" t="s">
        <v>126</v>
      </c>
      <c r="B74" s="17"/>
      <c r="C74" s="17"/>
      <c r="D74" s="17">
        <v>-1</v>
      </c>
      <c r="E74" s="17"/>
    </row>
    <row r="75" spans="1:5" ht="15.75" hidden="1">
      <c r="A75" s="17" t="s">
        <v>130</v>
      </c>
      <c r="B75" s="17"/>
      <c r="C75" s="17"/>
      <c r="D75" s="17">
        <v>130</v>
      </c>
      <c r="E75" s="17"/>
    </row>
    <row r="76" spans="1:5" ht="15.75" hidden="1">
      <c r="A76" s="17" t="s">
        <v>131</v>
      </c>
      <c r="B76" s="17"/>
      <c r="C76" s="17"/>
      <c r="D76" s="17">
        <v>139</v>
      </c>
      <c r="E76" s="17"/>
    </row>
    <row r="77" spans="1:5" ht="15.75" hidden="1">
      <c r="A77" s="17" t="s">
        <v>127</v>
      </c>
      <c r="B77" s="17"/>
      <c r="C77" s="17"/>
      <c r="D77" s="17"/>
      <c r="E77" s="17"/>
    </row>
    <row r="78" spans="1:5" ht="15.75" hidden="1">
      <c r="A78" s="17" t="s">
        <v>128</v>
      </c>
      <c r="B78" s="17"/>
      <c r="C78" s="17"/>
      <c r="D78" s="17">
        <f>3115+1200</f>
        <v>4315</v>
      </c>
      <c r="E78" s="17"/>
    </row>
    <row r="79" spans="1:5" ht="15.75">
      <c r="A79" s="17" t="s">
        <v>207</v>
      </c>
      <c r="D79" s="17">
        <f>SUM(D74:D78)</f>
        <v>4583</v>
      </c>
      <c r="E79" s="17"/>
    </row>
    <row r="80" spans="1:5" ht="15.75" hidden="1">
      <c r="A80" s="17" t="s">
        <v>123</v>
      </c>
      <c r="B80" s="17"/>
      <c r="C80" s="17"/>
      <c r="D80" s="17">
        <v>-108629</v>
      </c>
      <c r="E80" s="17"/>
    </row>
    <row r="81" spans="1:5" ht="15.75" hidden="1">
      <c r="A81" s="17" t="s">
        <v>124</v>
      </c>
      <c r="B81" s="17"/>
      <c r="C81" s="17"/>
      <c r="D81" s="17"/>
      <c r="E81" s="17"/>
    </row>
    <row r="82" spans="1:5" ht="15.75" hidden="1">
      <c r="A82" s="17" t="s">
        <v>97</v>
      </c>
      <c r="B82" s="17"/>
      <c r="C82" s="17"/>
      <c r="D82" s="17">
        <v>16921</v>
      </c>
      <c r="E82" s="17"/>
    </row>
    <row r="83" spans="1:5" ht="15.75" hidden="1">
      <c r="A83" s="17" t="s">
        <v>148</v>
      </c>
      <c r="B83" s="17"/>
      <c r="C83" s="17"/>
      <c r="D83" s="17">
        <v>33545</v>
      </c>
      <c r="E83" s="17"/>
    </row>
    <row r="84" spans="1:5" ht="15.75" hidden="1">
      <c r="A84" s="17" t="s">
        <v>149</v>
      </c>
      <c r="B84" s="17"/>
      <c r="C84" s="17"/>
      <c r="D84" s="17">
        <v>2515</v>
      </c>
      <c r="E84" s="17"/>
    </row>
    <row r="85" spans="1:5" ht="15.75" hidden="1">
      <c r="A85" s="17" t="s">
        <v>129</v>
      </c>
      <c r="B85" s="17"/>
      <c r="C85" s="17"/>
      <c r="D85" s="17">
        <v>-7910</v>
      </c>
      <c r="E85" s="17"/>
    </row>
    <row r="86" spans="1:5" ht="15.75">
      <c r="A86" s="17" t="s">
        <v>208</v>
      </c>
      <c r="B86" s="17"/>
      <c r="C86" s="17"/>
      <c r="D86" s="25">
        <f>SUM(D80:D85)</f>
        <v>-63558</v>
      </c>
      <c r="E86" s="17"/>
    </row>
    <row r="87" spans="1:5" ht="15.75">
      <c r="A87" s="17"/>
      <c r="B87" s="17"/>
      <c r="C87" s="17"/>
      <c r="D87" s="23"/>
      <c r="E87" s="17"/>
    </row>
    <row r="88" spans="1:5" ht="15.75">
      <c r="A88" s="17" t="s">
        <v>209</v>
      </c>
      <c r="B88" s="17"/>
      <c r="C88" s="17"/>
      <c r="D88" s="25">
        <f>D86+D79</f>
        <v>-58975</v>
      </c>
      <c r="E88" s="17"/>
    </row>
    <row r="89" spans="1:5" ht="15.75">
      <c r="A89" s="17"/>
      <c r="B89" s="17"/>
      <c r="C89" s="17"/>
      <c r="D89" s="17"/>
      <c r="E89" s="17"/>
    </row>
    <row r="90" spans="1:5" ht="15.75">
      <c r="A90" s="17" t="s">
        <v>214</v>
      </c>
      <c r="B90" s="17"/>
      <c r="C90" s="17"/>
      <c r="D90" s="17"/>
      <c r="E90" s="17"/>
    </row>
    <row r="91" spans="1:5" ht="15.75">
      <c r="A91" s="17"/>
      <c r="B91" s="17"/>
      <c r="C91" s="17"/>
      <c r="D91" s="17"/>
      <c r="E91" s="17"/>
    </row>
    <row r="92" spans="1:5" ht="15.75">
      <c r="A92" s="17" t="s">
        <v>132</v>
      </c>
      <c r="B92" s="17"/>
      <c r="C92" s="17"/>
      <c r="D92" s="17">
        <v>-12910</v>
      </c>
      <c r="E92" s="17"/>
    </row>
    <row r="93" spans="1:5" ht="15.75">
      <c r="A93" s="17" t="s">
        <v>134</v>
      </c>
      <c r="B93" s="17"/>
      <c r="C93" s="17"/>
      <c r="D93" s="17">
        <v>-9551</v>
      </c>
      <c r="E93" s="17"/>
    </row>
    <row r="94" spans="1:5" ht="15.75">
      <c r="A94" s="17" t="s">
        <v>237</v>
      </c>
      <c r="B94" s="17"/>
      <c r="C94" s="17"/>
      <c r="D94" s="17">
        <v>38800</v>
      </c>
      <c r="E94" s="17"/>
    </row>
    <row r="95" spans="1:5" ht="15.75">
      <c r="A95" s="17" t="s">
        <v>135</v>
      </c>
      <c r="B95" s="17"/>
      <c r="C95" s="17"/>
      <c r="D95" s="17">
        <v>-7390</v>
      </c>
      <c r="E95" s="17"/>
    </row>
    <row r="96" spans="1:5" ht="15.75">
      <c r="A96" s="17" t="s">
        <v>146</v>
      </c>
      <c r="B96" s="17"/>
      <c r="C96" s="17"/>
      <c r="D96" s="23">
        <v>105683</v>
      </c>
      <c r="E96" s="17"/>
    </row>
    <row r="97" spans="1:5" ht="15.75" hidden="1">
      <c r="A97" s="17" t="s">
        <v>133</v>
      </c>
      <c r="B97" s="17"/>
      <c r="C97" s="17"/>
      <c r="D97" s="17">
        <v>43</v>
      </c>
      <c r="E97" s="17"/>
    </row>
    <row r="98" spans="1:5" ht="15.75" hidden="1">
      <c r="A98" s="17" t="s">
        <v>200</v>
      </c>
      <c r="B98" s="17"/>
      <c r="C98" s="17"/>
      <c r="D98" s="17"/>
      <c r="E98" s="17"/>
    </row>
    <row r="99" spans="1:5" ht="15.75" hidden="1">
      <c r="A99" s="17" t="s">
        <v>201</v>
      </c>
      <c r="B99" s="17"/>
      <c r="C99" s="17"/>
      <c r="D99" s="17">
        <v>5367</v>
      </c>
      <c r="E99" s="17"/>
    </row>
    <row r="100" spans="1:5" ht="15.75">
      <c r="A100" s="17" t="s">
        <v>210</v>
      </c>
      <c r="D100" s="25">
        <f>D99+D97</f>
        <v>5410</v>
      </c>
      <c r="E100" s="17"/>
    </row>
    <row r="101" ht="15.75">
      <c r="E101" s="17"/>
    </row>
    <row r="102" spans="1:5" ht="15.75">
      <c r="A102" s="17" t="s">
        <v>211</v>
      </c>
      <c r="B102" s="17"/>
      <c r="C102" s="17"/>
      <c r="D102" s="25">
        <f>SUM(D92:D99)</f>
        <v>120042</v>
      </c>
      <c r="E102" s="17"/>
    </row>
    <row r="103" spans="1:5" ht="15.75">
      <c r="A103" s="17"/>
      <c r="B103" s="17"/>
      <c r="C103" s="17"/>
      <c r="E103" s="17"/>
    </row>
    <row r="104" spans="1:5" ht="15.75">
      <c r="A104" s="17" t="s">
        <v>136</v>
      </c>
      <c r="B104" s="17"/>
      <c r="C104" s="17"/>
      <c r="D104" s="17"/>
      <c r="E104" s="17"/>
    </row>
    <row r="105" spans="1:5" ht="15.75">
      <c r="A105" s="17" t="s">
        <v>137</v>
      </c>
      <c r="B105" s="17"/>
      <c r="C105" s="17"/>
      <c r="D105" s="17">
        <f>D69+D88+D102</f>
        <v>-153782</v>
      </c>
      <c r="E105" s="17"/>
    </row>
    <row r="106" spans="1:5" ht="15.75">
      <c r="A106" s="17"/>
      <c r="B106" s="17"/>
      <c r="C106" s="17"/>
      <c r="D106" s="17"/>
      <c r="E106" s="17"/>
    </row>
    <row r="107" spans="1:5" ht="15.75">
      <c r="A107" s="17" t="s">
        <v>138</v>
      </c>
      <c r="B107" s="17"/>
      <c r="C107" s="17"/>
      <c r="D107" s="17"/>
      <c r="E107" s="17"/>
    </row>
    <row r="108" spans="1:5" ht="15.75">
      <c r="A108" s="24" t="s">
        <v>215</v>
      </c>
      <c r="B108" s="17"/>
      <c r="C108" s="17"/>
      <c r="D108" s="23">
        <v>304558</v>
      </c>
      <c r="E108" s="23"/>
    </row>
    <row r="109" spans="1:5" ht="15.75">
      <c r="A109" s="24"/>
      <c r="B109" s="17"/>
      <c r="C109" s="17"/>
      <c r="D109" s="25"/>
      <c r="E109" s="17"/>
    </row>
    <row r="110" spans="1:5" ht="15.75">
      <c r="A110" s="17" t="s">
        <v>139</v>
      </c>
      <c r="B110" s="17"/>
      <c r="C110" s="17"/>
      <c r="D110" s="17"/>
      <c r="E110" s="17"/>
    </row>
    <row r="111" spans="1:5" ht="16.5" thickBot="1">
      <c r="A111" s="17" t="s">
        <v>216</v>
      </c>
      <c r="B111" s="17"/>
      <c r="C111" s="17"/>
      <c r="D111" s="26">
        <f>SUM(D105:D110)</f>
        <v>150776</v>
      </c>
      <c r="E111" s="17"/>
    </row>
    <row r="112" spans="1:5" ht="16.5" thickTop="1">
      <c r="A112" s="17"/>
      <c r="B112" s="17"/>
      <c r="C112" s="17"/>
      <c r="D112" s="17"/>
      <c r="E112" s="17"/>
    </row>
    <row r="113" spans="1:5" ht="15.75">
      <c r="A113" s="50" t="s">
        <v>226</v>
      </c>
      <c r="B113" s="17"/>
      <c r="C113" s="17"/>
      <c r="D113" s="17"/>
      <c r="E113" s="17"/>
    </row>
    <row r="114" spans="1:5" ht="15.75">
      <c r="A114" s="50" t="s">
        <v>191</v>
      </c>
      <c r="B114" s="17"/>
      <c r="C114" s="17"/>
      <c r="D114" s="17"/>
      <c r="E114" s="17"/>
    </row>
    <row r="115" spans="1:5" ht="15.75">
      <c r="A115" s="54" t="s">
        <v>193</v>
      </c>
      <c r="B115" s="17"/>
      <c r="C115" s="17"/>
      <c r="D115" s="17"/>
      <c r="E115" s="17"/>
    </row>
    <row r="116" spans="1:5" ht="15.75">
      <c r="A116" s="17"/>
      <c r="B116" s="17"/>
      <c r="C116" s="17"/>
      <c r="D116" s="17"/>
      <c r="E116" s="17"/>
    </row>
    <row r="117" spans="1:5" ht="15.75">
      <c r="A117" s="17"/>
      <c r="B117" s="17"/>
      <c r="C117" s="17"/>
      <c r="D117" s="17"/>
      <c r="E117" s="17"/>
    </row>
    <row r="118" spans="1:5" ht="15.75">
      <c r="A118" s="17"/>
      <c r="B118" s="17"/>
      <c r="C118" s="17"/>
      <c r="D118" s="22" t="s">
        <v>2</v>
      </c>
      <c r="E118" s="17"/>
    </row>
    <row r="119" spans="1:5" ht="15.75">
      <c r="A119" s="17"/>
      <c r="B119" s="17"/>
      <c r="C119" s="17"/>
      <c r="D119" s="17"/>
      <c r="E119" s="17"/>
    </row>
    <row r="120" spans="1:5" ht="15.75">
      <c r="A120" s="21" t="s">
        <v>4</v>
      </c>
      <c r="B120" s="17" t="s">
        <v>141</v>
      </c>
      <c r="C120" s="17"/>
      <c r="D120" s="17"/>
      <c r="E120" s="17"/>
    </row>
    <row r="121" spans="1:5" ht="15.75">
      <c r="A121" s="17"/>
      <c r="B121" s="17"/>
      <c r="C121" s="17"/>
      <c r="D121" s="17"/>
      <c r="E121" s="17"/>
    </row>
    <row r="122" spans="1:5" ht="15.75">
      <c r="A122" s="17"/>
      <c r="B122" s="17" t="s">
        <v>140</v>
      </c>
      <c r="C122" s="17"/>
      <c r="D122" s="17">
        <f>'bs'!E26</f>
        <v>34651</v>
      </c>
      <c r="E122" s="17"/>
    </row>
    <row r="123" spans="1:5" ht="15.75">
      <c r="A123" s="27" t="s">
        <v>3</v>
      </c>
      <c r="B123" s="17" t="s">
        <v>142</v>
      </c>
      <c r="C123" s="17"/>
      <c r="D123" s="23">
        <v>-36767</v>
      </c>
      <c r="E123" s="23"/>
    </row>
    <row r="124" spans="1:5" ht="15.75">
      <c r="A124" s="27"/>
      <c r="B124" s="17" t="s">
        <v>143</v>
      </c>
      <c r="C124" s="17"/>
      <c r="D124" s="25">
        <f>'bs'!E25</f>
        <v>160901</v>
      </c>
      <c r="E124" s="17"/>
    </row>
    <row r="125" spans="1:5" ht="15.75">
      <c r="A125" s="17"/>
      <c r="B125" s="17"/>
      <c r="C125" s="17"/>
      <c r="D125" s="23"/>
      <c r="E125" s="17"/>
    </row>
    <row r="126" spans="1:5" ht="15.75">
      <c r="A126" s="17"/>
      <c r="B126" s="17"/>
      <c r="C126" s="17"/>
      <c r="D126" s="23">
        <f>SUM(D122:D124)</f>
        <v>158785</v>
      </c>
      <c r="E126" s="23"/>
    </row>
    <row r="127" spans="1:5" ht="15.75">
      <c r="A127" s="17"/>
      <c r="B127" s="17" t="s">
        <v>144</v>
      </c>
      <c r="C127" s="17"/>
      <c r="D127" s="25">
        <v>-8009</v>
      </c>
      <c r="E127" s="17"/>
    </row>
    <row r="128" spans="1:5" ht="15.75">
      <c r="A128" s="17"/>
      <c r="B128" s="17"/>
      <c r="C128" s="17"/>
      <c r="D128" s="23"/>
      <c r="E128" s="23"/>
    </row>
    <row r="129" spans="1:5" ht="16.5" thickBot="1">
      <c r="A129" s="17"/>
      <c r="B129" s="17"/>
      <c r="C129" s="17"/>
      <c r="D129" s="26">
        <f>SUM(D126:D127)</f>
        <v>150776</v>
      </c>
      <c r="E129" s="17"/>
    </row>
    <row r="130" spans="1:5" ht="16.5" thickTop="1">
      <c r="A130" s="17"/>
      <c r="B130" s="17"/>
      <c r="C130" s="17"/>
      <c r="D130" s="23"/>
      <c r="E130" s="17"/>
    </row>
    <row r="131" spans="1:5" ht="15.75">
      <c r="A131" s="31"/>
      <c r="D131" s="23"/>
      <c r="E131" s="17"/>
    </row>
    <row r="132" spans="1:5" ht="15.75">
      <c r="A132" s="17"/>
      <c r="B132" s="17"/>
      <c r="C132" s="17"/>
      <c r="D132" s="23"/>
      <c r="E132" s="17"/>
    </row>
    <row r="133" spans="1:5" ht="15.75">
      <c r="A133" s="17"/>
      <c r="B133" s="17"/>
      <c r="C133" s="17"/>
      <c r="D133" s="23"/>
      <c r="E133" s="17"/>
    </row>
    <row r="134" spans="1:5" ht="15.75">
      <c r="A134" s="17"/>
      <c r="B134" s="17"/>
      <c r="C134" s="17"/>
      <c r="D134" s="23"/>
      <c r="E134" s="17"/>
    </row>
    <row r="135" spans="1:5" ht="15.75">
      <c r="A135" s="17"/>
      <c r="B135" s="17"/>
      <c r="C135" s="17"/>
      <c r="D135" s="23"/>
      <c r="E135" s="17"/>
    </row>
    <row r="136" spans="1:5" ht="15.75">
      <c r="A136" s="17"/>
      <c r="B136" s="17"/>
      <c r="C136" s="17"/>
      <c r="D136" s="23"/>
      <c r="E136" s="17"/>
    </row>
    <row r="137" spans="1:5" ht="15.75">
      <c r="A137" s="17"/>
      <c r="B137" s="17"/>
      <c r="C137" s="17"/>
      <c r="D137" s="23"/>
      <c r="E137" s="17"/>
    </row>
    <row r="138" spans="1:5" ht="15.75">
      <c r="A138" s="17"/>
      <c r="B138" s="17"/>
      <c r="C138" s="17"/>
      <c r="D138" s="17"/>
      <c r="E138" s="17"/>
    </row>
    <row r="139" spans="1:5" ht="15.75">
      <c r="A139" s="17"/>
      <c r="B139" s="17"/>
      <c r="C139" s="17"/>
      <c r="D139" s="17"/>
      <c r="E139" s="17"/>
    </row>
    <row r="140" spans="1:5" ht="15.75">
      <c r="A140" s="17"/>
      <c r="B140" s="17"/>
      <c r="C140" s="17"/>
      <c r="D140" s="17"/>
      <c r="E140" s="17"/>
    </row>
    <row r="141" spans="1:5" ht="15.75">
      <c r="A141" s="17"/>
      <c r="B141" s="17"/>
      <c r="C141" s="17"/>
      <c r="D141" s="17"/>
      <c r="E141" s="17"/>
    </row>
    <row r="142" spans="1:5" ht="15.75">
      <c r="A142" s="17"/>
      <c r="B142" s="17"/>
      <c r="C142" s="17"/>
      <c r="D142" s="17"/>
      <c r="E142" s="17"/>
    </row>
    <row r="143" spans="1:5" ht="15.75">
      <c r="A143" s="17"/>
      <c r="B143" s="17"/>
      <c r="C143" s="17"/>
      <c r="D143" s="17"/>
      <c r="E143" s="17"/>
    </row>
    <row r="144" spans="1:5" ht="15.75">
      <c r="A144" s="17"/>
      <c r="B144" s="17"/>
      <c r="C144" s="17"/>
      <c r="D144" s="17"/>
      <c r="E144" s="17"/>
    </row>
    <row r="145" spans="1:5" ht="15.75">
      <c r="A145" s="17"/>
      <c r="B145" s="17"/>
      <c r="C145" s="17"/>
      <c r="D145" s="17"/>
      <c r="E145" s="17"/>
    </row>
    <row r="146" spans="1:5" ht="15.75">
      <c r="A146" s="17"/>
      <c r="B146" s="17"/>
      <c r="C146" s="17"/>
      <c r="D146" s="17"/>
      <c r="E146" s="17"/>
    </row>
    <row r="147" spans="1:5" ht="15.75">
      <c r="A147" s="17"/>
      <c r="B147" s="17"/>
      <c r="C147" s="17"/>
      <c r="D147" s="17"/>
      <c r="E147" s="17"/>
    </row>
    <row r="148" spans="1:5" ht="15.75">
      <c r="A148" s="17"/>
      <c r="B148" s="17"/>
      <c r="C148" s="17"/>
      <c r="D148" s="17"/>
      <c r="E148" s="17"/>
    </row>
    <row r="149" spans="1:5" ht="15.75">
      <c r="A149" s="17"/>
      <c r="B149" s="17"/>
      <c r="C149" s="17"/>
      <c r="D149" s="17"/>
      <c r="E149" s="17"/>
    </row>
    <row r="150" spans="1:5" ht="15.75">
      <c r="A150" s="17"/>
      <c r="B150" s="17"/>
      <c r="C150" s="17"/>
      <c r="D150" s="17"/>
      <c r="E150" s="17"/>
    </row>
    <row r="151" spans="1:5" ht="15.75">
      <c r="A151" s="17"/>
      <c r="B151" s="17"/>
      <c r="C151" s="17"/>
      <c r="D151" s="17"/>
      <c r="E151" s="17"/>
    </row>
    <row r="152" spans="1:5" ht="15.75">
      <c r="A152" s="17"/>
      <c r="B152" s="17"/>
      <c r="C152" s="17"/>
      <c r="D152" s="17"/>
      <c r="E152" s="17"/>
    </row>
    <row r="153" spans="1:5" ht="15.75">
      <c r="A153" s="17"/>
      <c r="B153" s="17"/>
      <c r="C153" s="17"/>
      <c r="D153" s="17"/>
      <c r="E153" s="17"/>
    </row>
    <row r="154" spans="1:5" ht="15.75">
      <c r="A154" s="17"/>
      <c r="B154" s="17"/>
      <c r="C154" s="17"/>
      <c r="D154" s="17"/>
      <c r="E154" s="17"/>
    </row>
    <row r="155" spans="1:5" ht="15.75">
      <c r="A155" s="17"/>
      <c r="B155" s="17"/>
      <c r="C155" s="17"/>
      <c r="D155" s="17"/>
      <c r="E155" s="17"/>
    </row>
    <row r="156" spans="1:5" ht="15.75">
      <c r="A156" s="17"/>
      <c r="B156" s="17"/>
      <c r="C156" s="17"/>
      <c r="D156" s="17"/>
      <c r="E156" s="17"/>
    </row>
    <row r="157" spans="1:5" ht="15.75">
      <c r="A157" s="17"/>
      <c r="B157" s="17"/>
      <c r="C157" s="17"/>
      <c r="D157" s="17"/>
      <c r="E157" s="17"/>
    </row>
    <row r="158" spans="1:5" ht="15.75">
      <c r="A158" s="17"/>
      <c r="B158" s="17"/>
      <c r="C158" s="17"/>
      <c r="D158" s="17"/>
      <c r="E158" s="17"/>
    </row>
    <row r="159" spans="1:5" ht="15.75">
      <c r="A159" s="17"/>
      <c r="B159" s="17"/>
      <c r="C159" s="17"/>
      <c r="D159" s="17"/>
      <c r="E159" s="17"/>
    </row>
    <row r="160" spans="1:5" ht="15.75">
      <c r="A160" s="17"/>
      <c r="B160" s="17"/>
      <c r="C160" s="17"/>
      <c r="D160" s="17"/>
      <c r="E160" s="17"/>
    </row>
    <row r="161" spans="1:5" ht="15.75">
      <c r="A161" s="17"/>
      <c r="B161" s="17"/>
      <c r="C161" s="17"/>
      <c r="D161" s="17"/>
      <c r="E161" s="17"/>
    </row>
    <row r="162" spans="1:5" ht="15.75">
      <c r="A162" s="17"/>
      <c r="B162" s="17"/>
      <c r="C162" s="17"/>
      <c r="D162" s="17"/>
      <c r="E162" s="17"/>
    </row>
    <row r="163" spans="1:5" ht="15.75">
      <c r="A163" s="17"/>
      <c r="B163" s="17"/>
      <c r="C163" s="17"/>
      <c r="D163" s="17"/>
      <c r="E163" s="17"/>
    </row>
    <row r="164" spans="1:5" ht="15.75">
      <c r="A164" s="17"/>
      <c r="B164" s="17"/>
      <c r="C164" s="17"/>
      <c r="D164" s="17"/>
      <c r="E164" s="17"/>
    </row>
    <row r="165" spans="1:5" ht="15.75">
      <c r="A165" s="17"/>
      <c r="B165" s="17"/>
      <c r="C165" s="17"/>
      <c r="D165" s="17"/>
      <c r="E165" s="17"/>
    </row>
    <row r="166" spans="1:5" ht="15.75">
      <c r="A166" s="17"/>
      <c r="B166" s="17"/>
      <c r="C166" s="17"/>
      <c r="D166" s="17"/>
      <c r="E166" s="17"/>
    </row>
    <row r="167" spans="1:5" ht="15.75">
      <c r="A167" s="17"/>
      <c r="B167" s="17"/>
      <c r="C167" s="17"/>
      <c r="D167" s="17"/>
      <c r="E167" s="17"/>
    </row>
    <row r="168" spans="1:5" ht="15.75">
      <c r="A168" s="17"/>
      <c r="B168" s="17"/>
      <c r="C168" s="17"/>
      <c r="D168" s="17"/>
      <c r="E168" s="17"/>
    </row>
    <row r="169" spans="1:5" ht="15.75">
      <c r="A169" s="17"/>
      <c r="B169" s="17"/>
      <c r="C169" s="17"/>
      <c r="D169" s="17"/>
      <c r="E169" s="17"/>
    </row>
    <row r="170" spans="1:5" ht="15.75">
      <c r="A170" s="17"/>
      <c r="B170" s="17"/>
      <c r="C170" s="17"/>
      <c r="D170" s="17"/>
      <c r="E170" s="17"/>
    </row>
    <row r="171" spans="1:5" ht="15.75">
      <c r="A171" s="17"/>
      <c r="B171" s="17"/>
      <c r="C171" s="17"/>
      <c r="D171" s="17"/>
      <c r="E171" s="17"/>
    </row>
    <row r="172" spans="1:5" ht="15.75">
      <c r="A172" s="17"/>
      <c r="B172" s="17"/>
      <c r="C172" s="17"/>
      <c r="D172" s="17"/>
      <c r="E172" s="17"/>
    </row>
    <row r="173" spans="1:5" ht="15.75">
      <c r="A173" s="17"/>
      <c r="B173" s="17"/>
      <c r="C173" s="17"/>
      <c r="D173" s="17"/>
      <c r="E173" s="17"/>
    </row>
    <row r="174" spans="1:5" ht="15.75">
      <c r="A174" s="17"/>
      <c r="B174" s="17"/>
      <c r="C174" s="17"/>
      <c r="D174" s="17"/>
      <c r="E174" s="17"/>
    </row>
    <row r="175" spans="1:5" ht="15.75">
      <c r="A175" s="17"/>
      <c r="B175" s="17"/>
      <c r="C175" s="17"/>
      <c r="D175" s="17"/>
      <c r="E175" s="17"/>
    </row>
    <row r="176" spans="1:5" ht="15.75">
      <c r="A176" s="17"/>
      <c r="B176" s="17"/>
      <c r="C176" s="17"/>
      <c r="D176" s="17"/>
      <c r="E176" s="17"/>
    </row>
    <row r="177" spans="1:5" ht="15.75">
      <c r="A177" s="17"/>
      <c r="B177" s="17"/>
      <c r="C177" s="17"/>
      <c r="D177" s="17"/>
      <c r="E177" s="17"/>
    </row>
    <row r="178" spans="1:5" ht="15.75">
      <c r="A178" s="17"/>
      <c r="B178" s="17"/>
      <c r="C178" s="17"/>
      <c r="D178" s="17"/>
      <c r="E178" s="17"/>
    </row>
    <row r="179" spans="1:5" ht="15.75">
      <c r="A179" s="17"/>
      <c r="B179" s="17"/>
      <c r="C179" s="17"/>
      <c r="D179" s="17"/>
      <c r="E179" s="17"/>
    </row>
    <row r="180" spans="1:5" ht="15.75">
      <c r="A180" s="17"/>
      <c r="B180" s="17"/>
      <c r="C180" s="17"/>
      <c r="D180" s="17"/>
      <c r="E180" s="17"/>
    </row>
    <row r="181" spans="1:5" ht="15.75">
      <c r="A181" s="17"/>
      <c r="B181" s="17"/>
      <c r="C181" s="17"/>
      <c r="D181" s="17"/>
      <c r="E181" s="17"/>
    </row>
    <row r="182" spans="1:5" ht="15.75">
      <c r="A182" s="17"/>
      <c r="B182" s="17"/>
      <c r="C182" s="17"/>
      <c r="D182" s="17"/>
      <c r="E182" s="17"/>
    </row>
    <row r="183" spans="1:5" ht="15.75">
      <c r="A183" s="17"/>
      <c r="B183" s="17"/>
      <c r="C183" s="17"/>
      <c r="D183" s="17"/>
      <c r="E183" s="17"/>
    </row>
    <row r="184" spans="1:5" ht="15.75">
      <c r="A184" s="17"/>
      <c r="B184" s="17"/>
      <c r="C184" s="17"/>
      <c r="D184" s="17"/>
      <c r="E184" s="17"/>
    </row>
    <row r="185" spans="1:5" ht="15.75">
      <c r="A185" s="17"/>
      <c r="B185" s="17"/>
      <c r="C185" s="17"/>
      <c r="D185" s="17"/>
      <c r="E185" s="17"/>
    </row>
    <row r="186" spans="1:5" ht="15.75">
      <c r="A186" s="17"/>
      <c r="B186" s="17"/>
      <c r="C186" s="17"/>
      <c r="D186" s="17"/>
      <c r="E186" s="17"/>
    </row>
  </sheetData>
  <printOptions/>
  <pageMargins left="0.75" right="0.75" top="1" bottom="1" header="0.5" footer="0.5"/>
  <pageSetup firstPageNumber="5" useFirstPageNumber="1" horizontalDpi="600" verticalDpi="600" orientation="portrait" paperSize="9" r:id="rId1"/>
  <headerFooter alignWithMargins="0">
    <oddFooter>&amp;C&amp;P</oddFooter>
  </headerFooter>
  <rowBreaks count="1" manualBreakCount="1"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58">
      <selection activeCell="A63" sqref="A63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42</v>
      </c>
    </row>
    <row r="2" ht="15.75">
      <c r="A2" s="13" t="s">
        <v>227</v>
      </c>
    </row>
    <row r="4" spans="2:8" ht="15.75">
      <c r="B4" s="61" t="s">
        <v>228</v>
      </c>
      <c r="C4" s="61"/>
      <c r="D4" s="61"/>
      <c r="E4" s="61"/>
      <c r="F4" s="61"/>
      <c r="G4" s="61"/>
      <c r="H4" s="61"/>
    </row>
    <row r="5" spans="2:8" ht="15.75">
      <c r="B5" s="61" t="s">
        <v>229</v>
      </c>
      <c r="C5" s="61"/>
      <c r="D5" s="61"/>
      <c r="E5" s="61"/>
      <c r="F5" s="61"/>
      <c r="G5" s="61"/>
      <c r="H5" s="61"/>
    </row>
    <row r="6" spans="2:8" ht="15.75">
      <c r="B6" s="38"/>
      <c r="C6" s="38"/>
      <c r="D6" s="38"/>
      <c r="E6" s="38"/>
      <c r="F6" s="38"/>
      <c r="G6" s="38"/>
      <c r="H6" s="38"/>
    </row>
    <row r="7" spans="2:8" ht="15.75">
      <c r="B7" s="60" t="s">
        <v>153</v>
      </c>
      <c r="C7" s="60"/>
      <c r="D7" s="60"/>
      <c r="E7" s="2"/>
      <c r="F7" s="60" t="s">
        <v>154</v>
      </c>
      <c r="G7" s="60"/>
      <c r="H7" s="60"/>
    </row>
    <row r="8" spans="2:8" ht="15.75">
      <c r="B8" s="3" t="s">
        <v>0</v>
      </c>
      <c r="C8" s="3"/>
      <c r="D8" s="3" t="s">
        <v>157</v>
      </c>
      <c r="E8" s="2"/>
      <c r="F8" s="3" t="s">
        <v>0</v>
      </c>
      <c r="G8" s="2"/>
      <c r="H8" s="3" t="s">
        <v>157</v>
      </c>
    </row>
    <row r="9" spans="2:8" ht="15.75">
      <c r="B9" s="3" t="s">
        <v>155</v>
      </c>
      <c r="C9" s="3"/>
      <c r="D9" s="3" t="s">
        <v>156</v>
      </c>
      <c r="E9" s="10"/>
      <c r="F9" s="3" t="s">
        <v>155</v>
      </c>
      <c r="G9" s="2"/>
      <c r="H9" s="3" t="s">
        <v>156</v>
      </c>
    </row>
    <row r="10" spans="2:8" ht="15.75">
      <c r="B10" s="3" t="s">
        <v>1</v>
      </c>
      <c r="C10" s="3"/>
      <c r="D10" s="3" t="s">
        <v>1</v>
      </c>
      <c r="E10" s="10"/>
      <c r="F10" s="3" t="s">
        <v>158</v>
      </c>
      <c r="G10" s="2"/>
      <c r="H10" s="3" t="s">
        <v>159</v>
      </c>
    </row>
    <row r="11" spans="2:8" ht="15.75">
      <c r="B11" s="11" t="s">
        <v>51</v>
      </c>
      <c r="C11" s="11"/>
      <c r="D11" s="11" t="s">
        <v>52</v>
      </c>
      <c r="E11" s="10"/>
      <c r="F11" s="11" t="s">
        <v>51</v>
      </c>
      <c r="G11" s="2"/>
      <c r="H11" s="11" t="s">
        <v>52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230</v>
      </c>
      <c r="B14" s="32">
        <f>pl!E21</f>
        <v>14065</v>
      </c>
      <c r="C14" s="32"/>
      <c r="D14" s="32">
        <f>pl!G21</f>
        <v>9896</v>
      </c>
      <c r="E14" s="32"/>
      <c r="F14" s="32">
        <f>pl!I21</f>
        <v>29546</v>
      </c>
      <c r="G14" s="33"/>
      <c r="H14" s="32">
        <f>pl!K21</f>
        <v>29395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231</v>
      </c>
      <c r="B16" s="15">
        <v>1748</v>
      </c>
      <c r="C16" s="35"/>
      <c r="D16" s="15">
        <v>3234</v>
      </c>
      <c r="E16" s="35"/>
      <c r="F16" s="15">
        <v>5612</v>
      </c>
      <c r="G16" s="15"/>
      <c r="H16" s="15">
        <v>7978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232</v>
      </c>
      <c r="B18" s="15">
        <f>pl!E23</f>
        <v>-9363</v>
      </c>
      <c r="C18" s="15"/>
      <c r="D18" s="15">
        <f>pl!G23</f>
        <v>-6393</v>
      </c>
      <c r="E18" s="15"/>
      <c r="F18" s="15">
        <f>pl!I23</f>
        <v>-31183</v>
      </c>
      <c r="G18" s="15"/>
      <c r="H18" s="15">
        <f>pl!K23</f>
        <v>-19811</v>
      </c>
    </row>
    <row r="19" spans="2:8" ht="15.75">
      <c r="B19" s="15"/>
      <c r="C19" s="15"/>
      <c r="D19" s="15"/>
      <c r="E19" s="15"/>
      <c r="F19" s="15"/>
      <c r="G19" s="15"/>
      <c r="H19" s="15"/>
    </row>
    <row r="22" ht="15.75">
      <c r="A22" s="14" t="s">
        <v>231</v>
      </c>
    </row>
    <row r="23" spans="1:2" ht="15.75">
      <c r="A23" s="14" t="s">
        <v>59</v>
      </c>
      <c r="B23" s="14">
        <v>5612032</v>
      </c>
    </row>
    <row r="24" spans="1:2" ht="15.75">
      <c r="A24" s="14" t="s">
        <v>49</v>
      </c>
      <c r="B24" s="14">
        <v>3863905</v>
      </c>
    </row>
    <row r="25" ht="15.75">
      <c r="B25" s="59">
        <f>B23-B24</f>
        <v>1748127</v>
      </c>
    </row>
    <row r="26" spans="1:2" ht="15.75">
      <c r="A26" s="14" t="s">
        <v>233</v>
      </c>
      <c r="B26" s="14">
        <v>7978202</v>
      </c>
    </row>
    <row r="27" spans="1:2" ht="15.75">
      <c r="A27" s="14" t="s">
        <v>234</v>
      </c>
      <c r="B27" s="14">
        <v>4744300</v>
      </c>
    </row>
    <row r="28" ht="15.75">
      <c r="B28" s="59">
        <f>B26-B27</f>
        <v>3233902</v>
      </c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2002-11-15T06:54:54Z</cp:lastPrinted>
  <dcterms:created xsi:type="dcterms:W3CDTF">1999-11-05T02:33:07Z</dcterms:created>
  <dcterms:modified xsi:type="dcterms:W3CDTF">2002-11-19T07:34:04Z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2134214870</vt:i4>
  </property>
  <property fmtid="{D5CDD505-2E9C-101B-9397-08002B2CF9AE}" pid="3" name="_EmailSubject">
    <vt:lpwstr>SC, use this latest one.TQ</vt:lpwstr>
  </property>
  <property fmtid="{D5CDD505-2E9C-101B-9397-08002B2CF9AE}" pid="4" name="_AuthorEmailDisplayName">
    <vt:lpwstr>Aeren Teo</vt:lpwstr>
  </property>
</Properties>
</file>