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760" windowHeight="6195" activeTab="0"/>
  </bookViews>
  <sheets>
    <sheet name="Inc.Statements" sheetId="1" r:id="rId1"/>
    <sheet name="Bal.Sheet" sheetId="2" r:id="rId2"/>
    <sheet name="Cash Flow" sheetId="3" r:id="rId3"/>
    <sheet name="Stat Of Chang In Equity" sheetId="4" r:id="rId4"/>
    <sheet name="Notes" sheetId="5" r:id="rId5"/>
  </sheets>
  <externalReferences>
    <externalReference r:id="rId8"/>
  </externalReferences>
  <definedNames>
    <definedName name="_xlnm.Print_Area" localSheetId="1">'Bal.Sheet'!$A$1:$P$69</definedName>
    <definedName name="_xlnm.Print_Area" localSheetId="2">'Cash Flow'!$A$1:$G$32</definedName>
    <definedName name="_xlnm.Print_Area" localSheetId="0">'Inc.Statements'!$A$1:$K$63</definedName>
    <definedName name="_xlnm.Print_Area" localSheetId="4">'Notes'!$A$1:$P$275</definedName>
    <definedName name="_xlnm.Print_Area" localSheetId="3">'Stat Of Chang In Equity'!$A$1:$N$51</definedName>
    <definedName name="Z_1857B7C1_D703_4DE6_BE4C_5D9B1C2877C6_.wvu.Cols" localSheetId="1" hidden="1">'Bal.Sheet'!$H:$N</definedName>
    <definedName name="Z_1857B7C1_D703_4DE6_BE4C_5D9B1C2877C6_.wvu.Cols" localSheetId="0" hidden="1">'Inc.Statements'!$C:$C</definedName>
    <definedName name="Z_1857B7C1_D703_4DE6_BE4C_5D9B1C2877C6_.wvu.PrintArea" localSheetId="1" hidden="1">'Bal.Sheet'!$A$1:$P$70</definedName>
    <definedName name="Z_1857B7C1_D703_4DE6_BE4C_5D9B1C2877C6_.wvu.PrintArea" localSheetId="2" hidden="1">'Cash Flow'!$A$1:$G$32</definedName>
    <definedName name="Z_1857B7C1_D703_4DE6_BE4C_5D9B1C2877C6_.wvu.PrintArea" localSheetId="0" hidden="1">'Inc.Statements'!$A$1:$K$63</definedName>
    <definedName name="Z_1857B7C1_D703_4DE6_BE4C_5D9B1C2877C6_.wvu.PrintArea" localSheetId="3" hidden="1">'Stat Of Chang In Equity'!$A$1:$K$51</definedName>
    <definedName name="Z_1857B7C1_D703_4DE6_BE4C_5D9B1C2877C6_.wvu.Rows" localSheetId="1" hidden="1">'Bal.Sheet'!$46:$46,'Bal.Sheet'!$71:$71</definedName>
    <definedName name="Z_1857B7C1_D703_4DE6_BE4C_5D9B1C2877C6_.wvu.Rows" localSheetId="2" hidden="1">'Cash Flow'!$19:$19,'Cash Flow'!#REF!,'Cash Flow'!#REF!</definedName>
    <definedName name="Z_1857B7C1_D703_4DE6_BE4C_5D9B1C2877C6_.wvu.Rows" localSheetId="0" hidden="1">'Inc.Statements'!$59:$59</definedName>
    <definedName name="Z_7C07EF18_D7A1_47DA_A3A2_4F1EED7920E1_.wvu.Cols" localSheetId="1" hidden="1">'Bal.Sheet'!$H:$N</definedName>
    <definedName name="Z_7C07EF18_D7A1_47DA_A3A2_4F1EED7920E1_.wvu.Cols" localSheetId="0" hidden="1">'Inc.Statements'!$C:$C</definedName>
    <definedName name="Z_7C07EF18_D7A1_47DA_A3A2_4F1EED7920E1_.wvu.PrintArea" localSheetId="1" hidden="1">'Bal.Sheet'!$A$1:$P$70</definedName>
    <definedName name="Z_7C07EF18_D7A1_47DA_A3A2_4F1EED7920E1_.wvu.PrintArea" localSheetId="2" hidden="1">'Cash Flow'!$A$1:$G$32</definedName>
    <definedName name="Z_7C07EF18_D7A1_47DA_A3A2_4F1EED7920E1_.wvu.PrintArea" localSheetId="0" hidden="1">'Inc.Statements'!$A$1:$K$63</definedName>
    <definedName name="Z_7C07EF18_D7A1_47DA_A3A2_4F1EED7920E1_.wvu.PrintArea" localSheetId="3" hidden="1">'Stat Of Chang In Equity'!$A$1:$K$51</definedName>
    <definedName name="Z_7C07EF18_D7A1_47DA_A3A2_4F1EED7920E1_.wvu.Rows" localSheetId="1" hidden="1">'Bal.Sheet'!$46:$46,'Bal.Sheet'!$71:$71</definedName>
    <definedName name="Z_7C07EF18_D7A1_47DA_A3A2_4F1EED7920E1_.wvu.Rows" localSheetId="2" hidden="1">'Cash Flow'!$19:$19,'Cash Flow'!#REF!,'Cash Flow'!#REF!</definedName>
    <definedName name="Z_7C07EF18_D7A1_47DA_A3A2_4F1EED7920E1_.wvu.Rows" localSheetId="0" hidden="1">'Inc.Statements'!$59:$59</definedName>
  </definedNames>
  <calcPr fullCalcOnLoad="1"/>
</workbook>
</file>

<file path=xl/sharedStrings.xml><?xml version="1.0" encoding="utf-8"?>
<sst xmlns="http://schemas.openxmlformats.org/spreadsheetml/2006/main" count="322" uniqueCount="238">
  <si>
    <t>At 1 April 2006 as previously stated</t>
  </si>
  <si>
    <t>At 1 April 2006 (restated)</t>
  </si>
  <si>
    <t>Investment Properties</t>
  </si>
  <si>
    <t>A</t>
  </si>
  <si>
    <t>ANNOUNCEMENT</t>
  </si>
  <si>
    <t>INDIVIDUAL QUARTER</t>
  </si>
  <si>
    <t xml:space="preserve">CUMULATIVE </t>
  </si>
  <si>
    <t xml:space="preserve">HALF </t>
  </si>
  <si>
    <t>CURRENT</t>
  </si>
  <si>
    <t>PRECEDING YEAR</t>
  </si>
  <si>
    <t>YEAR</t>
  </si>
  <si>
    <t>CORRESPONDING</t>
  </si>
  <si>
    <t>ENDED</t>
  </si>
  <si>
    <t>QUARTER</t>
  </si>
  <si>
    <t>TO DATE</t>
  </si>
  <si>
    <t>31 DECEMBER 1999</t>
  </si>
  <si>
    <t>31 DECEMBER 1998</t>
  </si>
  <si>
    <t>RM '000</t>
  </si>
  <si>
    <t xml:space="preserve">     ordinary shares) (sen)</t>
  </si>
  <si>
    <t xml:space="preserve">AS AT </t>
  </si>
  <si>
    <t>END OF</t>
  </si>
  <si>
    <t>PRECEDING</t>
  </si>
  <si>
    <t>AS AT</t>
  </si>
  <si>
    <t>FINANCIAL</t>
  </si>
  <si>
    <t>YEAR END</t>
  </si>
  <si>
    <t>Intangible Assets</t>
  </si>
  <si>
    <t>Current Assets</t>
  </si>
  <si>
    <t>Cash</t>
  </si>
  <si>
    <t>Amounts due from Group Companies</t>
  </si>
  <si>
    <t>Short Term Borrowings</t>
  </si>
  <si>
    <t>Provision for Taxation</t>
  </si>
  <si>
    <t>Amounts due to Group Companies</t>
  </si>
  <si>
    <t>Shareholders' Funds</t>
  </si>
  <si>
    <t>Share Capital</t>
  </si>
  <si>
    <t xml:space="preserve">Reserves </t>
  </si>
  <si>
    <t>Revaluation Reserve</t>
  </si>
  <si>
    <t>Other Reserves</t>
  </si>
  <si>
    <t>Statutory Reserve</t>
  </si>
  <si>
    <t>Long Term Borrowings</t>
  </si>
  <si>
    <t>Deferred Taxation</t>
  </si>
  <si>
    <t>check</t>
  </si>
  <si>
    <t>Marketable Securities</t>
  </si>
  <si>
    <t>Revenue</t>
  </si>
  <si>
    <t>Finance cost</t>
  </si>
  <si>
    <t>Inventories</t>
  </si>
  <si>
    <t>Long Term Investments</t>
  </si>
  <si>
    <t>ACCOUNTING POLICIES</t>
  </si>
  <si>
    <t>EXCEPTIONAL ITEMS</t>
  </si>
  <si>
    <t>TAXATION</t>
  </si>
  <si>
    <t>Income tax charge/(credit)</t>
  </si>
  <si>
    <t>- current period</t>
  </si>
  <si>
    <t>- prior year</t>
  </si>
  <si>
    <t>Deferred taxation</t>
  </si>
  <si>
    <t>PROFITS ON SALE OF INVESTMENTS AND/OR PROPERTIES</t>
  </si>
  <si>
    <t>PURCHASES AND SALES OF QUOTED SECURITIES</t>
  </si>
  <si>
    <t xml:space="preserve"> </t>
  </si>
  <si>
    <t xml:space="preserve">   At cost</t>
  </si>
  <si>
    <t xml:space="preserve">   At carrying value</t>
  </si>
  <si>
    <t xml:space="preserve">   At market value</t>
  </si>
  <si>
    <t>Other Investments (Long Term)</t>
  </si>
  <si>
    <t>CHANGES IN THE COMPOSITION OF THE GROUP</t>
  </si>
  <si>
    <t>STATUS OF CORPORATE PROPOSALS</t>
  </si>
  <si>
    <t>SEASONALITY OR CYCLICALITY OF OPERATIONS</t>
  </si>
  <si>
    <t>ISSUANCE OR REPAYMENT OF DEBT AND EQUITY SECURITIES</t>
  </si>
  <si>
    <t>GROUP BORROWINGS</t>
  </si>
  <si>
    <t xml:space="preserve">   Secured</t>
  </si>
  <si>
    <t xml:space="preserve">   Unsecured</t>
  </si>
  <si>
    <t>Total</t>
  </si>
  <si>
    <t xml:space="preserve">US Dollars </t>
  </si>
  <si>
    <t>CONTINGENT LIABILITIES</t>
  </si>
  <si>
    <t>Contingent liabilities of the Group comprise the following :-</t>
  </si>
  <si>
    <t>Letters of guarantee issued in</t>
  </si>
  <si>
    <t>respect of banking facilities</t>
  </si>
  <si>
    <t>OFF BALANCE SHEET FINANCIAL INSTRUMENTS</t>
  </si>
  <si>
    <t>SEGMENT REPORT</t>
  </si>
  <si>
    <t>COMPARISON WITH PRECEDING QUARTER'S RESULTS</t>
  </si>
  <si>
    <t>REVIEW OF PERFORMANCE</t>
  </si>
  <si>
    <t>CURRENT YEAR PROSPECTS</t>
  </si>
  <si>
    <t>DIVIDENDS</t>
  </si>
  <si>
    <t>Proposed dividends/Dividends payable</t>
  </si>
  <si>
    <t>Other operating income</t>
  </si>
  <si>
    <t>Taxation</t>
  </si>
  <si>
    <t>Ordinary</t>
  </si>
  <si>
    <t>shares</t>
  </si>
  <si>
    <t>Other</t>
  </si>
  <si>
    <t>reserves</t>
  </si>
  <si>
    <t>Retained</t>
  </si>
  <si>
    <t>profits</t>
  </si>
  <si>
    <t>Currency translation differences</t>
  </si>
  <si>
    <t>Net profit</t>
  </si>
  <si>
    <t>CHANGES IN MATERIAL LITIGATION</t>
  </si>
  <si>
    <t>EARNINGS PER SHARE</t>
  </si>
  <si>
    <t>CHANGES IN ESTIMATES</t>
  </si>
  <si>
    <t>Result</t>
  </si>
  <si>
    <t>Net Change in Cash &amp; Cash Equivalents</t>
  </si>
  <si>
    <t>Trade &amp; Other Receivables</t>
  </si>
  <si>
    <t>Trade &amp; Other Payables</t>
  </si>
  <si>
    <t>Currency translation difference</t>
  </si>
  <si>
    <t>AUDIT REPORT OF PRECEDING ANNUAL FINANCIAL STATEMENTS</t>
  </si>
  <si>
    <t>Integrated</t>
  </si>
  <si>
    <t>Cash Flow from Operating Activities</t>
  </si>
  <si>
    <t>Cash &amp; Cash Equivalents at the beginning of the year</t>
  </si>
  <si>
    <t>Distributable</t>
  </si>
  <si>
    <t>Non-distributable</t>
  </si>
  <si>
    <t>REVENUE AND RESULT</t>
  </si>
  <si>
    <t>*  Included in share capital is one preference share of RM1.</t>
  </si>
  <si>
    <t>VARIANCE OF ACTUAL RESULTS COMPARED WITH FORECASTED AND SHORTFALL IN PROFIT GUARANTEE</t>
  </si>
  <si>
    <t>Profit before tax</t>
  </si>
  <si>
    <t>Profit after tax</t>
  </si>
  <si>
    <t>Ships</t>
  </si>
  <si>
    <t>Non-Current Liabilities</t>
  </si>
  <si>
    <t>Cash Flow from Investing Activities</t>
  </si>
  <si>
    <t>Cash Flow from Financing Activities</t>
  </si>
  <si>
    <t>NOTES TO THE FINANCIAL REPORT</t>
  </si>
  <si>
    <t>A1.</t>
  </si>
  <si>
    <t>A2.</t>
  </si>
  <si>
    <t>A3.</t>
  </si>
  <si>
    <t>A4.</t>
  </si>
  <si>
    <t>A5.</t>
  </si>
  <si>
    <t>A6.</t>
  </si>
  <si>
    <t>A7.</t>
  </si>
  <si>
    <t>A8.</t>
  </si>
  <si>
    <t>A9.</t>
  </si>
  <si>
    <t>A10.</t>
  </si>
  <si>
    <t>SUBSEQUENT MATERIAL EVENTS</t>
  </si>
  <si>
    <t>A11.</t>
  </si>
  <si>
    <t>A12.</t>
  </si>
  <si>
    <t>B1.</t>
  </si>
  <si>
    <t>B2.</t>
  </si>
  <si>
    <t>B3.</t>
  </si>
  <si>
    <t>B4.</t>
  </si>
  <si>
    <t>B5.</t>
  </si>
  <si>
    <t>B6.</t>
  </si>
  <si>
    <t>B7.</t>
  </si>
  <si>
    <t>i)</t>
  </si>
  <si>
    <t>ii)</t>
  </si>
  <si>
    <t>B8.</t>
  </si>
  <si>
    <t>B9.</t>
  </si>
  <si>
    <t>B10.</t>
  </si>
  <si>
    <t>B11.</t>
  </si>
  <si>
    <t>B12.</t>
  </si>
  <si>
    <t>B13.</t>
  </si>
  <si>
    <t>QUARTERLY REPORT</t>
  </si>
  <si>
    <t>Unsecured</t>
  </si>
  <si>
    <t>Secured</t>
  </si>
  <si>
    <t>Current Liabilities</t>
  </si>
  <si>
    <t>Cash &amp; Cash Equivalent at the end of the period</t>
  </si>
  <si>
    <t>*</t>
  </si>
  <si>
    <t>extended to third party</t>
  </si>
  <si>
    <t>Taxation for the period comprises</t>
  </si>
  <si>
    <t>the following charge/(credit)</t>
  </si>
  <si>
    <t>Energy related</t>
  </si>
  <si>
    <t>Segmental analysis for the current financial period to date is as follows:</t>
  </si>
  <si>
    <t>Minority interests</t>
  </si>
  <si>
    <t>Deferred Tax Asset</t>
  </si>
  <si>
    <t>Bank guarantees extended to</t>
  </si>
  <si>
    <t>customers for performance bond on</t>
  </si>
  <si>
    <t>contracts</t>
  </si>
  <si>
    <t>Gain on disposal of ships</t>
  </si>
  <si>
    <t>There is no material change in the composition of the Group.</t>
  </si>
  <si>
    <t>Appendix 2</t>
  </si>
  <si>
    <t>MISC BERHAD</t>
  </si>
  <si>
    <t>(i)  Basic (based on 3,719,827,586</t>
  </si>
  <si>
    <t>CHANGES IN ACCOUNTING POLICIES</t>
  </si>
  <si>
    <t>Property, Plant and Equipment</t>
  </si>
  <si>
    <t>Total equity</t>
  </si>
  <si>
    <t>Prior year adjustments</t>
  </si>
  <si>
    <t>Minority</t>
  </si>
  <si>
    <t>interest</t>
  </si>
  <si>
    <t>equity</t>
  </si>
  <si>
    <t>Attributable to:</t>
  </si>
  <si>
    <t>Shareholders of the parent</t>
  </si>
  <si>
    <t>Earnings per share attributable to</t>
  </si>
  <si>
    <t>shareholders of the parent : -</t>
  </si>
  <si>
    <t>Dividend</t>
  </si>
  <si>
    <t>Assets held for sale</t>
  </si>
  <si>
    <t>Net Current Assets</t>
  </si>
  <si>
    <t>Shareholders of parent</t>
  </si>
  <si>
    <t xml:space="preserve"> - effects of adopting FRS 121</t>
  </si>
  <si>
    <t>Total Revenue - External sales</t>
  </si>
  <si>
    <t>A13.</t>
  </si>
  <si>
    <t>Net loss not recognised in income statement</t>
  </si>
  <si>
    <t xml:space="preserve">VALUATION OF PROPERTY </t>
  </si>
  <si>
    <t>Operating profit</t>
  </si>
  <si>
    <t>Amounts due from Associates</t>
  </si>
  <si>
    <t>Amounts due to Associates</t>
  </si>
  <si>
    <t>Operating profit/(loss)</t>
  </si>
  <si>
    <t>controlled entities</t>
  </si>
  <si>
    <t>Other Energy</t>
  </si>
  <si>
    <t>31 MARCH 2007</t>
  </si>
  <si>
    <t xml:space="preserve">The figures are unaudited. </t>
  </si>
  <si>
    <t>The figures have not been audited.</t>
  </si>
  <si>
    <t>(Company No.: 8178 H)</t>
  </si>
  <si>
    <t>Prepaid Land Lease Payments</t>
  </si>
  <si>
    <t xml:space="preserve">At 1 April 2007 </t>
  </si>
  <si>
    <t>Amounts due from Jointly Controlled Entities</t>
  </si>
  <si>
    <t>Amounts due to Jointly Controlled Entities</t>
  </si>
  <si>
    <t>(ii) Diluted (based on 3,719,827,586</t>
  </si>
  <si>
    <t>Investments in Associates</t>
  </si>
  <si>
    <t>Investments in Jointly Controlled Entities</t>
  </si>
  <si>
    <t>Retained Profits</t>
  </si>
  <si>
    <t>1)</t>
  </si>
  <si>
    <t>2)</t>
  </si>
  <si>
    <t>Non-</t>
  </si>
  <si>
    <t xml:space="preserve"> Liner Logistics </t>
  </si>
  <si>
    <t>LNG, petroleum and chemical</t>
  </si>
  <si>
    <t>Offshore and heavy engineering</t>
  </si>
  <si>
    <t>This is a quarterly report on consolidated results for the period ended 30 September 2007.</t>
  </si>
  <si>
    <t>CONDENSED CONSOLIDATED INCOME STATEMENT FOR THE PERIOD ENDED 30 SEPTEMBER 2007</t>
  </si>
  <si>
    <t>30 SEPTEMBER 2007</t>
  </si>
  <si>
    <t>30 SEPTEMBER 2006</t>
  </si>
  <si>
    <t>CONDENSED CONSOLIDATED BALANCE SHEET AS AT 30 SEPTEMBER 2007</t>
  </si>
  <si>
    <t>CONDENSED CONSOLIDATED CASH FLOW STATEMENT FOR THE PERIOD ENDED 30 SEPTEMBER 2007</t>
  </si>
  <si>
    <t>CONDENSED CONSOLIDATED STATEMENT OF CHANGES IN EQUITY FOR THE PERIOD  ENDED 30 SEPTEMBER 2007</t>
  </si>
  <si>
    <t>6 MONTHS ENDED 30 SEPTEMBER 2007</t>
  </si>
  <si>
    <t>6 MONTHS ENDED 30 SEPTEMBER 2006</t>
  </si>
  <si>
    <t>At 30 September 2007</t>
  </si>
  <si>
    <t>At 30 September 2006</t>
  </si>
  <si>
    <t>Transfer to reserves from retained profit</t>
  </si>
  <si>
    <t>i.</t>
  </si>
  <si>
    <t>ii</t>
  </si>
  <si>
    <t>July 07 - Sept 07</t>
  </si>
  <si>
    <t>Page 9 of 9</t>
  </si>
  <si>
    <t>Page 8 of 9</t>
  </si>
  <si>
    <t>Page 7 of 9</t>
  </si>
  <si>
    <t>Page 6 of 9</t>
  </si>
  <si>
    <t>Page 5 of 9</t>
  </si>
  <si>
    <t>Page 4 of 9</t>
  </si>
  <si>
    <t>Page 3 of 9</t>
  </si>
  <si>
    <t>Page 2 of 9</t>
  </si>
  <si>
    <t>Page 1 of 9</t>
  </si>
  <si>
    <t>Acquisition of a subsidiary</t>
  </si>
  <si>
    <r>
      <t>Shipping</t>
    </r>
    <r>
      <rPr>
        <vertAlign val="superscript"/>
        <sz val="10"/>
        <rFont val="Arial"/>
        <family val="2"/>
      </rPr>
      <t xml:space="preserve"> 1</t>
    </r>
    <r>
      <rPr>
        <vertAlign val="superscript"/>
        <sz val="11"/>
        <rFont val="Arial"/>
        <family val="2"/>
      </rPr>
      <t>)</t>
    </r>
  </si>
  <si>
    <r>
      <t>Businesses</t>
    </r>
    <r>
      <rPr>
        <vertAlign val="superscript"/>
        <sz val="10"/>
        <rFont val="Arial"/>
        <family val="2"/>
      </rPr>
      <t xml:space="preserve"> 2</t>
    </r>
    <r>
      <rPr>
        <vertAlign val="superscript"/>
        <sz val="11"/>
        <rFont val="Arial"/>
        <family val="2"/>
      </rPr>
      <t>)</t>
    </r>
  </si>
  <si>
    <r>
      <t>Shipping</t>
    </r>
    <r>
      <rPr>
        <vertAlign val="superscript"/>
        <sz val="10"/>
        <rFont val="Arial"/>
        <family val="2"/>
      </rPr>
      <t xml:space="preserve"> </t>
    </r>
  </si>
  <si>
    <t>Share of profit /(loss)  of associates</t>
  </si>
  <si>
    <t xml:space="preserve">Share of profit of jointly </t>
  </si>
  <si>
    <t>Apr 07- Sept 07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</si>
</sst>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_-;\-* #,##0.0_-;_-* &quot;-&quot;??_-;_-@_-"/>
    <numFmt numFmtId="175" formatCode="_-* #,##0_-;\-* #,##0_-;_-* &quot;-&quot;??_-;_-@_-"/>
    <numFmt numFmtId="176" formatCode="0.0"/>
    <numFmt numFmtId="177" formatCode="#,##0.0_);[Red]\(#,##0.0\)"/>
    <numFmt numFmtId="178" formatCode="mmmm\-yy"/>
    <numFmt numFmtId="179" formatCode="_(* #,##0.0_);_(* \(#,##0.0\);_(* &quot;-&quot;?_);_(@_)"/>
    <numFmt numFmtId="180" formatCode="_(* #,##0.000_);_(* \(#,##0.000\);_(* &quot;-&quot;??_);_(@_)"/>
    <numFmt numFmtId="181" formatCode="_(* #,##0.0000_);_(* \(#,##0.0000\);_(* &quot;-&quot;??_);_(@_)"/>
    <numFmt numFmtId="182" formatCode="#,##0.00000_);[Red]\(#,##0.00000\)"/>
    <numFmt numFmtId="183" formatCode="_-* #,##0.000_-;\-* #,##0.000_-;_-* &quot;-&quot;??_-;_-@_-"/>
    <numFmt numFmtId="184" formatCode="_-* #,##0.0000_-;\-* #,##0.0000_-;_-* &quot;-&quot;??_-;_-@_-"/>
    <numFmt numFmtId="185" formatCode="_-* #,##0.00000_-;\-* #,##0.00000_-;_-* &quot;-&quot;??_-;_-@_-"/>
    <numFmt numFmtId="186" formatCode="0_);\(0\)"/>
    <numFmt numFmtId="187" formatCode="0.00000"/>
    <numFmt numFmtId="188" formatCode="0.0000"/>
    <numFmt numFmtId="189" formatCode="0.000"/>
    <numFmt numFmtId="190" formatCode="m/d"/>
    <numFmt numFmtId="191" formatCode="General_)"/>
    <numFmt numFmtId="192" formatCode="0.0%"/>
    <numFmt numFmtId="193" formatCode="[$-409]h:mm:ss\ AM/PM"/>
    <numFmt numFmtId="194" formatCode="[$-409]dddd\,\ dd\ mmmm\,\ yyyy"/>
    <numFmt numFmtId="195" formatCode="00000"/>
    <numFmt numFmtId="196" formatCode="_(* #,##0.0_);_(* \(#,##0.0\);_(* &quot;-&quot;_);_(@_)"/>
    <numFmt numFmtId="197" formatCode="_(* #,##0.00_);_(* \(#,##0.00\);_(* &quot;-&quot;_);_(@_)"/>
    <numFmt numFmtId="198" formatCode="_(* #,##0.000_);_(* \(#,##0.000\);_(* &quot;-&quot;_);_(@_)"/>
    <numFmt numFmtId="199" formatCode="_(* #,##0.0000_);_(* \(#,##0.0000\);_(* &quot;-&quot;_);_(@_)"/>
    <numFmt numFmtId="200" formatCode="_(* #,##0.00000_);_(* \(#,##0.00000\);_(* &quot;-&quot;_);_(@_)"/>
    <numFmt numFmtId="201" formatCode="_(* #,##0.000000_);_(* \(#,##0.000000\);_(* &quot;-&quot;_);_(@_)"/>
    <numFmt numFmtId="202" formatCode="_(* #,##0.0000000_);_(* \(#,##0.0000000\);_(* &quot;-&quot;_);_(@_)"/>
    <numFmt numFmtId="203" formatCode="0.00_);[Red]\(0.00\)"/>
  </numFmts>
  <fonts count="23">
    <font>
      <sz val="10"/>
      <name val="Arial"/>
      <family val="0"/>
    </font>
    <font>
      <b/>
      <sz val="10"/>
      <name val="Arial"/>
      <family val="2"/>
    </font>
    <font>
      <sz val="12"/>
      <name val="Arial"/>
      <family val="2"/>
    </font>
    <font>
      <b/>
      <sz val="12"/>
      <name val="Arial"/>
      <family val="2"/>
    </font>
    <font>
      <b/>
      <sz val="12"/>
      <color indexed="10"/>
      <name val="Arial"/>
      <family val="2"/>
    </font>
    <font>
      <b/>
      <i/>
      <sz val="12"/>
      <name val="Arial"/>
      <family val="2"/>
    </font>
    <font>
      <i/>
      <sz val="12"/>
      <name val="Arial"/>
      <family val="2"/>
    </font>
    <font>
      <i/>
      <sz val="12"/>
      <color indexed="10"/>
      <name val="Arial"/>
      <family val="2"/>
    </font>
    <font>
      <sz val="12"/>
      <name val="Times New Roman"/>
      <family val="1"/>
    </font>
    <font>
      <b/>
      <sz val="11"/>
      <name val="Arial"/>
      <family val="2"/>
    </font>
    <font>
      <u val="single"/>
      <sz val="10"/>
      <color indexed="12"/>
      <name val="Arial"/>
      <family val="0"/>
    </font>
    <font>
      <u val="single"/>
      <sz val="10"/>
      <color indexed="36"/>
      <name val="Arial"/>
      <family val="0"/>
    </font>
    <font>
      <sz val="12"/>
      <color indexed="10"/>
      <name val="Arial"/>
      <family val="2"/>
    </font>
    <font>
      <sz val="12"/>
      <color indexed="8"/>
      <name val="Arial"/>
      <family val="2"/>
    </font>
    <font>
      <b/>
      <vertAlign val="superscript"/>
      <sz val="10"/>
      <color indexed="10"/>
      <name val="Arial"/>
      <family val="2"/>
    </font>
    <font>
      <b/>
      <sz val="10"/>
      <color indexed="10"/>
      <name val="Arial"/>
      <family val="2"/>
    </font>
    <font>
      <b/>
      <sz val="12"/>
      <color indexed="8"/>
      <name val="Arial"/>
      <family val="2"/>
    </font>
    <font>
      <vertAlign val="superscript"/>
      <sz val="10"/>
      <name val="Arial"/>
      <family val="2"/>
    </font>
    <font>
      <vertAlign val="superscript"/>
      <sz val="11"/>
      <name val="Arial"/>
      <family val="2"/>
    </font>
    <font>
      <sz val="9"/>
      <name val="Arial"/>
      <family val="2"/>
    </font>
    <font>
      <vertAlign val="superscript"/>
      <sz val="9"/>
      <name val="Arial"/>
      <family val="2"/>
    </font>
    <font>
      <b/>
      <sz val="12"/>
      <color indexed="9"/>
      <name val="Arial"/>
      <family val="2"/>
    </font>
    <font>
      <sz val="12"/>
      <color indexed="9"/>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4">
    <xf numFmtId="191" fontId="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0" fillId="0" borderId="0" xfId="0" applyFont="1" applyAlignment="1">
      <alignment/>
    </xf>
    <xf numFmtId="0" fontId="0" fillId="0" borderId="0" xfId="0" applyFont="1" applyFill="1" applyAlignment="1">
      <alignment/>
    </xf>
    <xf numFmtId="0" fontId="1" fillId="0" borderId="0" xfId="0" applyFont="1" applyAlignment="1">
      <alignment horizont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Alignment="1">
      <alignment horizontal="right"/>
    </xf>
    <xf numFmtId="172" fontId="2" fillId="0" borderId="0" xfId="17" applyNumberFormat="1"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1" fillId="0" borderId="0" xfId="0" applyFont="1" applyFill="1" applyAlignment="1">
      <alignment horizontal="right"/>
    </xf>
    <xf numFmtId="38" fontId="2" fillId="0" borderId="0" xfId="0" applyNumberFormat="1" applyFont="1" applyFill="1" applyAlignment="1">
      <alignment/>
    </xf>
    <xf numFmtId="38" fontId="2" fillId="0" borderId="0" xfId="0" applyNumberFormat="1" applyFont="1" applyFill="1" applyAlignment="1">
      <alignment horizontal="right"/>
    </xf>
    <xf numFmtId="38" fontId="2" fillId="0" borderId="1" xfId="0" applyNumberFormat="1" applyFont="1" applyFill="1" applyBorder="1" applyAlignment="1">
      <alignment/>
    </xf>
    <xf numFmtId="38" fontId="2" fillId="0" borderId="0" xfId="0" applyNumberFormat="1" applyFont="1" applyFill="1" applyBorder="1" applyAlignment="1">
      <alignment/>
    </xf>
    <xf numFmtId="175" fontId="2" fillId="0" borderId="0" xfId="15" applyNumberFormat="1" applyFont="1" applyFill="1" applyAlignment="1">
      <alignment/>
    </xf>
    <xf numFmtId="0" fontId="2" fillId="0" borderId="0" xfId="0" applyFont="1" applyFill="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2" borderId="0" xfId="0" applyFont="1" applyFill="1" applyAlignment="1">
      <alignment horizontal="center"/>
    </xf>
    <xf numFmtId="15" fontId="2" fillId="2" borderId="0" xfId="0" applyNumberFormat="1" applyFont="1" applyFill="1" applyAlignment="1">
      <alignment horizontal="center"/>
    </xf>
    <xf numFmtId="15" fontId="3" fillId="0" borderId="0" xfId="0" applyNumberFormat="1" applyFont="1" applyFill="1" applyAlignment="1">
      <alignment horizontal="center"/>
    </xf>
    <xf numFmtId="0" fontId="2" fillId="2" borderId="0" xfId="0" applyFont="1" applyFill="1" applyAlignment="1">
      <alignment/>
    </xf>
    <xf numFmtId="38" fontId="2" fillId="2" borderId="0" xfId="0" applyNumberFormat="1" applyFont="1" applyFill="1" applyAlignment="1">
      <alignment/>
    </xf>
    <xf numFmtId="38" fontId="2" fillId="0" borderId="0" xfId="15" applyNumberFormat="1" applyFont="1" applyFill="1" applyBorder="1" applyAlignment="1">
      <alignment/>
    </xf>
    <xf numFmtId="38" fontId="2" fillId="0" borderId="0" xfId="15" applyNumberFormat="1" applyFont="1" applyFill="1" applyAlignment="1">
      <alignment/>
    </xf>
    <xf numFmtId="0" fontId="2" fillId="0" borderId="0" xfId="0" applyFont="1" applyAlignment="1">
      <alignment horizontal="left"/>
    </xf>
    <xf numFmtId="38" fontId="2" fillId="2" borderId="2" xfId="0" applyNumberFormat="1" applyFont="1" applyFill="1" applyBorder="1" applyAlignment="1">
      <alignment horizontal="right"/>
    </xf>
    <xf numFmtId="38" fontId="2" fillId="2" borderId="0" xfId="15" applyNumberFormat="1" applyFont="1" applyFill="1" applyBorder="1" applyAlignment="1">
      <alignment/>
    </xf>
    <xf numFmtId="38" fontId="2" fillId="2" borderId="0" xfId="15" applyNumberFormat="1" applyFont="1" applyFill="1" applyAlignment="1">
      <alignment/>
    </xf>
    <xf numFmtId="172" fontId="2" fillId="0" borderId="0" xfId="15" applyNumberFormat="1" applyFont="1" applyFill="1" applyAlignment="1">
      <alignment/>
    </xf>
    <xf numFmtId="172" fontId="2" fillId="0" borderId="0" xfId="15" applyNumberFormat="1" applyFont="1" applyFill="1" applyBorder="1" applyAlignment="1">
      <alignment/>
    </xf>
    <xf numFmtId="177" fontId="2" fillId="0" borderId="0" xfId="0" applyNumberFormat="1" applyFont="1" applyFill="1" applyAlignment="1">
      <alignment/>
    </xf>
    <xf numFmtId="177" fontId="2" fillId="0" borderId="0" xfId="0" applyNumberFormat="1" applyFont="1" applyFill="1" applyBorder="1" applyAlignment="1">
      <alignment/>
    </xf>
    <xf numFmtId="0" fontId="2" fillId="0" borderId="0" xfId="0" applyFont="1" applyFill="1" applyBorder="1" applyAlignment="1">
      <alignment horizontal="right"/>
    </xf>
    <xf numFmtId="0" fontId="0" fillId="0" borderId="0" xfId="0" applyFont="1" applyFill="1" applyAlignment="1">
      <alignment horizontal="center"/>
    </xf>
    <xf numFmtId="0" fontId="0" fillId="0" borderId="0" xfId="0" applyFont="1" applyFill="1" applyAlignment="1">
      <alignment horizontal="right"/>
    </xf>
    <xf numFmtId="15" fontId="0" fillId="0" borderId="0" xfId="0" applyNumberFormat="1" applyFont="1" applyFill="1" applyAlignment="1" quotePrefix="1">
      <alignment horizontal="right"/>
    </xf>
    <xf numFmtId="15" fontId="0" fillId="0" borderId="0" xfId="0" applyNumberFormat="1" applyFont="1" applyFill="1" applyAlignment="1" quotePrefix="1">
      <alignment horizontal="center"/>
    </xf>
    <xf numFmtId="173" fontId="2" fillId="0" borderId="0" xfId="15" applyNumberFormat="1" applyFont="1" applyFill="1" applyAlignment="1">
      <alignment/>
    </xf>
    <xf numFmtId="0" fontId="2" fillId="3" borderId="0" xfId="0" applyFont="1" applyFill="1" applyAlignment="1">
      <alignment/>
    </xf>
    <xf numFmtId="0" fontId="5"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2" fillId="0" borderId="0" xfId="0" applyFont="1" applyAlignment="1" quotePrefix="1">
      <alignment horizontal="center"/>
    </xf>
    <xf numFmtId="0" fontId="2" fillId="3" borderId="0" xfId="0" applyFont="1" applyFill="1" applyAlignment="1" quotePrefix="1">
      <alignment horizontal="center"/>
    </xf>
    <xf numFmtId="172" fontId="2" fillId="0" borderId="0" xfId="15" applyNumberFormat="1" applyFont="1" applyAlignment="1">
      <alignment/>
    </xf>
    <xf numFmtId="172" fontId="2" fillId="3" borderId="0" xfId="15" applyNumberFormat="1" applyFont="1" applyFill="1" applyAlignment="1">
      <alignment/>
    </xf>
    <xf numFmtId="172" fontId="2" fillId="0" borderId="3" xfId="15" applyNumberFormat="1" applyFont="1" applyFill="1" applyBorder="1" applyAlignment="1">
      <alignment/>
    </xf>
    <xf numFmtId="172" fontId="2" fillId="0" borderId="3" xfId="15" applyNumberFormat="1" applyFont="1" applyBorder="1" applyAlignment="1">
      <alignment/>
    </xf>
    <xf numFmtId="172" fontId="2" fillId="3" borderId="3" xfId="15" applyNumberFormat="1" applyFont="1" applyFill="1" applyBorder="1" applyAlignment="1">
      <alignment/>
    </xf>
    <xf numFmtId="172" fontId="2" fillId="0" borderId="0" xfId="15" applyNumberFormat="1" applyFont="1" applyFill="1" applyAlignment="1">
      <alignment horizontal="left"/>
    </xf>
    <xf numFmtId="172" fontId="2" fillId="0" borderId="0" xfId="15" applyNumberFormat="1" applyFont="1" applyAlignment="1">
      <alignment horizontal="left"/>
    </xf>
    <xf numFmtId="172" fontId="2" fillId="3" borderId="0" xfId="15" applyNumberFormat="1" applyFont="1" applyFill="1" applyAlignment="1">
      <alignment horizontal="left"/>
    </xf>
    <xf numFmtId="0" fontId="6" fillId="0" borderId="0" xfId="0" applyFont="1" applyAlignment="1">
      <alignment/>
    </xf>
    <xf numFmtId="172" fontId="2" fillId="0" borderId="0" xfId="0" applyNumberFormat="1" applyFont="1" applyAlignment="1">
      <alignment/>
    </xf>
    <xf numFmtId="175" fontId="2" fillId="0" borderId="3" xfId="15" applyNumberFormat="1" applyFont="1" applyFill="1" applyBorder="1" applyAlignment="1">
      <alignment/>
    </xf>
    <xf numFmtId="175" fontId="2" fillId="0" borderId="0" xfId="0" applyNumberFormat="1" applyFont="1" applyAlignment="1">
      <alignment/>
    </xf>
    <xf numFmtId="172" fontId="2" fillId="0" borderId="4" xfId="15" applyNumberFormat="1" applyFont="1" applyBorder="1" applyAlignment="1">
      <alignment/>
    </xf>
    <xf numFmtId="172" fontId="2" fillId="3" borderId="4" xfId="15" applyNumberFormat="1" applyFont="1" applyFill="1" applyBorder="1" applyAlignment="1">
      <alignment/>
    </xf>
    <xf numFmtId="172" fontId="2" fillId="0" borderId="1" xfId="15" applyNumberFormat="1" applyFont="1" applyFill="1" applyBorder="1" applyAlignment="1">
      <alignment/>
    </xf>
    <xf numFmtId="172" fontId="2" fillId="0" borderId="1" xfId="15" applyNumberFormat="1" applyFont="1" applyBorder="1" applyAlignment="1">
      <alignment/>
    </xf>
    <xf numFmtId="172" fontId="2" fillId="3" borderId="1" xfId="15" applyNumberFormat="1" applyFont="1" applyFill="1" applyBorder="1" applyAlignment="1">
      <alignment/>
    </xf>
    <xf numFmtId="172" fontId="2" fillId="0" borderId="4" xfId="15" applyNumberFormat="1" applyFont="1" applyFill="1" applyBorder="1" applyAlignment="1">
      <alignment/>
    </xf>
    <xf numFmtId="0" fontId="7" fillId="0" borderId="0" xfId="0" applyFont="1" applyAlignment="1">
      <alignment horizontal="right"/>
    </xf>
    <xf numFmtId="0" fontId="7" fillId="0" borderId="0" xfId="0" applyFont="1" applyFill="1" applyAlignment="1">
      <alignment horizontal="center"/>
    </xf>
    <xf numFmtId="0" fontId="7" fillId="0" borderId="0" xfId="0" applyFont="1" applyAlignment="1">
      <alignment horizontal="center"/>
    </xf>
    <xf numFmtId="0" fontId="7" fillId="3" borderId="0" xfId="0" applyFont="1" applyFill="1" applyAlignment="1">
      <alignment horizontal="center"/>
    </xf>
    <xf numFmtId="49" fontId="3" fillId="0" borderId="0" xfId="0" applyNumberFormat="1" applyFont="1" applyAlignment="1">
      <alignment/>
    </xf>
    <xf numFmtId="41" fontId="3" fillId="0" borderId="0" xfId="0" applyNumberFormat="1" applyFont="1" applyAlignment="1">
      <alignment/>
    </xf>
    <xf numFmtId="41" fontId="2" fillId="0" borderId="0" xfId="0" applyNumberFormat="1" applyFont="1" applyAlignment="1">
      <alignment/>
    </xf>
    <xf numFmtId="41" fontId="5" fillId="0" borderId="0" xfId="0" applyNumberFormat="1" applyFont="1" applyAlignment="1">
      <alignment/>
    </xf>
    <xf numFmtId="41" fontId="2" fillId="0" borderId="0" xfId="0" applyNumberFormat="1" applyFont="1" applyAlignment="1">
      <alignment horizontal="right"/>
    </xf>
    <xf numFmtId="41" fontId="2" fillId="0" borderId="0" xfId="0" applyNumberFormat="1" applyFont="1" applyBorder="1" applyAlignment="1">
      <alignment/>
    </xf>
    <xf numFmtId="41" fontId="2" fillId="0" borderId="1" xfId="0" applyNumberFormat="1" applyFont="1" applyBorder="1" applyAlignment="1">
      <alignment/>
    </xf>
    <xf numFmtId="41" fontId="2" fillId="0" borderId="0" xfId="15" applyNumberFormat="1" applyFont="1" applyFill="1" applyAlignment="1">
      <alignment/>
    </xf>
    <xf numFmtId="49" fontId="2" fillId="0" borderId="0" xfId="0" applyNumberFormat="1" applyFont="1" applyFill="1" applyAlignment="1">
      <alignment/>
    </xf>
    <xf numFmtId="175" fontId="2" fillId="0" borderId="0" xfId="15" applyNumberFormat="1" applyFont="1" applyAlignment="1">
      <alignment/>
    </xf>
    <xf numFmtId="38" fontId="2" fillId="0" borderId="0" xfId="0" applyNumberFormat="1" applyFont="1" applyAlignment="1">
      <alignment/>
    </xf>
    <xf numFmtId="190" fontId="0" fillId="0" borderId="0" xfId="0" applyNumberFormat="1" applyFont="1" applyFill="1" applyAlignment="1">
      <alignment horizontal="right"/>
    </xf>
    <xf numFmtId="0" fontId="1" fillId="0" borderId="0" xfId="0" applyNumberFormat="1" applyFont="1" applyFill="1" applyAlignment="1">
      <alignment horizontal="right"/>
    </xf>
    <xf numFmtId="41" fontId="2" fillId="0" borderId="0" xfId="0" applyNumberFormat="1" applyFont="1" applyFill="1" applyAlignment="1">
      <alignment/>
    </xf>
    <xf numFmtId="41" fontId="2" fillId="0" borderId="0" xfId="0" applyNumberFormat="1" applyFont="1" applyFill="1" applyBorder="1" applyAlignment="1">
      <alignment/>
    </xf>
    <xf numFmtId="41" fontId="2" fillId="0" borderId="5" xfId="0" applyNumberFormat="1" applyFont="1" applyFill="1" applyBorder="1" applyAlignment="1">
      <alignment/>
    </xf>
    <xf numFmtId="49" fontId="2" fillId="0" borderId="0" xfId="0" applyNumberFormat="1" applyFont="1" applyAlignment="1">
      <alignment/>
    </xf>
    <xf numFmtId="41" fontId="2" fillId="0" borderId="4" xfId="0" applyNumberFormat="1" applyFont="1" applyFill="1" applyBorder="1" applyAlignment="1">
      <alignment/>
    </xf>
    <xf numFmtId="38" fontId="2" fillId="0" borderId="2" xfId="15" applyNumberFormat="1" applyFont="1" applyFill="1" applyBorder="1" applyAlignment="1">
      <alignment/>
    </xf>
    <xf numFmtId="172" fontId="2" fillId="0" borderId="0" xfId="0" applyNumberFormat="1" applyFont="1" applyFill="1" applyAlignment="1">
      <alignment/>
    </xf>
    <xf numFmtId="43" fontId="2" fillId="0" borderId="0" xfId="15" applyNumberFormat="1" applyFont="1" applyFill="1" applyAlignment="1">
      <alignment/>
    </xf>
    <xf numFmtId="38" fontId="2" fillId="0" borderId="1" xfId="15" applyNumberFormat="1" applyFont="1" applyFill="1" applyBorder="1" applyAlignment="1">
      <alignment/>
    </xf>
    <xf numFmtId="184" fontId="2" fillId="0" borderId="0" xfId="15" applyNumberFormat="1" applyFont="1" applyFill="1" applyAlignment="1">
      <alignment/>
    </xf>
    <xf numFmtId="175" fontId="2" fillId="0" borderId="0" xfId="0" applyNumberFormat="1" applyFont="1" applyFill="1" applyAlignment="1">
      <alignment/>
    </xf>
    <xf numFmtId="191" fontId="2" fillId="0" borderId="0" xfId="0" applyFont="1" applyFill="1" applyAlignment="1">
      <alignment/>
    </xf>
    <xf numFmtId="0" fontId="2" fillId="0" borderId="0" xfId="0" applyFont="1" applyFill="1" applyAlignment="1" quotePrefix="1">
      <alignment/>
    </xf>
    <xf numFmtId="0" fontId="9" fillId="0" borderId="0" xfId="0" applyFont="1" applyFill="1" applyAlignment="1">
      <alignment horizontal="right"/>
    </xf>
    <xf numFmtId="43" fontId="2" fillId="0" borderId="0" xfId="0" applyNumberFormat="1" applyFont="1" applyFill="1" applyAlignment="1">
      <alignment/>
    </xf>
    <xf numFmtId="175" fontId="2" fillId="0" borderId="0" xfId="18" applyNumberFormat="1" applyFont="1" applyFill="1" applyAlignment="1">
      <alignment/>
    </xf>
    <xf numFmtId="172" fontId="2" fillId="0" borderId="3" xfId="0" applyNumberFormat="1" applyFont="1" applyFill="1" applyBorder="1" applyAlignment="1">
      <alignment/>
    </xf>
    <xf numFmtId="41" fontId="2" fillId="0" borderId="0" xfId="0" applyNumberFormat="1" applyFont="1" applyAlignment="1" quotePrefix="1">
      <alignment/>
    </xf>
    <xf numFmtId="0" fontId="0" fillId="0" borderId="0" xfId="0" applyFont="1" applyFill="1" applyBorder="1" applyAlignment="1">
      <alignment horizontal="right"/>
    </xf>
    <xf numFmtId="15" fontId="0" fillId="0" borderId="0" xfId="0" applyNumberFormat="1" applyFont="1" applyFill="1" applyBorder="1" applyAlignment="1" quotePrefix="1">
      <alignment horizontal="right"/>
    </xf>
    <xf numFmtId="175" fontId="2" fillId="0" borderId="0" xfId="15" applyNumberFormat="1" applyFont="1" applyFill="1" applyBorder="1" applyAlignment="1">
      <alignment/>
    </xf>
    <xf numFmtId="41" fontId="2" fillId="0" borderId="1" xfId="0" applyNumberFormat="1" applyFont="1" applyFill="1" applyBorder="1" applyAlignment="1">
      <alignment/>
    </xf>
    <xf numFmtId="172" fontId="2" fillId="0" borderId="6" xfId="15" applyNumberFormat="1" applyFont="1" applyFill="1" applyBorder="1" applyAlignment="1">
      <alignment/>
    </xf>
    <xf numFmtId="15" fontId="0" fillId="0" borderId="0" xfId="0" applyNumberFormat="1" applyFont="1" applyFill="1" applyAlignment="1">
      <alignment horizontal="right"/>
    </xf>
    <xf numFmtId="191" fontId="0" fillId="0" borderId="0" xfId="0" applyFont="1" applyFill="1" applyAlignment="1">
      <alignment horizontal="right"/>
    </xf>
    <xf numFmtId="41" fontId="0" fillId="0" borderId="0" xfId="0" applyNumberFormat="1" applyFont="1" applyAlignment="1">
      <alignment/>
    </xf>
    <xf numFmtId="37" fontId="0" fillId="0" borderId="0" xfId="0" applyNumberFormat="1" applyFont="1" applyAlignment="1">
      <alignment/>
    </xf>
    <xf numFmtId="172" fontId="0" fillId="0" borderId="0" xfId="0" applyNumberFormat="1" applyFont="1" applyAlignment="1">
      <alignment/>
    </xf>
    <xf numFmtId="175" fontId="0" fillId="0" borderId="0" xfId="0" applyNumberFormat="1" applyFont="1" applyAlignment="1">
      <alignment/>
    </xf>
    <xf numFmtId="41" fontId="2" fillId="0" borderId="0" xfId="15" applyNumberFormat="1" applyFont="1" applyFill="1" applyBorder="1" applyAlignment="1">
      <alignment/>
    </xf>
    <xf numFmtId="191" fontId="4" fillId="0" borderId="0" xfId="0" applyFont="1" applyFill="1" applyAlignment="1">
      <alignment/>
    </xf>
    <xf numFmtId="172" fontId="2" fillId="0" borderId="0" xfId="17" applyNumberFormat="1" applyFont="1" applyFill="1" applyAlignment="1">
      <alignment horizontal="center"/>
    </xf>
    <xf numFmtId="41" fontId="2" fillId="0" borderId="0" xfId="0" applyNumberFormat="1" applyFont="1" applyAlignment="1">
      <alignment horizontal="center"/>
    </xf>
    <xf numFmtId="41" fontId="2" fillId="0" borderId="3" xfId="0" applyNumberFormat="1" applyFont="1" applyBorder="1" applyAlignment="1">
      <alignment/>
    </xf>
    <xf numFmtId="41" fontId="2" fillId="0" borderId="0" xfId="15" applyNumberFormat="1" applyFont="1" applyFill="1" applyBorder="1" applyAlignment="1">
      <alignment horizontal="left"/>
    </xf>
    <xf numFmtId="41" fontId="2" fillId="0" borderId="1" xfId="15" applyNumberFormat="1" applyFont="1" applyFill="1" applyBorder="1" applyAlignment="1">
      <alignment/>
    </xf>
    <xf numFmtId="41" fontId="2" fillId="0" borderId="7" xfId="15" applyNumberFormat="1" applyFont="1" applyFill="1" applyBorder="1" applyAlignment="1">
      <alignment/>
    </xf>
    <xf numFmtId="41" fontId="2" fillId="0" borderId="8" xfId="15" applyNumberFormat="1" applyFont="1" applyFill="1" applyBorder="1" applyAlignment="1">
      <alignment/>
    </xf>
    <xf numFmtId="41" fontId="2" fillId="0" borderId="8" xfId="0" applyNumberFormat="1" applyFont="1" applyBorder="1" applyAlignment="1">
      <alignment/>
    </xf>
    <xf numFmtId="41" fontId="2" fillId="0" borderId="9" xfId="0" applyNumberFormat="1" applyFont="1" applyBorder="1" applyAlignment="1">
      <alignment/>
    </xf>
    <xf numFmtId="41" fontId="2" fillId="0" borderId="10" xfId="15" applyNumberFormat="1" applyFont="1" applyFill="1" applyBorder="1" applyAlignment="1">
      <alignment/>
    </xf>
    <xf numFmtId="41" fontId="2" fillId="0" borderId="9" xfId="15" applyNumberFormat="1" applyFont="1" applyFill="1" applyBorder="1" applyAlignment="1">
      <alignment/>
    </xf>
    <xf numFmtId="41" fontId="2" fillId="0" borderId="10" xfId="0" applyNumberFormat="1" applyFont="1" applyFill="1" applyBorder="1" applyAlignment="1">
      <alignment/>
    </xf>
    <xf numFmtId="41" fontId="2" fillId="0" borderId="11" xfId="0" applyNumberFormat="1" applyFont="1" applyFill="1" applyBorder="1" applyAlignment="1">
      <alignment/>
    </xf>
    <xf numFmtId="0" fontId="8" fillId="0" borderId="0" xfId="0" applyFont="1" applyAlignment="1">
      <alignment/>
    </xf>
    <xf numFmtId="0" fontId="4" fillId="0" borderId="0" xfId="0" applyFont="1" applyFill="1" applyAlignment="1">
      <alignment/>
    </xf>
    <xf numFmtId="0" fontId="12" fillId="2" borderId="0" xfId="0" applyFont="1" applyFill="1" applyAlignment="1">
      <alignment/>
    </xf>
    <xf numFmtId="0" fontId="13" fillId="0" borderId="0" xfId="0" applyFont="1" applyFill="1" applyAlignment="1">
      <alignment/>
    </xf>
    <xf numFmtId="172" fontId="4" fillId="0" borderId="0" xfId="17" applyNumberFormat="1" applyFont="1" applyFill="1" applyAlignment="1">
      <alignment/>
    </xf>
    <xf numFmtId="191" fontId="8" fillId="0" borderId="0" xfId="0" applyFont="1" applyFill="1" applyAlignment="1">
      <alignment/>
    </xf>
    <xf numFmtId="9" fontId="8" fillId="0" borderId="0" xfId="23" applyFont="1" applyFill="1" applyAlignment="1">
      <alignment/>
    </xf>
    <xf numFmtId="41" fontId="8" fillId="0" borderId="0" xfId="23" applyNumberFormat="1" applyFont="1" applyFill="1" applyAlignment="1">
      <alignment/>
    </xf>
    <xf numFmtId="41" fontId="8" fillId="0" borderId="3" xfId="23" applyNumberFormat="1" applyFont="1" applyFill="1" applyBorder="1" applyAlignment="1">
      <alignment/>
    </xf>
    <xf numFmtId="41" fontId="8" fillId="0" borderId="0" xfId="0" applyNumberFormat="1" applyFont="1" applyFill="1" applyAlignment="1">
      <alignment/>
    </xf>
    <xf numFmtId="0" fontId="3" fillId="4" borderId="0" xfId="0" applyFont="1" applyFill="1" applyAlignment="1">
      <alignment/>
    </xf>
    <xf numFmtId="0" fontId="2" fillId="4" borderId="0" xfId="0" applyFont="1" applyFill="1" applyAlignment="1">
      <alignment/>
    </xf>
    <xf numFmtId="191" fontId="3" fillId="4" borderId="0" xfId="0" applyFont="1" applyFill="1" applyAlignment="1">
      <alignment/>
    </xf>
    <xf numFmtId="191" fontId="2" fillId="4" borderId="0" xfId="0" applyFont="1" applyFill="1" applyAlignment="1">
      <alignment/>
    </xf>
    <xf numFmtId="191" fontId="5" fillId="4" borderId="0" xfId="0" applyFont="1" applyFill="1" applyAlignment="1">
      <alignment/>
    </xf>
    <xf numFmtId="0" fontId="3" fillId="4" borderId="0" xfId="0" applyFont="1" applyFill="1" applyAlignment="1">
      <alignment horizontal="right"/>
    </xf>
    <xf numFmtId="0" fontId="3" fillId="4" borderId="0" xfId="0" applyFont="1" applyFill="1" applyAlignment="1">
      <alignment horizontal="left"/>
    </xf>
    <xf numFmtId="0" fontId="0" fillId="4" borderId="0" xfId="0" applyFont="1" applyFill="1" applyAlignment="1">
      <alignment/>
    </xf>
    <xf numFmtId="0" fontId="2" fillId="4" borderId="0" xfId="0" applyFont="1" applyFill="1" applyAlignment="1">
      <alignment horizontal="left"/>
    </xf>
    <xf numFmtId="0" fontId="2" fillId="4" borderId="0" xfId="0" applyFont="1" applyFill="1" applyAlignment="1">
      <alignment horizontal="right"/>
    </xf>
    <xf numFmtId="0" fontId="4" fillId="4" borderId="0" xfId="0" applyFont="1" applyFill="1" applyAlignment="1">
      <alignment/>
    </xf>
    <xf numFmtId="0" fontId="4" fillId="4" borderId="0" xfId="0" applyFont="1" applyFill="1" applyAlignment="1">
      <alignment horizontal="right"/>
    </xf>
    <xf numFmtId="0" fontId="15" fillId="4" borderId="0" xfId="0" applyFont="1" applyFill="1" applyAlignment="1">
      <alignment/>
    </xf>
    <xf numFmtId="38" fontId="4" fillId="4" borderId="0" xfId="0" applyNumberFormat="1" applyFont="1" applyFill="1" applyAlignment="1">
      <alignment/>
    </xf>
    <xf numFmtId="38" fontId="4" fillId="4" borderId="0" xfId="0" applyNumberFormat="1" applyFont="1" applyFill="1" applyAlignment="1">
      <alignment horizontal="right"/>
    </xf>
    <xf numFmtId="175" fontId="4" fillId="4" borderId="0" xfId="18" applyNumberFormat="1" applyFont="1" applyFill="1" applyAlignment="1">
      <alignment/>
    </xf>
    <xf numFmtId="41" fontId="4" fillId="4" borderId="0" xfId="0" applyNumberFormat="1" applyFont="1" applyFill="1" applyAlignment="1">
      <alignment/>
    </xf>
    <xf numFmtId="41" fontId="4" fillId="4" borderId="0" xfId="0" applyNumberFormat="1" applyFont="1" applyFill="1" applyBorder="1" applyAlignment="1">
      <alignment/>
    </xf>
    <xf numFmtId="41" fontId="4" fillId="4" borderId="0" xfId="0" applyNumberFormat="1" applyFont="1" applyFill="1" applyAlignment="1">
      <alignment horizontal="right"/>
    </xf>
    <xf numFmtId="38" fontId="4" fillId="4" borderId="0" xfId="0" applyNumberFormat="1" applyFont="1" applyFill="1" applyBorder="1" applyAlignment="1">
      <alignment horizontal="right"/>
    </xf>
    <xf numFmtId="0" fontId="15" fillId="4" borderId="0" xfId="0" applyFont="1" applyFill="1" applyAlignment="1">
      <alignment horizontal="right"/>
    </xf>
    <xf numFmtId="0" fontId="14" fillId="4" borderId="0" xfId="0" applyFont="1" applyFill="1" applyAlignment="1">
      <alignment horizontal="right"/>
    </xf>
    <xf numFmtId="0" fontId="14" fillId="4" borderId="0" xfId="0" applyFont="1" applyFill="1" applyAlignment="1">
      <alignment/>
    </xf>
    <xf numFmtId="38" fontId="2" fillId="4" borderId="0" xfId="0" applyNumberFormat="1" applyFont="1" applyFill="1" applyAlignment="1">
      <alignment/>
    </xf>
    <xf numFmtId="38" fontId="2" fillId="4" borderId="0" xfId="0" applyNumberFormat="1" applyFont="1" applyFill="1" applyAlignment="1">
      <alignment horizontal="right"/>
    </xf>
    <xf numFmtId="49" fontId="3" fillId="4" borderId="0" xfId="0" applyNumberFormat="1" applyFont="1" applyFill="1" applyAlignment="1">
      <alignment/>
    </xf>
    <xf numFmtId="0" fontId="2" fillId="4" borderId="0" xfId="0" applyFont="1" applyFill="1" applyAlignment="1">
      <alignment horizontal="center"/>
    </xf>
    <xf numFmtId="41" fontId="2" fillId="4" borderId="0" xfId="0" applyNumberFormat="1" applyFont="1" applyFill="1" applyAlignment="1">
      <alignment horizontal="right"/>
    </xf>
    <xf numFmtId="172" fontId="2" fillId="4" borderId="0" xfId="17" applyNumberFormat="1" applyFont="1" applyFill="1" applyAlignment="1">
      <alignment horizontal="right"/>
    </xf>
    <xf numFmtId="175" fontId="2" fillId="4" borderId="0" xfId="17" applyNumberFormat="1" applyFont="1" applyFill="1" applyAlignment="1">
      <alignment/>
    </xf>
    <xf numFmtId="175" fontId="2" fillId="4" borderId="0" xfId="18" applyNumberFormat="1" applyFont="1" applyFill="1" applyAlignment="1">
      <alignment/>
    </xf>
    <xf numFmtId="0" fontId="3" fillId="4" borderId="0" xfId="0" applyFont="1" applyFill="1" applyBorder="1" applyAlignment="1">
      <alignment/>
    </xf>
    <xf numFmtId="0" fontId="13" fillId="4" borderId="0" xfId="0" applyFont="1" applyFill="1" applyAlignment="1">
      <alignment/>
    </xf>
    <xf numFmtId="0" fontId="13" fillId="4" borderId="0" xfId="0" applyFont="1" applyFill="1" applyAlignment="1">
      <alignment horizontal="right"/>
    </xf>
    <xf numFmtId="191" fontId="2" fillId="4" borderId="0" xfId="0" applyFont="1" applyFill="1" applyBorder="1" applyAlignment="1" quotePrefix="1">
      <alignment horizontal="right"/>
    </xf>
    <xf numFmtId="0" fontId="2" fillId="4" borderId="0" xfId="0" applyFont="1" applyFill="1" applyAlignment="1" quotePrefix="1">
      <alignment horizontal="right"/>
    </xf>
    <xf numFmtId="191" fontId="4" fillId="4" borderId="0" xfId="0" applyFont="1" applyFill="1" applyBorder="1" applyAlignment="1">
      <alignment horizontal="right"/>
    </xf>
    <xf numFmtId="0" fontId="13" fillId="4" borderId="0" xfId="0" applyFont="1" applyFill="1" applyBorder="1" applyAlignment="1">
      <alignment/>
    </xf>
    <xf numFmtId="172" fontId="13" fillId="4" borderId="0" xfId="17" applyNumberFormat="1" applyFont="1" applyFill="1" applyBorder="1" applyAlignment="1">
      <alignment/>
    </xf>
    <xf numFmtId="172" fontId="4" fillId="4" borderId="0" xfId="17" applyNumberFormat="1" applyFont="1" applyFill="1" applyBorder="1" applyAlignment="1">
      <alignment/>
    </xf>
    <xf numFmtId="172" fontId="4" fillId="4" borderId="0" xfId="17" applyNumberFormat="1" applyFont="1" applyFill="1" applyAlignment="1">
      <alignment/>
    </xf>
    <xf numFmtId="0" fontId="4" fillId="4" borderId="0" xfId="0" applyFont="1" applyFill="1" applyBorder="1" applyAlignment="1">
      <alignment/>
    </xf>
    <xf numFmtId="0" fontId="13" fillId="4" borderId="0" xfId="0" applyFont="1" applyFill="1" applyBorder="1" applyAlignment="1" quotePrefix="1">
      <alignment/>
    </xf>
    <xf numFmtId="41" fontId="13" fillId="4" borderId="0" xfId="18" applyNumberFormat="1" applyFont="1" applyFill="1" applyBorder="1" applyAlignment="1">
      <alignment/>
    </xf>
    <xf numFmtId="41" fontId="4" fillId="4" borderId="0" xfId="17" applyNumberFormat="1" applyFont="1" applyFill="1" applyBorder="1" applyAlignment="1">
      <alignment/>
    </xf>
    <xf numFmtId="41" fontId="4" fillId="4" borderId="0" xfId="18" applyNumberFormat="1" applyFont="1" applyFill="1" applyAlignment="1">
      <alignment/>
    </xf>
    <xf numFmtId="41" fontId="13" fillId="4" borderId="0" xfId="17" applyNumberFormat="1" applyFont="1" applyFill="1" applyBorder="1" applyAlignment="1">
      <alignment/>
    </xf>
    <xf numFmtId="41" fontId="13" fillId="4" borderId="4" xfId="17" applyNumberFormat="1" applyFont="1" applyFill="1" applyBorder="1" applyAlignment="1">
      <alignment horizontal="center" vertical="center" wrapText="1"/>
    </xf>
    <xf numFmtId="172" fontId="4" fillId="4" borderId="0" xfId="17" applyNumberFormat="1" applyFont="1" applyFill="1" applyBorder="1" applyAlignment="1">
      <alignment horizontal="center" vertical="center" wrapText="1"/>
    </xf>
    <xf numFmtId="172" fontId="2" fillId="4" borderId="0" xfId="17" applyNumberFormat="1" applyFont="1" applyFill="1" applyAlignment="1">
      <alignment/>
    </xf>
    <xf numFmtId="0" fontId="12" fillId="4" borderId="0" xfId="0" applyFont="1" applyFill="1" applyAlignment="1">
      <alignment/>
    </xf>
    <xf numFmtId="191" fontId="4" fillId="4" borderId="0" xfId="0" applyFont="1" applyFill="1" applyAlignment="1">
      <alignment/>
    </xf>
    <xf numFmtId="0" fontId="13" fillId="4" borderId="0" xfId="0" applyFont="1" applyFill="1" applyAlignment="1" quotePrefix="1">
      <alignment horizontal="right"/>
    </xf>
    <xf numFmtId="3" fontId="13" fillId="4" borderId="0" xfId="0" applyNumberFormat="1" applyFont="1" applyFill="1" applyAlignment="1">
      <alignment/>
    </xf>
    <xf numFmtId="185" fontId="2" fillId="4" borderId="0" xfId="18" applyNumberFormat="1" applyFont="1" applyFill="1" applyAlignment="1">
      <alignment/>
    </xf>
    <xf numFmtId="0" fontId="16" fillId="4" borderId="0" xfId="0" applyFont="1" applyFill="1" applyAlignment="1">
      <alignment/>
    </xf>
    <xf numFmtId="191" fontId="16" fillId="4" borderId="0" xfId="0" applyFont="1" applyFill="1" applyAlignment="1">
      <alignment/>
    </xf>
    <xf numFmtId="172" fontId="2" fillId="4" borderId="0" xfId="17" applyNumberFormat="1" applyFont="1" applyFill="1" applyAlignment="1">
      <alignment horizontal="center"/>
    </xf>
    <xf numFmtId="172" fontId="2" fillId="4" borderId="0" xfId="0" applyNumberFormat="1" applyFont="1" applyFill="1" applyAlignment="1">
      <alignment/>
    </xf>
    <xf numFmtId="9" fontId="2" fillId="4" borderId="0" xfId="23" applyFont="1" applyFill="1" applyAlignment="1">
      <alignment/>
    </xf>
    <xf numFmtId="172" fontId="2" fillId="4" borderId="3" xfId="17" applyNumberFormat="1" applyFont="1" applyFill="1" applyBorder="1" applyAlignment="1">
      <alignment horizontal="center"/>
    </xf>
    <xf numFmtId="0" fontId="2" fillId="4" borderId="0" xfId="0" applyFont="1" applyFill="1" applyAlignment="1">
      <alignment horizontal="left" indent="1"/>
    </xf>
    <xf numFmtId="175" fontId="2" fillId="4" borderId="0" xfId="0" applyNumberFormat="1" applyFont="1" applyFill="1" applyAlignment="1">
      <alignment/>
    </xf>
    <xf numFmtId="172" fontId="2" fillId="4" borderId="4" xfId="17" applyNumberFormat="1"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49" fontId="2" fillId="4" borderId="0" xfId="0" applyNumberFormat="1" applyFont="1" applyFill="1" applyAlignment="1">
      <alignment/>
    </xf>
    <xf numFmtId="38" fontId="3" fillId="4" borderId="0" xfId="0" applyNumberFormat="1" applyFont="1" applyFill="1" applyAlignment="1">
      <alignment/>
    </xf>
    <xf numFmtId="38" fontId="3" fillId="4" borderId="0" xfId="0" applyNumberFormat="1" applyFont="1" applyFill="1" applyAlignment="1">
      <alignment horizontal="right"/>
    </xf>
    <xf numFmtId="175" fontId="2" fillId="4" borderId="2" xfId="18" applyNumberFormat="1" applyFont="1" applyFill="1" applyBorder="1" applyAlignment="1">
      <alignment/>
    </xf>
    <xf numFmtId="38" fontId="2" fillId="4" borderId="2" xfId="0" applyNumberFormat="1" applyFont="1" applyFill="1" applyBorder="1" applyAlignment="1">
      <alignment/>
    </xf>
    <xf numFmtId="38" fontId="2" fillId="4" borderId="0" xfId="0" applyNumberFormat="1" applyFont="1" applyFill="1" applyBorder="1" applyAlignment="1">
      <alignment/>
    </xf>
    <xf numFmtId="41" fontId="2" fillId="4" borderId="2" xfId="15" applyNumberFormat="1" applyFont="1" applyFill="1" applyBorder="1" applyAlignment="1">
      <alignment/>
    </xf>
    <xf numFmtId="175" fontId="2" fillId="4" borderId="2" xfId="0" applyNumberFormat="1" applyFont="1" applyFill="1" applyBorder="1" applyAlignment="1">
      <alignment/>
    </xf>
    <xf numFmtId="0" fontId="19" fillId="4" borderId="0" xfId="0" applyFont="1" applyFill="1" applyAlignment="1">
      <alignment horizontal="right"/>
    </xf>
    <xf numFmtId="0" fontId="19" fillId="4" borderId="0" xfId="0" applyFont="1" applyFill="1" applyAlignment="1">
      <alignment/>
    </xf>
    <xf numFmtId="0" fontId="20" fillId="4" borderId="0" xfId="0" applyFont="1" applyFill="1" applyAlignment="1">
      <alignment horizontal="right"/>
    </xf>
    <xf numFmtId="0" fontId="0" fillId="4" borderId="0" xfId="0" applyFont="1" applyFill="1" applyAlignment="1">
      <alignment horizontal="right"/>
    </xf>
    <xf numFmtId="0" fontId="17" fillId="4" borderId="0" xfId="0" applyFont="1" applyFill="1" applyAlignment="1">
      <alignment horizontal="right"/>
    </xf>
    <xf numFmtId="41" fontId="3" fillId="4" borderId="0" xfId="0" applyNumberFormat="1" applyFont="1" applyFill="1" applyBorder="1" applyAlignment="1">
      <alignment/>
    </xf>
    <xf numFmtId="172" fontId="2" fillId="4" borderId="2" xfId="18" applyNumberFormat="1" applyFont="1" applyFill="1" applyBorder="1" applyAlignment="1">
      <alignment/>
    </xf>
    <xf numFmtId="41" fontId="2" fillId="4" borderId="2" xfId="0" applyNumberFormat="1" applyFont="1" applyFill="1" applyBorder="1" applyAlignment="1">
      <alignment/>
    </xf>
    <xf numFmtId="41" fontId="2" fillId="4" borderId="0" xfId="0" applyNumberFormat="1" applyFont="1" applyFill="1" applyBorder="1" applyAlignment="1">
      <alignment/>
    </xf>
    <xf numFmtId="41" fontId="12" fillId="4" borderId="0" xfId="0" applyNumberFormat="1" applyFont="1" applyFill="1" applyAlignment="1">
      <alignment horizontal="right"/>
    </xf>
    <xf numFmtId="175" fontId="3" fillId="4" borderId="0" xfId="18" applyNumberFormat="1" applyFont="1" applyFill="1" applyAlignment="1">
      <alignment/>
    </xf>
    <xf numFmtId="41" fontId="3" fillId="4" borderId="0" xfId="0" applyNumberFormat="1" applyFont="1" applyFill="1" applyAlignment="1">
      <alignment/>
    </xf>
    <xf numFmtId="38" fontId="3" fillId="4" borderId="0" xfId="0" applyNumberFormat="1" applyFont="1" applyFill="1" applyBorder="1" applyAlignment="1">
      <alignment horizontal="right"/>
    </xf>
    <xf numFmtId="192" fontId="0" fillId="0" borderId="0" xfId="23" applyNumberFormat="1" applyFont="1" applyAlignment="1">
      <alignment/>
    </xf>
    <xf numFmtId="41" fontId="2" fillId="0" borderId="0" xfId="15" applyNumberFormat="1" applyFont="1" applyFill="1" applyBorder="1" applyAlignment="1">
      <alignment horizontal="right"/>
    </xf>
    <xf numFmtId="41" fontId="2" fillId="0" borderId="11" xfId="0" applyNumberFormat="1" applyFont="1" applyBorder="1" applyAlignment="1">
      <alignment/>
    </xf>
    <xf numFmtId="172" fontId="2" fillId="4" borderId="0" xfId="17" applyNumberFormat="1" applyFont="1" applyFill="1" applyBorder="1" applyAlignment="1">
      <alignment/>
    </xf>
    <xf numFmtId="41" fontId="2" fillId="4" borderId="0" xfId="18" applyNumberFormat="1" applyFont="1" applyFill="1" applyBorder="1" applyAlignment="1">
      <alignment/>
    </xf>
    <xf numFmtId="41" fontId="2" fillId="4" borderId="0" xfId="17" applyNumberFormat="1" applyFont="1" applyFill="1" applyBorder="1" applyAlignment="1">
      <alignment/>
    </xf>
    <xf numFmtId="41" fontId="2" fillId="4" borderId="4" xfId="17" applyNumberFormat="1" applyFont="1" applyFill="1" applyBorder="1" applyAlignment="1">
      <alignment horizontal="center" vertical="center" wrapText="1"/>
    </xf>
    <xf numFmtId="10" fontId="2" fillId="0" borderId="0" xfId="23" applyNumberFormat="1" applyFont="1" applyFill="1" applyBorder="1" applyAlignment="1">
      <alignment/>
    </xf>
    <xf numFmtId="10" fontId="2" fillId="0" borderId="0" xfId="23" applyNumberFormat="1" applyFont="1" applyFill="1" applyAlignment="1">
      <alignment/>
    </xf>
    <xf numFmtId="198" fontId="2" fillId="0" borderId="0" xfId="15" applyNumberFormat="1" applyFont="1" applyFill="1" applyBorder="1" applyAlignment="1">
      <alignment/>
    </xf>
    <xf numFmtId="172" fontId="1" fillId="5" borderId="0" xfId="15" applyNumberFormat="1" applyFont="1" applyFill="1" applyAlignment="1">
      <alignment horizontal="center"/>
    </xf>
    <xf numFmtId="172" fontId="1" fillId="5" borderId="0" xfId="15" applyNumberFormat="1" applyFont="1" applyFill="1" applyAlignment="1">
      <alignment/>
    </xf>
    <xf numFmtId="175" fontId="0" fillId="0" borderId="0" xfId="15" applyNumberFormat="1" applyFont="1" applyAlignment="1">
      <alignment/>
    </xf>
    <xf numFmtId="0" fontId="2" fillId="0" borderId="0" xfId="0" applyFont="1" applyBorder="1" applyAlignment="1">
      <alignment/>
    </xf>
    <xf numFmtId="172" fontId="1" fillId="5" borderId="0" xfId="15" applyNumberFormat="1" applyFont="1" applyFill="1" applyBorder="1" applyAlignment="1">
      <alignment/>
    </xf>
    <xf numFmtId="172" fontId="1" fillId="5" borderId="0" xfId="15" applyNumberFormat="1" applyFont="1" applyFill="1" applyBorder="1" applyAlignment="1">
      <alignment horizontal="center"/>
    </xf>
    <xf numFmtId="0" fontId="0" fillId="0" borderId="0" xfId="0" applyFont="1" applyBorder="1" applyAlignment="1">
      <alignment/>
    </xf>
    <xf numFmtId="172" fontId="2" fillId="0" borderId="0" xfId="17" applyNumberFormat="1" applyFont="1" applyFill="1" applyBorder="1" applyAlignment="1">
      <alignment horizontal="center"/>
    </xf>
    <xf numFmtId="191" fontId="8" fillId="0" borderId="0" xfId="0" applyFont="1" applyFill="1" applyBorder="1" applyAlignment="1">
      <alignment/>
    </xf>
    <xf numFmtId="9" fontId="8" fillId="0" borderId="0" xfId="23" applyFont="1" applyFill="1" applyBorder="1" applyAlignment="1">
      <alignment/>
    </xf>
    <xf numFmtId="41" fontId="8" fillId="0" borderId="0" xfId="23" applyNumberFormat="1" applyFont="1" applyFill="1" applyBorder="1" applyAlignment="1">
      <alignment/>
    </xf>
    <xf numFmtId="175" fontId="2" fillId="0" borderId="0" xfId="15" applyNumberFormat="1" applyFont="1" applyBorder="1" applyAlignment="1">
      <alignment/>
    </xf>
    <xf numFmtId="0" fontId="21" fillId="4" borderId="0" xfId="0" applyFont="1" applyFill="1" applyAlignment="1">
      <alignment/>
    </xf>
    <xf numFmtId="0" fontId="22" fillId="4" borderId="0" xfId="0" applyFont="1" applyFill="1" applyAlignment="1">
      <alignment/>
    </xf>
    <xf numFmtId="0" fontId="0" fillId="0" borderId="0" xfId="0" applyFont="1" applyFill="1" applyAlignment="1">
      <alignment horizontal="center"/>
    </xf>
    <xf numFmtId="0" fontId="0" fillId="0" borderId="0" xfId="0" applyFont="1" applyAlignment="1">
      <alignment horizontal="center"/>
    </xf>
  </cellXfs>
  <cellStyles count="10">
    <cellStyle name="Normal" xfId="0"/>
    <cellStyle name="Comma" xfId="15"/>
    <cellStyle name="Comma [0]" xfId="16"/>
    <cellStyle name="Comma_MAR01KLSENOTES-BOD" xfId="17"/>
    <cellStyle name="Comma_Notes-BM"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0</xdr:row>
      <xdr:rowOff>123825</xdr:rowOff>
    </xdr:from>
    <xdr:to>
      <xdr:col>10</xdr:col>
      <xdr:colOff>57150</xdr:colOff>
      <xdr:row>4</xdr:row>
      <xdr:rowOff>57150</xdr:rowOff>
    </xdr:to>
    <xdr:pic>
      <xdr:nvPicPr>
        <xdr:cNvPr id="1" name="Picture 1"/>
        <xdr:cNvPicPr preferRelativeResize="1">
          <a:picLocks noChangeAspect="1"/>
        </xdr:cNvPicPr>
      </xdr:nvPicPr>
      <xdr:blipFill>
        <a:blip r:embed="rId1"/>
        <a:stretch>
          <a:fillRect/>
        </a:stretch>
      </xdr:blipFill>
      <xdr:spPr>
        <a:xfrm>
          <a:off x="6962775" y="123825"/>
          <a:ext cx="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15</xdr:col>
      <xdr:colOff>19050</xdr:colOff>
      <xdr:row>22</xdr:row>
      <xdr:rowOff>38100</xdr:rowOff>
    </xdr:to>
    <xdr:sp>
      <xdr:nvSpPr>
        <xdr:cNvPr id="1" name="TextBox 15"/>
        <xdr:cNvSpPr txBox="1">
          <a:spLocks noChangeArrowheads="1"/>
        </xdr:cNvSpPr>
      </xdr:nvSpPr>
      <xdr:spPr>
        <a:xfrm>
          <a:off x="361950" y="2390775"/>
          <a:ext cx="7943850" cy="21145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have been prepared under the historical cost convention except for the revaluation of freehold land and freehold building included within property, plant and equipment.
The interim financial statements are unaudited and have been prepared in accordance with FRS 134 - Interim Financial Reporting and paragraph 9.22 of the Listing Requirements of Bursa Malaysia Securities Berhad.
The interim financial statements should be read in conjunction with the audited financial statements for the year ended 31 March 2007.  The explanatory notes attached to the interim financial statements provide an explanation of events and transactions that are significant to an understanding of the changes in the financial position and performance of the Group since the year ended 31 March 2007.</a:t>
          </a:r>
        </a:p>
      </xdr:txBody>
    </xdr:sp>
    <xdr:clientData/>
  </xdr:twoCellAnchor>
  <xdr:twoCellAnchor>
    <xdr:from>
      <xdr:col>1</xdr:col>
      <xdr:colOff>9525</xdr:colOff>
      <xdr:row>25</xdr:row>
      <xdr:rowOff>0</xdr:rowOff>
    </xdr:from>
    <xdr:to>
      <xdr:col>15</xdr:col>
      <xdr:colOff>9525</xdr:colOff>
      <xdr:row>43</xdr:row>
      <xdr:rowOff>123825</xdr:rowOff>
    </xdr:to>
    <xdr:sp>
      <xdr:nvSpPr>
        <xdr:cNvPr id="2" name="TextBox 16"/>
        <xdr:cNvSpPr txBox="1">
          <a:spLocks noChangeArrowheads="1"/>
        </xdr:cNvSpPr>
      </xdr:nvSpPr>
      <xdr:spPr>
        <a:xfrm>
          <a:off x="361950" y="5067300"/>
          <a:ext cx="7934325" cy="37242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significant accounting policies adopted are consistent with those of the audited financial statements for the year ended 31 March 2007 except for the adoption of the two new Financial Reporting Standards ("FRS") effective for financial period beginning 1 April 2007:
FRS 117   Leases
FRS 124   Related Party Disclosure 
The adoption of these new FRSs does not have significant financial impact on the Group except for FRS 117. The effects of the adoption of the FRS 117 is highlighted below:
</a:t>
          </a:r>
          <a:r>
            <a:rPr lang="en-US" cap="none" sz="1200" b="1" i="0" u="none" baseline="0">
              <a:latin typeface="Arial"/>
              <a:ea typeface="Arial"/>
              <a:cs typeface="Arial"/>
            </a:rPr>
            <a:t>FRS 117 : Leases
</a:t>
          </a:r>
          <a:r>
            <a:rPr lang="en-US" cap="none" sz="1200" b="0" i="0" u="none" baseline="0">
              <a:latin typeface="Arial"/>
              <a:ea typeface="Arial"/>
              <a:cs typeface="Arial"/>
            </a:rPr>
            <a:t>FRS 117 requires leasehold land to be treated as an operating lease. Therefore, instead of capitalising the payments made for the leasehold land as property, plant and equipment, the carrying amounts of all long and short leasehold land are now reclassified as prepaid land lease payments.
</a:t>
          </a:r>
          <a:r>
            <a:rPr lang="en-US" cap="none" sz="1200" b="0" i="0" u="none" baseline="0">
              <a:solidFill>
                <a:srgbClr val="000000"/>
              </a:solidFill>
              <a:latin typeface="Arial"/>
              <a:ea typeface="Arial"/>
              <a:cs typeface="Arial"/>
            </a:rPr>
            <a:t>On 1 April 2007, the Group has reclassified leasehold land from property, plant and equipment  with net book  value of approximately RM118.1 million to prepaid lease payments. These prepaid lease payments are amortised on a straight-line basis over the lease period, which is similar to the depreciation policy when they were treated as property, plant and equipment.
</a:t>
          </a:r>
          <a:r>
            <a:rPr lang="en-US" cap="none" sz="1200" b="0" i="1" u="none" baseline="0">
              <a:latin typeface="Arial"/>
              <a:ea typeface="Arial"/>
              <a:cs typeface="Arial"/>
            </a:rPr>
            <a:t>
</a:t>
          </a:r>
        </a:p>
      </xdr:txBody>
    </xdr:sp>
    <xdr:clientData/>
  </xdr:twoCellAnchor>
  <xdr:twoCellAnchor>
    <xdr:from>
      <xdr:col>0</xdr:col>
      <xdr:colOff>333375</xdr:colOff>
      <xdr:row>47</xdr:row>
      <xdr:rowOff>28575</xdr:rowOff>
    </xdr:from>
    <xdr:to>
      <xdr:col>14</xdr:col>
      <xdr:colOff>923925</xdr:colOff>
      <xdr:row>50</xdr:row>
      <xdr:rowOff>38100</xdr:rowOff>
    </xdr:to>
    <xdr:sp>
      <xdr:nvSpPr>
        <xdr:cNvPr id="3" name="TextBox 17"/>
        <xdr:cNvSpPr txBox="1">
          <a:spLocks noChangeArrowheads="1"/>
        </xdr:cNvSpPr>
      </xdr:nvSpPr>
      <xdr:spPr>
        <a:xfrm>
          <a:off x="333375" y="9496425"/>
          <a:ext cx="7915275" cy="609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qualified report issued by the auditors in the annual financial statements for the year ended 31 March 2007.</a:t>
          </a:r>
        </a:p>
      </xdr:txBody>
    </xdr:sp>
    <xdr:clientData/>
  </xdr:twoCellAnchor>
  <xdr:twoCellAnchor>
    <xdr:from>
      <xdr:col>1</xdr:col>
      <xdr:colOff>9525</xdr:colOff>
      <xdr:row>51</xdr:row>
      <xdr:rowOff>190500</xdr:rowOff>
    </xdr:from>
    <xdr:to>
      <xdr:col>14</xdr:col>
      <xdr:colOff>952500</xdr:colOff>
      <xdr:row>53</xdr:row>
      <xdr:rowOff>0</xdr:rowOff>
    </xdr:to>
    <xdr:sp>
      <xdr:nvSpPr>
        <xdr:cNvPr id="4" name="TextBox 18"/>
        <xdr:cNvSpPr txBox="1">
          <a:spLocks noChangeArrowheads="1"/>
        </xdr:cNvSpPr>
      </xdr:nvSpPr>
      <xdr:spPr>
        <a:xfrm>
          <a:off x="361950" y="10458450"/>
          <a:ext cx="7915275" cy="2095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businesses of the Group are subject to market fluctuations.</a:t>
          </a:r>
        </a:p>
      </xdr:txBody>
    </xdr:sp>
    <xdr:clientData/>
  </xdr:twoCellAnchor>
  <xdr:twoCellAnchor>
    <xdr:from>
      <xdr:col>1</xdr:col>
      <xdr:colOff>0</xdr:colOff>
      <xdr:row>57</xdr:row>
      <xdr:rowOff>9525</xdr:rowOff>
    </xdr:from>
    <xdr:to>
      <xdr:col>14</xdr:col>
      <xdr:colOff>942975</xdr:colOff>
      <xdr:row>59</xdr:row>
      <xdr:rowOff>85725</xdr:rowOff>
    </xdr:to>
    <xdr:sp>
      <xdr:nvSpPr>
        <xdr:cNvPr id="5" name="TextBox 19"/>
        <xdr:cNvSpPr txBox="1">
          <a:spLocks noChangeArrowheads="1"/>
        </xdr:cNvSpPr>
      </xdr:nvSpPr>
      <xdr:spPr>
        <a:xfrm>
          <a:off x="352425" y="11449050"/>
          <a:ext cx="7915275" cy="476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During the quarter ended 30 September 2007, the Group disposed 2 vessels which resulted in gain on disposal amounting to RM27.2 million.</a:t>
          </a:r>
        </a:p>
      </xdr:txBody>
    </xdr:sp>
    <xdr:clientData/>
  </xdr:twoCellAnchor>
  <xdr:twoCellAnchor>
    <xdr:from>
      <xdr:col>0</xdr:col>
      <xdr:colOff>333375</xdr:colOff>
      <xdr:row>72</xdr:row>
      <xdr:rowOff>28575</xdr:rowOff>
    </xdr:from>
    <xdr:to>
      <xdr:col>14</xdr:col>
      <xdr:colOff>942975</xdr:colOff>
      <xdr:row>79</xdr:row>
      <xdr:rowOff>28575</xdr:rowOff>
    </xdr:to>
    <xdr:sp>
      <xdr:nvSpPr>
        <xdr:cNvPr id="6" name="TextBox 20"/>
        <xdr:cNvSpPr txBox="1">
          <a:spLocks noChangeArrowheads="1"/>
        </xdr:cNvSpPr>
      </xdr:nvSpPr>
      <xdr:spPr>
        <a:xfrm>
          <a:off x="333375" y="14430375"/>
          <a:ext cx="7934325" cy="1400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During the current quarter ended 30 September 2007, the Group has issued RM600.0  million nominal  value Murabahah Commercial Papers pursuant to MISC's Murabahah Commercial Paper Programme with an aggregate nominal value of up to RM1,000.0 million.
In the same quarter, the Group has issued RM700.0 million nominal value Murabahah Medium Term Notes pursuant to MISC's Murabahah Medium Term Notes Programme with an aggregate nominal value of up to RM2,500.0 million.</a:t>
          </a:r>
        </a:p>
      </xdr:txBody>
    </xdr:sp>
    <xdr:clientData/>
  </xdr:twoCellAnchor>
  <xdr:twoCellAnchor>
    <xdr:from>
      <xdr:col>0</xdr:col>
      <xdr:colOff>342900</xdr:colOff>
      <xdr:row>65</xdr:row>
      <xdr:rowOff>190500</xdr:rowOff>
    </xdr:from>
    <xdr:to>
      <xdr:col>14</xdr:col>
      <xdr:colOff>952500</xdr:colOff>
      <xdr:row>69</xdr:row>
      <xdr:rowOff>0</xdr:rowOff>
    </xdr:to>
    <xdr:sp>
      <xdr:nvSpPr>
        <xdr:cNvPr id="7" name="TextBox 21"/>
        <xdr:cNvSpPr txBox="1">
          <a:spLocks noChangeArrowheads="1"/>
        </xdr:cNvSpPr>
      </xdr:nvSpPr>
      <xdr:spPr>
        <a:xfrm>
          <a:off x="342900" y="13230225"/>
          <a:ext cx="7934325"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9525</xdr:colOff>
      <xdr:row>82</xdr:row>
      <xdr:rowOff>9525</xdr:rowOff>
    </xdr:from>
    <xdr:to>
      <xdr:col>15</xdr:col>
      <xdr:colOff>0</xdr:colOff>
      <xdr:row>84</xdr:row>
      <xdr:rowOff>0</xdr:rowOff>
    </xdr:to>
    <xdr:sp>
      <xdr:nvSpPr>
        <xdr:cNvPr id="8" name="TextBox 22"/>
        <xdr:cNvSpPr txBox="1">
          <a:spLocks noChangeArrowheads="1"/>
        </xdr:cNvSpPr>
      </xdr:nvSpPr>
      <xdr:spPr>
        <a:xfrm>
          <a:off x="361950" y="16402050"/>
          <a:ext cx="7924800" cy="390525"/>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The Group paid a final dividend of 20 sen per share tax exempt (2005/2006: 20 sen) on 30 August 2007 in respect of the 2006/2007 financial year, amounting to RM748.1 million in total.</a:t>
          </a:r>
        </a:p>
      </xdr:txBody>
    </xdr:sp>
    <xdr:clientData/>
  </xdr:twoCellAnchor>
  <xdr:twoCellAnchor>
    <xdr:from>
      <xdr:col>1</xdr:col>
      <xdr:colOff>9525</xdr:colOff>
      <xdr:row>107</xdr:row>
      <xdr:rowOff>9525</xdr:rowOff>
    </xdr:from>
    <xdr:to>
      <xdr:col>14</xdr:col>
      <xdr:colOff>952500</xdr:colOff>
      <xdr:row>109</xdr:row>
      <xdr:rowOff>38100</xdr:rowOff>
    </xdr:to>
    <xdr:sp>
      <xdr:nvSpPr>
        <xdr:cNvPr id="9" name="TextBox 23"/>
        <xdr:cNvSpPr txBox="1">
          <a:spLocks noChangeArrowheads="1"/>
        </xdr:cNvSpPr>
      </xdr:nvSpPr>
      <xdr:spPr>
        <a:xfrm>
          <a:off x="361950" y="21459825"/>
          <a:ext cx="7915275" cy="428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valuations of land and buildings have been brought forward without any amendments from the most recent annual audited financial statements as no revaluation has been carried out since 31 March 2007.</a:t>
          </a:r>
        </a:p>
      </xdr:txBody>
    </xdr:sp>
    <xdr:clientData/>
  </xdr:twoCellAnchor>
  <xdr:twoCellAnchor>
    <xdr:from>
      <xdr:col>1</xdr:col>
      <xdr:colOff>0</xdr:colOff>
      <xdr:row>113</xdr:row>
      <xdr:rowOff>0</xdr:rowOff>
    </xdr:from>
    <xdr:to>
      <xdr:col>15</xdr:col>
      <xdr:colOff>9525</xdr:colOff>
      <xdr:row>115</xdr:row>
      <xdr:rowOff>76200</xdr:rowOff>
    </xdr:to>
    <xdr:sp>
      <xdr:nvSpPr>
        <xdr:cNvPr id="10" name="TextBox 24"/>
        <xdr:cNvSpPr txBox="1">
          <a:spLocks noChangeArrowheads="1"/>
        </xdr:cNvSpPr>
      </xdr:nvSpPr>
      <xdr:spPr>
        <a:xfrm>
          <a:off x="352425" y="22650450"/>
          <a:ext cx="7943850" cy="476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are no material events subsequent to the current financial quarter to date.</a:t>
          </a:r>
        </a:p>
      </xdr:txBody>
    </xdr:sp>
    <xdr:clientData/>
  </xdr:twoCellAnchor>
  <xdr:twoCellAnchor>
    <xdr:from>
      <xdr:col>1</xdr:col>
      <xdr:colOff>9525</xdr:colOff>
      <xdr:row>137</xdr:row>
      <xdr:rowOff>0</xdr:rowOff>
    </xdr:from>
    <xdr:to>
      <xdr:col>14</xdr:col>
      <xdr:colOff>952500</xdr:colOff>
      <xdr:row>142</xdr:row>
      <xdr:rowOff>9525</xdr:rowOff>
    </xdr:to>
    <xdr:sp>
      <xdr:nvSpPr>
        <xdr:cNvPr id="11" name="TextBox 25"/>
        <xdr:cNvSpPr txBox="1">
          <a:spLocks noChangeArrowheads="1"/>
        </xdr:cNvSpPr>
      </xdr:nvSpPr>
      <xdr:spPr>
        <a:xfrm>
          <a:off x="361950" y="27451050"/>
          <a:ext cx="7915275" cy="10096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The Group profit before taxation (excluding the exceptional gain) of RM638.0 million was 8.4% lower than the corresponding quarter of RM696.7 million. The decrease was mainly due to escalating operational costs in the form of charter-hire, crewing and bunkers accompanied by softening freight rates due to surplus capacity. The improved performance in Offshore and Liner  businesses has helped to mitigate the lower freight rates. </a:t>
          </a:r>
        </a:p>
      </xdr:txBody>
    </xdr:sp>
    <xdr:clientData/>
  </xdr:twoCellAnchor>
  <xdr:twoCellAnchor>
    <xdr:from>
      <xdr:col>1</xdr:col>
      <xdr:colOff>9525</xdr:colOff>
      <xdr:row>145</xdr:row>
      <xdr:rowOff>0</xdr:rowOff>
    </xdr:from>
    <xdr:to>
      <xdr:col>14</xdr:col>
      <xdr:colOff>952500</xdr:colOff>
      <xdr:row>149</xdr:row>
      <xdr:rowOff>66675</xdr:rowOff>
    </xdr:to>
    <xdr:sp>
      <xdr:nvSpPr>
        <xdr:cNvPr id="12" name="TextBox 26"/>
        <xdr:cNvSpPr txBox="1">
          <a:spLocks noChangeArrowheads="1"/>
        </xdr:cNvSpPr>
      </xdr:nvSpPr>
      <xdr:spPr>
        <a:xfrm>
          <a:off x="361950" y="29051250"/>
          <a:ext cx="7915275" cy="8667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profit before taxation (excluding the exceptional gain) of RM638.0 million was 11.1% higher than the preceding quarter of RM574.0 million. </a:t>
          </a:r>
          <a:r>
            <a:rPr lang="en-US" cap="none" sz="1200" b="0" i="0" u="none" baseline="0">
              <a:solidFill>
                <a:srgbClr val="000000"/>
              </a:solidFill>
              <a:latin typeface="Arial"/>
              <a:ea typeface="Arial"/>
              <a:cs typeface="Arial"/>
            </a:rPr>
            <a:t>The increase was mainly due to the overall increase in profitability in Liner and Offshore businesses.</a:t>
          </a:r>
        </a:p>
      </xdr:txBody>
    </xdr:sp>
    <xdr:clientData/>
  </xdr:twoCellAnchor>
  <xdr:twoCellAnchor>
    <xdr:from>
      <xdr:col>0</xdr:col>
      <xdr:colOff>342900</xdr:colOff>
      <xdr:row>152</xdr:row>
      <xdr:rowOff>9525</xdr:rowOff>
    </xdr:from>
    <xdr:to>
      <xdr:col>14</xdr:col>
      <xdr:colOff>952500</xdr:colOff>
      <xdr:row>157</xdr:row>
      <xdr:rowOff>0</xdr:rowOff>
    </xdr:to>
    <xdr:sp>
      <xdr:nvSpPr>
        <xdr:cNvPr id="13" name="TextBox 27"/>
        <xdr:cNvSpPr txBox="1">
          <a:spLocks noChangeArrowheads="1"/>
        </xdr:cNvSpPr>
      </xdr:nvSpPr>
      <xdr:spPr>
        <a:xfrm>
          <a:off x="342900" y="30460950"/>
          <a:ext cx="7934325" cy="990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earnings arising from existing and new long term charters in the LNG business and improvement of profit in Offshore, Engineering and Ship Repair businesses will provide the Group with stable earnings. However, the prospects for global Petroleum and Container shipping are stable to softening due to the surplus capacity from newbuildings and the delayed scrapping of old tonnages. Escalating operational costs especially bunkers on the back of historical high oil price could adversely impact performance. </a:t>
          </a:r>
        </a:p>
      </xdr:txBody>
    </xdr:sp>
    <xdr:clientData/>
  </xdr:twoCellAnchor>
  <xdr:twoCellAnchor>
    <xdr:from>
      <xdr:col>0</xdr:col>
      <xdr:colOff>333375</xdr:colOff>
      <xdr:row>161</xdr:row>
      <xdr:rowOff>0</xdr:rowOff>
    </xdr:from>
    <xdr:to>
      <xdr:col>15</xdr:col>
      <xdr:colOff>9525</xdr:colOff>
      <xdr:row>162</xdr:row>
      <xdr:rowOff>28575</xdr:rowOff>
    </xdr:to>
    <xdr:sp>
      <xdr:nvSpPr>
        <xdr:cNvPr id="14" name="TextBox 28"/>
        <xdr:cNvSpPr txBox="1">
          <a:spLocks noChangeArrowheads="1"/>
        </xdr:cNvSpPr>
      </xdr:nvSpPr>
      <xdr:spPr>
        <a:xfrm>
          <a:off x="333375" y="32251650"/>
          <a:ext cx="7962900"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Company did not provide any profit forecast or profit guarantee in any public document.</a:t>
          </a:r>
        </a:p>
      </xdr:txBody>
    </xdr:sp>
    <xdr:clientData/>
  </xdr:twoCellAnchor>
  <xdr:twoCellAnchor>
    <xdr:from>
      <xdr:col>0</xdr:col>
      <xdr:colOff>342900</xdr:colOff>
      <xdr:row>249</xdr:row>
      <xdr:rowOff>190500</xdr:rowOff>
    </xdr:from>
    <xdr:to>
      <xdr:col>15</xdr:col>
      <xdr:colOff>0</xdr:colOff>
      <xdr:row>255</xdr:row>
      <xdr:rowOff>142875</xdr:rowOff>
    </xdr:to>
    <xdr:sp>
      <xdr:nvSpPr>
        <xdr:cNvPr id="15" name="TextBox 29"/>
        <xdr:cNvSpPr txBox="1">
          <a:spLocks noChangeArrowheads="1"/>
        </xdr:cNvSpPr>
      </xdr:nvSpPr>
      <xdr:spPr>
        <a:xfrm>
          <a:off x="342900" y="49996725"/>
          <a:ext cx="7943850" cy="11525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of Directors has declared an interim dividend of 15 sen per share tax exempt (2006/2007:10 sen) in respect of the 2007/2008 financial year amounting to RM558.0 million (2006/2007:RM372.0 million). The proposed dividend will be paid on 24 December 2007 to shareholders registered at the close of business on 12 December 2007.  The Register of Members will be closed  from 13 December 2007 to 14 December 2007 (both dates inclusive) for the purpose of determining shareholders' entitlement to  the dividend. A depositor shall qualify for entitlement only in respect of :
</a:t>
          </a:r>
        </a:p>
      </xdr:txBody>
    </xdr:sp>
    <xdr:clientData/>
  </xdr:twoCellAnchor>
  <xdr:twoCellAnchor>
    <xdr:from>
      <xdr:col>2</xdr:col>
      <xdr:colOff>0</xdr:colOff>
      <xdr:row>256</xdr:row>
      <xdr:rowOff>0</xdr:rowOff>
    </xdr:from>
    <xdr:to>
      <xdr:col>14</xdr:col>
      <xdr:colOff>923925</xdr:colOff>
      <xdr:row>256</xdr:row>
      <xdr:rowOff>0</xdr:rowOff>
    </xdr:to>
    <xdr:sp>
      <xdr:nvSpPr>
        <xdr:cNvPr id="16" name="TextBox 30"/>
        <xdr:cNvSpPr txBox="1">
          <a:spLocks noChangeArrowheads="1"/>
        </xdr:cNvSpPr>
      </xdr:nvSpPr>
      <xdr:spPr>
        <a:xfrm>
          <a:off x="561975" y="51206400"/>
          <a:ext cx="7686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shares deposited into the Depositor's Securities Account before  12:30 pm on xxxx  (in respect of shares which are exempted from Mandatory Deposit);
</a:t>
          </a:r>
        </a:p>
      </xdr:txBody>
    </xdr:sp>
    <xdr:clientData/>
  </xdr:twoCellAnchor>
  <xdr:twoCellAnchor>
    <xdr:from>
      <xdr:col>2</xdr:col>
      <xdr:colOff>0</xdr:colOff>
      <xdr:row>256</xdr:row>
      <xdr:rowOff>9525</xdr:rowOff>
    </xdr:from>
    <xdr:to>
      <xdr:col>14</xdr:col>
      <xdr:colOff>923925</xdr:colOff>
      <xdr:row>258</xdr:row>
      <xdr:rowOff>19050</xdr:rowOff>
    </xdr:to>
    <xdr:sp>
      <xdr:nvSpPr>
        <xdr:cNvPr id="17" name="TextBox 31"/>
        <xdr:cNvSpPr txBox="1">
          <a:spLocks noChangeArrowheads="1"/>
        </xdr:cNvSpPr>
      </xdr:nvSpPr>
      <xdr:spPr>
        <a:xfrm>
          <a:off x="561975" y="51215925"/>
          <a:ext cx="7686675" cy="409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securities transferred into the Depositor's Securities Account before 4:00 pm on 12 December 2007 in respect of Ordinary Transfers; and</a:t>
          </a:r>
        </a:p>
      </xdr:txBody>
    </xdr:sp>
    <xdr:clientData/>
  </xdr:twoCellAnchor>
  <xdr:twoCellAnchor>
    <xdr:from>
      <xdr:col>2</xdr:col>
      <xdr:colOff>0</xdr:colOff>
      <xdr:row>259</xdr:row>
      <xdr:rowOff>9525</xdr:rowOff>
    </xdr:from>
    <xdr:to>
      <xdr:col>15</xdr:col>
      <xdr:colOff>9525</xdr:colOff>
      <xdr:row>260</xdr:row>
      <xdr:rowOff>152400</xdr:rowOff>
    </xdr:to>
    <xdr:sp>
      <xdr:nvSpPr>
        <xdr:cNvPr id="18" name="TextBox 32"/>
        <xdr:cNvSpPr txBox="1">
          <a:spLocks noChangeArrowheads="1"/>
        </xdr:cNvSpPr>
      </xdr:nvSpPr>
      <xdr:spPr>
        <a:xfrm>
          <a:off x="561975" y="51816000"/>
          <a:ext cx="7734300" cy="3429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shares bought on the BMSB on a cum entitlement basis according to the rules of BMSB.</a:t>
          </a:r>
        </a:p>
      </xdr:txBody>
    </xdr:sp>
    <xdr:clientData/>
  </xdr:twoCellAnchor>
  <xdr:twoCellAnchor>
    <xdr:from>
      <xdr:col>2</xdr:col>
      <xdr:colOff>9525</xdr:colOff>
      <xdr:row>193</xdr:row>
      <xdr:rowOff>0</xdr:rowOff>
    </xdr:from>
    <xdr:to>
      <xdr:col>15</xdr:col>
      <xdr:colOff>28575</xdr:colOff>
      <xdr:row>194</xdr:row>
      <xdr:rowOff>76200</xdr:rowOff>
    </xdr:to>
    <xdr:sp>
      <xdr:nvSpPr>
        <xdr:cNvPr id="19" name="TextBox 33"/>
        <xdr:cNvSpPr txBox="1">
          <a:spLocks noChangeArrowheads="1"/>
        </xdr:cNvSpPr>
      </xdr:nvSpPr>
      <xdr:spPr>
        <a:xfrm>
          <a:off x="571500" y="38671500"/>
          <a:ext cx="7743825" cy="2762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are no material purchases and sales of quoted securities for the current financial year to date.</a:t>
          </a:r>
        </a:p>
      </xdr:txBody>
    </xdr:sp>
    <xdr:clientData/>
  </xdr:twoCellAnchor>
  <xdr:twoCellAnchor>
    <xdr:from>
      <xdr:col>2</xdr:col>
      <xdr:colOff>9525</xdr:colOff>
      <xdr:row>195</xdr:row>
      <xdr:rowOff>0</xdr:rowOff>
    </xdr:from>
    <xdr:to>
      <xdr:col>15</xdr:col>
      <xdr:colOff>28575</xdr:colOff>
      <xdr:row>196</xdr:row>
      <xdr:rowOff>76200</xdr:rowOff>
    </xdr:to>
    <xdr:sp>
      <xdr:nvSpPr>
        <xdr:cNvPr id="20" name="TextBox 34"/>
        <xdr:cNvSpPr txBox="1">
          <a:spLocks noChangeArrowheads="1"/>
        </xdr:cNvSpPr>
      </xdr:nvSpPr>
      <xdr:spPr>
        <a:xfrm>
          <a:off x="571500" y="39071550"/>
          <a:ext cx="7743825" cy="2762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Investments in quoted securities as at 30 September 2007 are as follows:-</a:t>
          </a:r>
        </a:p>
      </xdr:txBody>
    </xdr:sp>
    <xdr:clientData/>
  </xdr:twoCellAnchor>
  <xdr:twoCellAnchor>
    <xdr:from>
      <xdr:col>0</xdr:col>
      <xdr:colOff>342900</xdr:colOff>
      <xdr:row>204</xdr:row>
      <xdr:rowOff>190500</xdr:rowOff>
    </xdr:from>
    <xdr:to>
      <xdr:col>15</xdr:col>
      <xdr:colOff>0</xdr:colOff>
      <xdr:row>207</xdr:row>
      <xdr:rowOff>38100</xdr:rowOff>
    </xdr:to>
    <xdr:sp>
      <xdr:nvSpPr>
        <xdr:cNvPr id="21" name="TextBox 35"/>
        <xdr:cNvSpPr txBox="1">
          <a:spLocks noChangeArrowheads="1"/>
        </xdr:cNvSpPr>
      </xdr:nvSpPr>
      <xdr:spPr>
        <a:xfrm>
          <a:off x="342900" y="41062275"/>
          <a:ext cx="7943850"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are no outstanding corporate proposals submitted by the Group for the quarter ended 30 September 2007.</a:t>
          </a:r>
        </a:p>
      </xdr:txBody>
    </xdr:sp>
    <xdr:clientData/>
  </xdr:twoCellAnchor>
  <xdr:twoCellAnchor>
    <xdr:from>
      <xdr:col>1</xdr:col>
      <xdr:colOff>200025</xdr:colOff>
      <xdr:row>210</xdr:row>
      <xdr:rowOff>28575</xdr:rowOff>
    </xdr:from>
    <xdr:to>
      <xdr:col>15</xdr:col>
      <xdr:colOff>28575</xdr:colOff>
      <xdr:row>212</xdr:row>
      <xdr:rowOff>76200</xdr:rowOff>
    </xdr:to>
    <xdr:sp>
      <xdr:nvSpPr>
        <xdr:cNvPr id="22" name="TextBox 36"/>
        <xdr:cNvSpPr txBox="1">
          <a:spLocks noChangeArrowheads="1"/>
        </xdr:cNvSpPr>
      </xdr:nvSpPr>
      <xdr:spPr>
        <a:xfrm>
          <a:off x="552450" y="42100500"/>
          <a:ext cx="77628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tenure of Group borrowings as at 30 September 2007 classified as short and long term as well as secured and unsecured categories is as follows :-</a:t>
          </a:r>
        </a:p>
      </xdr:txBody>
    </xdr:sp>
    <xdr:clientData/>
  </xdr:twoCellAnchor>
  <xdr:twoCellAnchor>
    <xdr:from>
      <xdr:col>1</xdr:col>
      <xdr:colOff>200025</xdr:colOff>
      <xdr:row>222</xdr:row>
      <xdr:rowOff>200025</xdr:rowOff>
    </xdr:from>
    <xdr:to>
      <xdr:col>15</xdr:col>
      <xdr:colOff>28575</xdr:colOff>
      <xdr:row>225</xdr:row>
      <xdr:rowOff>38100</xdr:rowOff>
    </xdr:to>
    <xdr:sp>
      <xdr:nvSpPr>
        <xdr:cNvPr id="23" name="TextBox 37"/>
        <xdr:cNvSpPr txBox="1">
          <a:spLocks noChangeArrowheads="1"/>
        </xdr:cNvSpPr>
      </xdr:nvSpPr>
      <xdr:spPr>
        <a:xfrm>
          <a:off x="552450" y="44681775"/>
          <a:ext cx="77628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Foreign borrowings in Ringgit Malaysia equivalent as at 30 June 2007 are as follows :-</a:t>
          </a:r>
        </a:p>
      </xdr:txBody>
    </xdr:sp>
    <xdr:clientData/>
  </xdr:twoCellAnchor>
  <xdr:twoCellAnchor>
    <xdr:from>
      <xdr:col>0</xdr:col>
      <xdr:colOff>333375</xdr:colOff>
      <xdr:row>264</xdr:row>
      <xdr:rowOff>9525</xdr:rowOff>
    </xdr:from>
    <xdr:to>
      <xdr:col>8</xdr:col>
      <xdr:colOff>238125</xdr:colOff>
      <xdr:row>265</xdr:row>
      <xdr:rowOff>9525</xdr:rowOff>
    </xdr:to>
    <xdr:sp>
      <xdr:nvSpPr>
        <xdr:cNvPr id="24" name="TextBox 38"/>
        <xdr:cNvSpPr txBox="1">
          <a:spLocks noChangeArrowheads="1"/>
        </xdr:cNvSpPr>
      </xdr:nvSpPr>
      <xdr:spPr>
        <a:xfrm>
          <a:off x="333375" y="52778025"/>
          <a:ext cx="3876675" cy="2000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 respect of earnings per share :-</a:t>
          </a:r>
        </a:p>
      </xdr:txBody>
    </xdr:sp>
    <xdr:clientData/>
  </xdr:twoCellAnchor>
  <xdr:twoCellAnchor>
    <xdr:from>
      <xdr:col>1</xdr:col>
      <xdr:colOff>200025</xdr:colOff>
      <xdr:row>266</xdr:row>
      <xdr:rowOff>0</xdr:rowOff>
    </xdr:from>
    <xdr:to>
      <xdr:col>14</xdr:col>
      <xdr:colOff>942975</xdr:colOff>
      <xdr:row>269</xdr:row>
      <xdr:rowOff>28575</xdr:rowOff>
    </xdr:to>
    <xdr:sp>
      <xdr:nvSpPr>
        <xdr:cNvPr id="25" name="TextBox 39"/>
        <xdr:cNvSpPr txBox="1">
          <a:spLocks noChangeArrowheads="1"/>
        </xdr:cNvSpPr>
      </xdr:nvSpPr>
      <xdr:spPr>
        <a:xfrm>
          <a:off x="552450" y="53168550"/>
          <a:ext cx="7715250" cy="6286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amount used as numerator for the calculation of basic earnings per share is RM639.3 million for the second quarter ended 30 September 2007 which is the same as the net profits shown in the condensed consolidated income statement.</a:t>
          </a:r>
        </a:p>
      </xdr:txBody>
    </xdr:sp>
    <xdr:clientData/>
  </xdr:twoCellAnchor>
  <xdr:twoCellAnchor>
    <xdr:from>
      <xdr:col>1</xdr:col>
      <xdr:colOff>200025</xdr:colOff>
      <xdr:row>269</xdr:row>
      <xdr:rowOff>190500</xdr:rowOff>
    </xdr:from>
    <xdr:to>
      <xdr:col>14</xdr:col>
      <xdr:colOff>942975</xdr:colOff>
      <xdr:row>272</xdr:row>
      <xdr:rowOff>0</xdr:rowOff>
    </xdr:to>
    <xdr:sp>
      <xdr:nvSpPr>
        <xdr:cNvPr id="26" name="TextBox 40"/>
        <xdr:cNvSpPr txBox="1">
          <a:spLocks noChangeArrowheads="1"/>
        </xdr:cNvSpPr>
      </xdr:nvSpPr>
      <xdr:spPr>
        <a:xfrm>
          <a:off x="552450" y="53959125"/>
          <a:ext cx="7715250" cy="409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number of ordinary shares used as the denominator in calculating the earnings per share is 3,719.8 million.</a:t>
          </a:r>
        </a:p>
      </xdr:txBody>
    </xdr:sp>
    <xdr:clientData/>
  </xdr:twoCellAnchor>
  <xdr:twoCellAnchor>
    <xdr:from>
      <xdr:col>1</xdr:col>
      <xdr:colOff>28575</xdr:colOff>
      <xdr:row>272</xdr:row>
      <xdr:rowOff>28575</xdr:rowOff>
    </xdr:from>
    <xdr:to>
      <xdr:col>15</xdr:col>
      <xdr:colOff>9525</xdr:colOff>
      <xdr:row>274</xdr:row>
      <xdr:rowOff>104775</xdr:rowOff>
    </xdr:to>
    <xdr:sp>
      <xdr:nvSpPr>
        <xdr:cNvPr id="27" name="TextBox 41"/>
        <xdr:cNvSpPr txBox="1">
          <a:spLocks noChangeArrowheads="1"/>
        </xdr:cNvSpPr>
      </xdr:nvSpPr>
      <xdr:spPr>
        <a:xfrm>
          <a:off x="381000" y="54397275"/>
          <a:ext cx="7915275" cy="476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 does not have any financial instrument or other contract that may entitle its holder to ordinary shares and therefore, dilutive to its basic earnings per share.</a:t>
          </a:r>
        </a:p>
      </xdr:txBody>
    </xdr:sp>
    <xdr:clientData/>
  </xdr:twoCellAnchor>
  <xdr:twoCellAnchor>
    <xdr:from>
      <xdr:col>1</xdr:col>
      <xdr:colOff>0</xdr:colOff>
      <xdr:row>176</xdr:row>
      <xdr:rowOff>9525</xdr:rowOff>
    </xdr:from>
    <xdr:to>
      <xdr:col>15</xdr:col>
      <xdr:colOff>0</xdr:colOff>
      <xdr:row>180</xdr:row>
      <xdr:rowOff>66675</xdr:rowOff>
    </xdr:to>
    <xdr:sp>
      <xdr:nvSpPr>
        <xdr:cNvPr id="28" name="TextBox 42"/>
        <xdr:cNvSpPr txBox="1">
          <a:spLocks noChangeArrowheads="1"/>
        </xdr:cNvSpPr>
      </xdr:nvSpPr>
      <xdr:spPr>
        <a:xfrm>
          <a:off x="352425" y="35280600"/>
          <a:ext cx="7934325" cy="8572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income of the Group that is derived from the operations of sea-going Malaysian registered ships is tax exempt under Section 54A of the Income Tax Act, 1967. The taxation charge for the Group is attributable to tax  in respect of other activities of the Group.</a:t>
          </a:r>
        </a:p>
      </xdr:txBody>
    </xdr:sp>
    <xdr:clientData/>
  </xdr:twoCellAnchor>
  <xdr:twoCellAnchor>
    <xdr:from>
      <xdr:col>1</xdr:col>
      <xdr:colOff>0</xdr:colOff>
      <xdr:row>188</xdr:row>
      <xdr:rowOff>0</xdr:rowOff>
    </xdr:from>
    <xdr:to>
      <xdr:col>12</xdr:col>
      <xdr:colOff>866775</xdr:colOff>
      <xdr:row>189</xdr:row>
      <xdr:rowOff>133350</xdr:rowOff>
    </xdr:to>
    <xdr:sp>
      <xdr:nvSpPr>
        <xdr:cNvPr id="29" name="TextBox 43"/>
        <xdr:cNvSpPr txBox="1">
          <a:spLocks noChangeArrowheads="1"/>
        </xdr:cNvSpPr>
      </xdr:nvSpPr>
      <xdr:spPr>
        <a:xfrm>
          <a:off x="352425" y="37671375"/>
          <a:ext cx="6800850" cy="3333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are no material sales of investments and/or properties for the current financial year to date.</a:t>
          </a:r>
        </a:p>
      </xdr:txBody>
    </xdr:sp>
    <xdr:clientData/>
  </xdr:twoCellAnchor>
  <xdr:twoCellAnchor>
    <xdr:from>
      <xdr:col>1</xdr:col>
      <xdr:colOff>9525</xdr:colOff>
      <xdr:row>231</xdr:row>
      <xdr:rowOff>9525</xdr:rowOff>
    </xdr:from>
    <xdr:to>
      <xdr:col>15</xdr:col>
      <xdr:colOff>0</xdr:colOff>
      <xdr:row>239</xdr:row>
      <xdr:rowOff>47625</xdr:rowOff>
    </xdr:to>
    <xdr:sp>
      <xdr:nvSpPr>
        <xdr:cNvPr id="30" name="TextBox 44"/>
        <xdr:cNvSpPr txBox="1">
          <a:spLocks noChangeArrowheads="1"/>
        </xdr:cNvSpPr>
      </xdr:nvSpPr>
      <xdr:spPr>
        <a:xfrm>
          <a:off x="361950" y="46301025"/>
          <a:ext cx="7924800" cy="15525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On 18 December 2006, a subsidiary company has entered into an interest rate swap contract to hedge the floating interest rate obligations, for the loan of which USD310,000,000 has been drawn down.  Under this arrangement, the subsidiary company concerned has hedged its floating interest rate to fixed rate at 5.09% per annum, calculated on the notional principal USD410,000,000 (RM1,414,910,000).  These interest rate swap contract expires in June 2014. 
The estimated fair value of interest rate swap contract currently is USD5,275,219 (RM18,117,740) and represents the amount the subsidiary would gain upon termination of the contract.</a:t>
          </a:r>
        </a:p>
      </xdr:txBody>
    </xdr:sp>
    <xdr:clientData/>
  </xdr:twoCellAnchor>
  <xdr:twoCellAnchor>
    <xdr:from>
      <xdr:col>0</xdr:col>
      <xdr:colOff>342900</xdr:colOff>
      <xdr:row>243</xdr:row>
      <xdr:rowOff>9525</xdr:rowOff>
    </xdr:from>
    <xdr:to>
      <xdr:col>14</xdr:col>
      <xdr:colOff>47625</xdr:colOff>
      <xdr:row>244</xdr:row>
      <xdr:rowOff>114300</xdr:rowOff>
    </xdr:to>
    <xdr:sp>
      <xdr:nvSpPr>
        <xdr:cNvPr id="31" name="TextBox 45"/>
        <xdr:cNvSpPr txBox="1">
          <a:spLocks noChangeArrowheads="1"/>
        </xdr:cNvSpPr>
      </xdr:nvSpPr>
      <xdr:spPr>
        <a:xfrm>
          <a:off x="342900" y="48615600"/>
          <a:ext cx="7029450" cy="304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material litigation involving the Group.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GROUP%20ACCOUNTS%20SRVC\Consol\KLSE\2007_Qtr2\CONSOL%20WRKG%20SCHD\SEGMENTAL%200907\Segmental%200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2007-KLSE "/>
      <sheetName val="PETH"/>
      <sheetName val="Stat-2007 naimah casting"/>
      <sheetName val="Stat-2007"/>
      <sheetName val="MISCBreakdown"/>
      <sheetName val="Biz-Rev"/>
      <sheetName val="Biz-PFrOpernsNPBT"/>
      <sheetName val="ComparisonByBiz"/>
      <sheetName val="Mvmt of Adjs"/>
      <sheetName val="Mvmt of Adjs (USD)"/>
      <sheetName val="LC-IS-2007"/>
      <sheetName val="REVENUE 0307"/>
      <sheetName val="Detailed Rev"/>
      <sheetName val="Profit Fr Oprn_0307"/>
      <sheetName val="DetailedPrfFmOprn"/>
      <sheetName val="OOI"/>
      <sheetName val="OOI-DETAILS"/>
      <sheetName val="Fin.Cost_0307"/>
      <sheetName val="DetailedFC"/>
      <sheetName val="Geog-Rev"/>
      <sheetName val="Geog-PFrOpernsNPBT"/>
      <sheetName val="Biz-SegAssets"/>
      <sheetName val="Biz-SegLiab"/>
      <sheetName val="Biz-OtherInfo"/>
      <sheetName val="Geog-SegAssets"/>
      <sheetName val="Geog-OtherInfo"/>
      <sheetName val="ComparisonByGeog"/>
      <sheetName val="LC-BS-2007"/>
      <sheetName val="Total Asset"/>
      <sheetName val="Detailed Asset"/>
      <sheetName val="IC"/>
      <sheetName val="TOTALIABILITIES"/>
      <sheetName val="DETAILEDLIAB"/>
      <sheetName val="COI "/>
      <sheetName val="REcon-Board-working"/>
      <sheetName val="REcon-Board-Final Puan"/>
      <sheetName val="Sheet1"/>
    </sheetNames>
    <sheetDataSet>
      <sheetData sheetId="0">
        <row r="12">
          <cell r="F12">
            <v>3144119.8812809996</v>
          </cell>
          <cell r="H12">
            <v>781093.60759352</v>
          </cell>
          <cell r="J12">
            <v>2170999.59991844</v>
          </cell>
        </row>
        <row r="16">
          <cell r="F16">
            <v>1040463.5050641017</v>
          </cell>
          <cell r="H16">
            <v>155472.5961548</v>
          </cell>
          <cell r="J16">
            <v>22436.60078632001</v>
          </cell>
          <cell r="N16">
            <v>84647.40233632874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T66"/>
  <sheetViews>
    <sheetView tabSelected="1" view="pageBreakPreview" zoomScale="75" zoomScaleNormal="75" zoomScaleSheetLayoutView="75" workbookViewId="0" topLeftCell="A1">
      <selection activeCell="B41" sqref="B41"/>
    </sheetView>
  </sheetViews>
  <sheetFormatPr defaultColWidth="9.140625" defaultRowHeight="12.75"/>
  <cols>
    <col min="1" max="1" width="3.00390625" style="19" customWidth="1"/>
    <col min="2" max="2" width="37.57421875" style="19" customWidth="1"/>
    <col min="3" max="3" width="0.13671875" style="25" hidden="1" customWidth="1"/>
    <col min="4" max="4" width="2.28125" style="4" customWidth="1"/>
    <col min="5" max="5" width="17.28125" style="4" customWidth="1"/>
    <col min="6" max="6" width="2.28125" style="4" customWidth="1"/>
    <col min="7" max="7" width="17.28125" style="4" customWidth="1"/>
    <col min="8" max="8" width="2.28125" style="4" customWidth="1"/>
    <col min="9" max="9" width="17.28125" style="4" customWidth="1"/>
    <col min="10" max="10" width="2.28125" style="4" customWidth="1"/>
    <col min="11" max="11" width="17.28125" style="4" customWidth="1"/>
    <col min="12" max="12" width="9.140625" style="4" customWidth="1"/>
    <col min="13" max="13" width="17.140625" style="4" customWidth="1"/>
    <col min="14" max="14" width="16.421875" style="4" customWidth="1"/>
    <col min="15" max="15" width="9.140625" style="4" customWidth="1"/>
    <col min="16" max="16" width="15.421875" style="4" customWidth="1"/>
    <col min="17" max="17" width="14.28125" style="4" customWidth="1"/>
    <col min="18" max="18" width="15.8515625" style="4" customWidth="1"/>
    <col min="19" max="19" width="14.28125" style="4" customWidth="1"/>
    <col min="20" max="20" width="12.00390625" style="4" customWidth="1"/>
    <col min="21" max="26" width="9.140625" style="4" customWidth="1"/>
    <col min="27" max="16384" width="9.140625" style="19" customWidth="1"/>
  </cols>
  <sheetData>
    <row r="2" ht="15.75">
      <c r="A2" s="20" t="s">
        <v>161</v>
      </c>
    </row>
    <row r="3" ht="15">
      <c r="A3" s="44" t="s">
        <v>192</v>
      </c>
    </row>
    <row r="4" ht="15.75">
      <c r="A4" s="20"/>
    </row>
    <row r="6" ht="15.75">
      <c r="K6" s="97" t="s">
        <v>160</v>
      </c>
    </row>
    <row r="7" ht="15">
      <c r="K7" s="12" t="s">
        <v>230</v>
      </c>
    </row>
    <row r="8" spans="1:11" ht="15.75">
      <c r="A8" s="20" t="s">
        <v>142</v>
      </c>
      <c r="C8" s="19"/>
      <c r="I8" s="19"/>
      <c r="K8" s="19"/>
    </row>
    <row r="9" ht="9" customHeight="1">
      <c r="C9" s="19"/>
    </row>
    <row r="10" spans="1:3" ht="15">
      <c r="A10" s="19" t="s">
        <v>207</v>
      </c>
      <c r="C10" s="19"/>
    </row>
    <row r="11" spans="1:3" ht="15">
      <c r="A11" s="4" t="s">
        <v>191</v>
      </c>
      <c r="C11" s="4"/>
    </row>
    <row r="12" ht="9" customHeight="1">
      <c r="C12" s="19"/>
    </row>
    <row r="13" spans="1:3" ht="15.75">
      <c r="A13" s="20" t="s">
        <v>208</v>
      </c>
      <c r="C13" s="19"/>
    </row>
    <row r="14" spans="3:10" ht="9.75" customHeight="1">
      <c r="C14" s="4" t="s">
        <v>3</v>
      </c>
      <c r="E14" s="10"/>
      <c r="F14" s="21"/>
      <c r="I14" s="10"/>
      <c r="J14" s="21"/>
    </row>
    <row r="15" spans="3:11" ht="9.75" customHeight="1">
      <c r="C15" s="4"/>
      <c r="E15" s="10"/>
      <c r="F15" s="21"/>
      <c r="G15" s="10"/>
      <c r="I15" s="10"/>
      <c r="J15" s="10"/>
      <c r="K15" s="10"/>
    </row>
    <row r="16" spans="3:11" ht="21.75" customHeight="1">
      <c r="C16" s="22" t="s">
        <v>4</v>
      </c>
      <c r="D16" s="5"/>
      <c r="E16" s="249" t="s">
        <v>5</v>
      </c>
      <c r="F16" s="249"/>
      <c r="G16" s="249"/>
      <c r="H16" s="3"/>
      <c r="I16" s="250" t="s">
        <v>6</v>
      </c>
      <c r="J16" s="250"/>
      <c r="K16" s="250"/>
    </row>
    <row r="17" spans="3:11" ht="15.75">
      <c r="C17" s="22" t="s">
        <v>7</v>
      </c>
      <c r="D17" s="10"/>
      <c r="E17" s="39" t="s">
        <v>8</v>
      </c>
      <c r="F17" s="38"/>
      <c r="G17" s="39" t="s">
        <v>9</v>
      </c>
      <c r="H17" s="38"/>
      <c r="I17" s="39" t="s">
        <v>8</v>
      </c>
      <c r="J17" s="39"/>
      <c r="K17" s="39" t="str">
        <f>'Cash Flow'!F13</f>
        <v>PRECEDING</v>
      </c>
    </row>
    <row r="18" spans="2:11" ht="15.75">
      <c r="B18" s="80"/>
      <c r="C18" s="22" t="s">
        <v>10</v>
      </c>
      <c r="D18" s="10"/>
      <c r="E18" s="39" t="s">
        <v>10</v>
      </c>
      <c r="F18" s="38"/>
      <c r="G18" s="39" t="s">
        <v>11</v>
      </c>
      <c r="H18" s="38"/>
      <c r="I18" s="39" t="s">
        <v>10</v>
      </c>
      <c r="J18" s="39"/>
      <c r="K18" s="39" t="str">
        <f>'Cash Flow'!F14</f>
        <v>YEAR</v>
      </c>
    </row>
    <row r="19" spans="3:11" ht="15.75">
      <c r="C19" s="22" t="s">
        <v>12</v>
      </c>
      <c r="D19" s="10"/>
      <c r="E19" s="39" t="s">
        <v>13</v>
      </c>
      <c r="F19" s="38"/>
      <c r="G19" s="39" t="s">
        <v>13</v>
      </c>
      <c r="H19" s="2"/>
      <c r="I19" s="39" t="s">
        <v>14</v>
      </c>
      <c r="J19" s="39"/>
      <c r="K19" s="39" t="str">
        <f>'Cash Flow'!F15</f>
        <v>TO DATE</v>
      </c>
    </row>
    <row r="20" spans="3:11" ht="15.75">
      <c r="C20" s="23">
        <v>36341</v>
      </c>
      <c r="D20" s="24"/>
      <c r="E20" s="40" t="s">
        <v>209</v>
      </c>
      <c r="F20" s="41"/>
      <c r="G20" s="40" t="s">
        <v>210</v>
      </c>
      <c r="H20" s="41"/>
      <c r="I20" s="40" t="str">
        <f>+E20</f>
        <v>30 SEPTEMBER 2007</v>
      </c>
      <c r="J20" s="40"/>
      <c r="K20" s="107" t="str">
        <f>G20</f>
        <v>30 SEPTEMBER 2006</v>
      </c>
    </row>
    <row r="21" spans="5:11" ht="15">
      <c r="E21" s="39" t="s">
        <v>17</v>
      </c>
      <c r="F21" s="38"/>
      <c r="G21" s="39" t="s">
        <v>17</v>
      </c>
      <c r="H21" s="38"/>
      <c r="I21" s="39" t="s">
        <v>17</v>
      </c>
      <c r="J21" s="39"/>
      <c r="K21" s="39" t="s">
        <v>17</v>
      </c>
    </row>
    <row r="22" spans="5:15" ht="15">
      <c r="E22" s="39"/>
      <c r="F22" s="38"/>
      <c r="G22" s="39"/>
      <c r="H22" s="38"/>
      <c r="I22" s="39"/>
      <c r="J22" s="39"/>
      <c r="K22" s="39"/>
      <c r="M22" s="6"/>
      <c r="N22" s="6"/>
      <c r="O22" s="6"/>
    </row>
    <row r="23" spans="2:20" ht="15">
      <c r="B23" s="19" t="s">
        <v>42</v>
      </c>
      <c r="C23" s="26">
        <v>2483714</v>
      </c>
      <c r="E23" s="27">
        <f>I23-2921219</f>
        <v>3174994</v>
      </c>
      <c r="F23" s="27"/>
      <c r="G23" s="27">
        <f>K23-2718734</f>
        <v>2787969</v>
      </c>
      <c r="H23" s="27"/>
      <c r="I23" s="27">
        <v>6096213</v>
      </c>
      <c r="J23" s="27"/>
      <c r="K23" s="27">
        <v>5506703</v>
      </c>
      <c r="M23" s="232"/>
      <c r="N23" s="85"/>
      <c r="O23" s="104"/>
      <c r="P23" s="78"/>
      <c r="Q23" s="84"/>
      <c r="R23" s="84"/>
      <c r="S23" s="84"/>
      <c r="T23" s="84"/>
    </row>
    <row r="24" spans="2:20" ht="15">
      <c r="B24" s="81"/>
      <c r="C24" s="26"/>
      <c r="E24" s="28"/>
      <c r="F24" s="28"/>
      <c r="G24" s="28"/>
      <c r="H24" s="27"/>
      <c r="I24" s="28"/>
      <c r="J24" s="28"/>
      <c r="K24" s="28"/>
      <c r="M24" s="232"/>
      <c r="N24" s="85"/>
      <c r="O24" s="104"/>
      <c r="P24" s="78"/>
      <c r="Q24" s="84"/>
      <c r="R24" s="84"/>
      <c r="S24" s="84"/>
      <c r="T24" s="84"/>
    </row>
    <row r="25" spans="2:20" ht="15.75" thickBot="1">
      <c r="B25" s="29" t="s">
        <v>80</v>
      </c>
      <c r="C25" s="30">
        <v>26479</v>
      </c>
      <c r="D25" s="18"/>
      <c r="E25" s="89">
        <f>I25-112666</f>
        <v>68288</v>
      </c>
      <c r="F25" s="27"/>
      <c r="G25" s="89">
        <f>K25-80132</f>
        <v>55163</v>
      </c>
      <c r="H25" s="27"/>
      <c r="I25" s="89">
        <f>234274-I29</f>
        <v>180954</v>
      </c>
      <c r="J25" s="27"/>
      <c r="K25" s="89">
        <v>135295</v>
      </c>
      <c r="M25" s="232"/>
      <c r="N25" s="85"/>
      <c r="O25" s="104"/>
      <c r="P25" s="78"/>
      <c r="Q25" s="84"/>
      <c r="R25" s="84"/>
      <c r="S25" s="84"/>
      <c r="T25" s="84"/>
    </row>
    <row r="26" spans="3:20" ht="15.75" thickTop="1">
      <c r="C26" s="26"/>
      <c r="E26" s="28"/>
      <c r="F26" s="28"/>
      <c r="G26" s="28"/>
      <c r="H26" s="27"/>
      <c r="I26" s="28"/>
      <c r="J26" s="28"/>
      <c r="K26" s="28"/>
      <c r="M26" s="232"/>
      <c r="N26" s="85"/>
      <c r="O26" s="104"/>
      <c r="P26" s="78"/>
      <c r="Q26" s="84"/>
      <c r="R26" s="84"/>
      <c r="S26" s="84"/>
      <c r="T26" s="84"/>
    </row>
    <row r="27" spans="2:20" ht="15">
      <c r="B27" s="19" t="s">
        <v>183</v>
      </c>
      <c r="C27" s="26">
        <v>1285826</v>
      </c>
      <c r="E27" s="13">
        <f>I27-655135</f>
        <v>647885</v>
      </c>
      <c r="F27" s="27"/>
      <c r="G27" s="13">
        <f>K27-609329</f>
        <v>775430</v>
      </c>
      <c r="H27" s="16"/>
      <c r="I27" s="13">
        <f>1356340-I29</f>
        <v>1303020</v>
      </c>
      <c r="J27" s="28"/>
      <c r="K27" s="13">
        <v>1384759</v>
      </c>
      <c r="M27" s="232"/>
      <c r="N27" s="85"/>
      <c r="O27" s="104"/>
      <c r="P27" s="233"/>
      <c r="Q27" s="84"/>
      <c r="R27" s="84"/>
      <c r="S27" s="84"/>
      <c r="T27" s="84"/>
    </row>
    <row r="28" spans="2:20" ht="15">
      <c r="B28" s="81"/>
      <c r="C28" s="26"/>
      <c r="E28" s="28"/>
      <c r="F28" s="28"/>
      <c r="G28" s="28"/>
      <c r="H28" s="27"/>
      <c r="I28" s="28"/>
      <c r="J28" s="28"/>
      <c r="K28" s="28"/>
      <c r="M28" s="232"/>
      <c r="N28" s="85"/>
      <c r="O28" s="104"/>
      <c r="P28" s="78"/>
      <c r="Q28" s="84"/>
      <c r="R28" s="84"/>
      <c r="S28" s="84"/>
      <c r="T28" s="84"/>
    </row>
    <row r="29" spans="2:20" ht="15">
      <c r="B29" s="19" t="s">
        <v>158</v>
      </c>
      <c r="C29" s="26"/>
      <c r="E29" s="78">
        <f>I29-26137</f>
        <v>27183</v>
      </c>
      <c r="F29" s="28"/>
      <c r="G29" s="78">
        <v>0</v>
      </c>
      <c r="H29" s="27"/>
      <c r="I29" s="78">
        <v>53320</v>
      </c>
      <c r="J29" s="28"/>
      <c r="K29" s="78">
        <v>0</v>
      </c>
      <c r="M29" s="232"/>
      <c r="N29" s="85"/>
      <c r="O29" s="104"/>
      <c r="P29" s="78"/>
      <c r="Q29" s="84"/>
      <c r="R29" s="84"/>
      <c r="S29" s="84"/>
      <c r="T29" s="84"/>
    </row>
    <row r="30" spans="2:20" ht="15">
      <c r="B30" s="81"/>
      <c r="C30" s="26"/>
      <c r="E30" s="28"/>
      <c r="F30" s="28"/>
      <c r="G30" s="28"/>
      <c r="H30" s="27"/>
      <c r="I30" s="28"/>
      <c r="J30" s="28"/>
      <c r="K30" s="28"/>
      <c r="M30" s="232"/>
      <c r="N30" s="85"/>
      <c r="O30" s="104"/>
      <c r="P30" s="78"/>
      <c r="Q30" s="84"/>
      <c r="R30" s="84"/>
      <c r="S30" s="84"/>
      <c r="T30" s="84"/>
    </row>
    <row r="31" spans="2:20" ht="15">
      <c r="B31" s="19" t="s">
        <v>43</v>
      </c>
      <c r="C31" s="26">
        <v>-210063</v>
      </c>
      <c r="E31" s="28">
        <f>I31--83953</f>
        <v>-79276</v>
      </c>
      <c r="F31" s="27"/>
      <c r="G31" s="28">
        <f>K31--85241</f>
        <v>-86736</v>
      </c>
      <c r="H31" s="27"/>
      <c r="I31" s="28">
        <v>-163229</v>
      </c>
      <c r="J31" s="28"/>
      <c r="K31" s="28">
        <v>-171977</v>
      </c>
      <c r="M31" s="232"/>
      <c r="N31" s="85"/>
      <c r="O31" s="104"/>
      <c r="P31" s="78"/>
      <c r="Q31" s="84"/>
      <c r="R31" s="84"/>
      <c r="S31" s="84"/>
      <c r="T31" s="84"/>
    </row>
    <row r="32" spans="2:20" ht="15">
      <c r="B32" s="81"/>
      <c r="C32" s="26" t="s">
        <v>184</v>
      </c>
      <c r="E32" s="28"/>
      <c r="F32" s="28"/>
      <c r="G32" s="28"/>
      <c r="H32" s="27"/>
      <c r="I32" s="28"/>
      <c r="J32" s="28"/>
      <c r="K32" s="28"/>
      <c r="M32" s="232"/>
      <c r="N32" s="85"/>
      <c r="O32" s="104"/>
      <c r="P32" s="78"/>
      <c r="Q32" s="84"/>
      <c r="R32" s="84"/>
      <c r="S32" s="84"/>
      <c r="T32" s="84"/>
    </row>
    <row r="33" spans="2:20" ht="15">
      <c r="B33" s="19" t="s">
        <v>235</v>
      </c>
      <c r="C33" s="26"/>
      <c r="E33" s="27">
        <f>I33--84</f>
        <v>771</v>
      </c>
      <c r="F33" s="27"/>
      <c r="G33" s="27">
        <f>K33--170</f>
        <v>-56</v>
      </c>
      <c r="H33" s="27"/>
      <c r="I33" s="27">
        <v>687</v>
      </c>
      <c r="J33" s="27"/>
      <c r="K33" s="27">
        <v>-226</v>
      </c>
      <c r="M33" s="232"/>
      <c r="N33" s="85"/>
      <c r="O33" s="104"/>
      <c r="P33" s="78"/>
      <c r="Q33" s="84"/>
      <c r="R33" s="84"/>
      <c r="S33" s="84"/>
      <c r="T33" s="84"/>
    </row>
    <row r="34" spans="3:20" ht="15">
      <c r="C34" s="26"/>
      <c r="E34" s="27"/>
      <c r="F34" s="27"/>
      <c r="G34" s="27"/>
      <c r="H34" s="27"/>
      <c r="I34" s="27"/>
      <c r="J34" s="28"/>
      <c r="K34" s="27"/>
      <c r="M34" s="232"/>
      <c r="N34" s="85"/>
      <c r="O34" s="104"/>
      <c r="P34" s="78"/>
      <c r="Q34" s="84"/>
      <c r="R34" s="84"/>
      <c r="S34" s="84"/>
      <c r="T34" s="84"/>
    </row>
    <row r="35" spans="2:20" ht="15">
      <c r="B35" s="19" t="s">
        <v>236</v>
      </c>
      <c r="C35" s="26"/>
      <c r="E35" s="27"/>
      <c r="F35" s="27"/>
      <c r="G35" s="27"/>
      <c r="H35" s="27"/>
      <c r="I35" s="27"/>
      <c r="J35" s="28"/>
      <c r="K35" s="27"/>
      <c r="M35" s="232"/>
      <c r="N35" s="85"/>
      <c r="O35" s="104"/>
      <c r="P35" s="78"/>
      <c r="Q35" s="84"/>
      <c r="R35" s="84"/>
      <c r="S35" s="84"/>
      <c r="T35" s="84"/>
    </row>
    <row r="36" spans="2:20" ht="15">
      <c r="B36" s="19" t="s">
        <v>187</v>
      </c>
      <c r="C36" s="26"/>
      <c r="E36" s="28">
        <f>I36-2944</f>
        <v>68655</v>
      </c>
      <c r="F36" s="28"/>
      <c r="G36" s="28">
        <f>K36+422</f>
        <v>8017</v>
      </c>
      <c r="H36" s="27"/>
      <c r="I36" s="28">
        <v>71599</v>
      </c>
      <c r="J36" s="28"/>
      <c r="K36" s="28">
        <v>7595</v>
      </c>
      <c r="M36" s="232"/>
      <c r="N36" s="85"/>
      <c r="O36" s="104"/>
      <c r="P36" s="78"/>
      <c r="Q36" s="84"/>
      <c r="R36" s="84"/>
      <c r="S36" s="84"/>
      <c r="T36" s="84"/>
    </row>
    <row r="37" spans="3:20" ht="15">
      <c r="C37" s="26"/>
      <c r="E37" s="92"/>
      <c r="F37" s="27"/>
      <c r="G37" s="92"/>
      <c r="H37" s="27"/>
      <c r="I37" s="92"/>
      <c r="J37" s="27"/>
      <c r="K37" s="92"/>
      <c r="M37" s="232"/>
      <c r="N37" s="85"/>
      <c r="O37" s="104"/>
      <c r="P37" s="78"/>
      <c r="Q37" s="84"/>
      <c r="R37" s="84"/>
      <c r="S37" s="84"/>
      <c r="T37" s="84"/>
    </row>
    <row r="38" spans="2:20" ht="15">
      <c r="B38" s="19" t="s">
        <v>107</v>
      </c>
      <c r="C38" s="31">
        <f>SUM(C27:C33)</f>
        <v>1075763</v>
      </c>
      <c r="E38" s="27">
        <f>SUM(E27:E36)</f>
        <v>665218</v>
      </c>
      <c r="F38" s="27"/>
      <c r="G38" s="27">
        <f>SUM(G27:G36)</f>
        <v>696655</v>
      </c>
      <c r="H38" s="27"/>
      <c r="I38" s="27">
        <f>SUM(I27:I36)</f>
        <v>1265397</v>
      </c>
      <c r="J38" s="27"/>
      <c r="K38" s="27">
        <f>SUM(K27:K36)</f>
        <v>1220151</v>
      </c>
      <c r="M38" s="232"/>
      <c r="N38" s="85"/>
      <c r="O38" s="104"/>
      <c r="P38" s="78"/>
      <c r="Q38" s="84"/>
      <c r="R38" s="84"/>
      <c r="S38" s="84"/>
      <c r="T38" s="84"/>
    </row>
    <row r="39" spans="3:20" ht="15">
      <c r="C39" s="26"/>
      <c r="E39" s="28"/>
      <c r="F39" s="28"/>
      <c r="G39" s="28"/>
      <c r="H39" s="27"/>
      <c r="I39" s="28"/>
      <c r="J39" s="28"/>
      <c r="K39" s="28"/>
      <c r="M39" s="27"/>
      <c r="N39" s="85"/>
      <c r="O39" s="104"/>
      <c r="P39" s="78"/>
      <c r="Q39" s="84"/>
      <c r="R39" s="84"/>
      <c r="S39" s="84"/>
      <c r="T39" s="84"/>
    </row>
    <row r="40" spans="2:20" ht="15">
      <c r="B40" s="19" t="s">
        <v>81</v>
      </c>
      <c r="C40" s="26"/>
      <c r="E40" s="15">
        <f>I40--14862</f>
        <v>-10241</v>
      </c>
      <c r="F40" s="27"/>
      <c r="G40" s="92">
        <f>K40--271</f>
        <v>-2276</v>
      </c>
      <c r="H40" s="16"/>
      <c r="I40" s="15">
        <v>-25103</v>
      </c>
      <c r="J40" s="28"/>
      <c r="K40" s="15">
        <v>-2547</v>
      </c>
      <c r="M40" s="16"/>
      <c r="N40" s="85"/>
      <c r="O40" s="104"/>
      <c r="P40" s="78"/>
      <c r="Q40" s="84"/>
      <c r="R40" s="84"/>
      <c r="S40" s="84"/>
      <c r="T40" s="84"/>
    </row>
    <row r="41" spans="3:20" ht="15">
      <c r="C41" s="26"/>
      <c r="E41" s="28"/>
      <c r="F41" s="28"/>
      <c r="G41" s="28"/>
      <c r="H41" s="27"/>
      <c r="I41" s="28"/>
      <c r="J41" s="28"/>
      <c r="K41" s="28"/>
      <c r="M41" s="27"/>
      <c r="N41" s="85"/>
      <c r="O41" s="104"/>
      <c r="P41" s="78"/>
      <c r="Q41" s="84"/>
      <c r="R41" s="84"/>
      <c r="S41" s="84"/>
      <c r="T41" s="84"/>
    </row>
    <row r="42" spans="2:20" ht="15.75" thickBot="1">
      <c r="B42" s="19" t="s">
        <v>108</v>
      </c>
      <c r="C42" s="32" t="e">
        <f>SUM(C38+#REF!)</f>
        <v>#REF!</v>
      </c>
      <c r="E42" s="89">
        <f>SUM(E38:E40)</f>
        <v>654977</v>
      </c>
      <c r="F42" s="28"/>
      <c r="G42" s="89">
        <f>SUM(G38:G40)</f>
        <v>694379</v>
      </c>
      <c r="H42" s="27"/>
      <c r="I42" s="89">
        <f>SUM(I38:I40)</f>
        <v>1240294</v>
      </c>
      <c r="J42" s="28"/>
      <c r="K42" s="89">
        <f>SUM(K38:K40)</f>
        <v>1217604</v>
      </c>
      <c r="M42" s="27"/>
      <c r="N42" s="85"/>
      <c r="O42" s="104"/>
      <c r="P42" s="78"/>
      <c r="Q42" s="84"/>
      <c r="R42" s="84"/>
      <c r="S42" s="84"/>
      <c r="T42" s="84"/>
    </row>
    <row r="43" spans="3:20" ht="15.75" thickTop="1">
      <c r="C43" s="26"/>
      <c r="E43" s="13"/>
      <c r="F43" s="13"/>
      <c r="G43" s="13"/>
      <c r="H43" s="16"/>
      <c r="I43" s="13"/>
      <c r="J43" s="28"/>
      <c r="K43" s="13"/>
      <c r="M43" s="16"/>
      <c r="N43" s="85"/>
      <c r="O43" s="104"/>
      <c r="P43" s="78"/>
      <c r="Q43" s="84"/>
      <c r="R43" s="84"/>
      <c r="S43" s="84"/>
      <c r="T43" s="84"/>
    </row>
    <row r="44" spans="2:20" ht="15">
      <c r="B44" s="19" t="s">
        <v>170</v>
      </c>
      <c r="C44" s="26"/>
      <c r="E44" s="13"/>
      <c r="F44" s="13"/>
      <c r="G44" s="13"/>
      <c r="H44" s="16"/>
      <c r="I44" s="13"/>
      <c r="J44" s="28"/>
      <c r="K44" s="13"/>
      <c r="M44" s="16"/>
      <c r="N44" s="85"/>
      <c r="O44" s="104"/>
      <c r="P44" s="78"/>
      <c r="Q44" s="84"/>
      <c r="R44" s="84"/>
      <c r="S44" s="84"/>
      <c r="T44" s="84"/>
    </row>
    <row r="45" spans="3:20" ht="15">
      <c r="C45" s="26"/>
      <c r="E45" s="13"/>
      <c r="F45" s="13"/>
      <c r="G45" s="13"/>
      <c r="H45" s="16"/>
      <c r="I45" s="13"/>
      <c r="J45" s="28"/>
      <c r="K45" s="13"/>
      <c r="M45" s="16"/>
      <c r="N45" s="85"/>
      <c r="O45" s="104"/>
      <c r="P45" s="78"/>
      <c r="Q45" s="84"/>
      <c r="R45" s="84"/>
      <c r="S45" s="84"/>
      <c r="T45" s="84"/>
    </row>
    <row r="46" spans="2:20" ht="15">
      <c r="B46" s="19" t="s">
        <v>171</v>
      </c>
      <c r="C46" s="26"/>
      <c r="E46" s="13">
        <f>I46-575616</f>
        <v>639262</v>
      </c>
      <c r="F46" s="13"/>
      <c r="G46" s="13">
        <f>K46-522220</f>
        <v>682734</v>
      </c>
      <c r="H46" s="16"/>
      <c r="I46" s="13">
        <v>1214878</v>
      </c>
      <c r="J46" s="28"/>
      <c r="K46" s="13">
        <v>1204954</v>
      </c>
      <c r="M46" s="16"/>
      <c r="N46" s="85"/>
      <c r="O46" s="104"/>
      <c r="P46" s="78"/>
      <c r="Q46" s="84"/>
      <c r="R46" s="84"/>
      <c r="S46" s="84"/>
      <c r="T46" s="84"/>
    </row>
    <row r="47" spans="3:20" ht="15">
      <c r="C47" s="26"/>
      <c r="E47" s="13"/>
      <c r="F47" s="13"/>
      <c r="G47" s="13"/>
      <c r="H47" s="16"/>
      <c r="I47" s="13"/>
      <c r="J47" s="28"/>
      <c r="K47" s="13"/>
      <c r="M47" s="16"/>
      <c r="N47" s="85"/>
      <c r="O47" s="104"/>
      <c r="P47" s="78"/>
      <c r="Q47" s="84"/>
      <c r="R47" s="84"/>
      <c r="S47" s="84"/>
      <c r="T47" s="84"/>
    </row>
    <row r="48" spans="2:20" ht="15">
      <c r="B48" s="19" t="s">
        <v>153</v>
      </c>
      <c r="C48" s="26"/>
      <c r="E48" s="92">
        <f>I48-9701</f>
        <v>15715</v>
      </c>
      <c r="F48" s="27"/>
      <c r="G48" s="92">
        <f>K48-1005</f>
        <v>11645</v>
      </c>
      <c r="H48" s="27"/>
      <c r="I48" s="92">
        <v>25416</v>
      </c>
      <c r="J48" s="28"/>
      <c r="K48" s="92">
        <v>12650</v>
      </c>
      <c r="M48" s="27"/>
      <c r="N48" s="85"/>
      <c r="O48" s="104"/>
      <c r="P48" s="78"/>
      <c r="Q48" s="84"/>
      <c r="R48" s="84"/>
      <c r="S48" s="84"/>
      <c r="T48" s="84"/>
    </row>
    <row r="49" spans="3:20" ht="15">
      <c r="C49" s="26"/>
      <c r="E49" s="28"/>
      <c r="F49" s="28"/>
      <c r="G49" s="28"/>
      <c r="H49" s="27"/>
      <c r="I49" s="28"/>
      <c r="J49" s="28"/>
      <c r="K49" s="28"/>
      <c r="M49" s="27"/>
      <c r="N49" s="85"/>
      <c r="O49" s="104"/>
      <c r="P49" s="78"/>
      <c r="Q49" s="84"/>
      <c r="R49" s="84"/>
      <c r="S49" s="84"/>
      <c r="T49" s="84"/>
    </row>
    <row r="50" spans="3:20" ht="15.75" thickBot="1">
      <c r="C50" s="32" t="e">
        <f>SUM(C42:C49)</f>
        <v>#REF!</v>
      </c>
      <c r="E50" s="89">
        <f>E42</f>
        <v>654977</v>
      </c>
      <c r="F50" s="28"/>
      <c r="G50" s="89">
        <f>G42</f>
        <v>694379</v>
      </c>
      <c r="H50" s="27"/>
      <c r="I50" s="89">
        <f>I42</f>
        <v>1240294</v>
      </c>
      <c r="J50" s="28"/>
      <c r="K50" s="89">
        <f>K42</f>
        <v>1217604</v>
      </c>
      <c r="M50" s="27"/>
      <c r="N50" s="85"/>
      <c r="O50" s="104"/>
      <c r="P50" s="78"/>
      <c r="Q50" s="84"/>
      <c r="R50" s="84"/>
      <c r="S50" s="84"/>
      <c r="T50" s="84"/>
    </row>
    <row r="51" spans="3:16" ht="15.75" thickTop="1">
      <c r="C51" s="26"/>
      <c r="E51" s="13"/>
      <c r="F51" s="13"/>
      <c r="H51" s="16"/>
      <c r="I51" s="13"/>
      <c r="J51" s="28"/>
      <c r="M51" s="85"/>
      <c r="N51" s="85"/>
      <c r="O51" s="85"/>
      <c r="P51" s="84"/>
    </row>
    <row r="52" spans="3:15" ht="15">
      <c r="C52" s="26"/>
      <c r="E52" s="28"/>
      <c r="F52" s="28"/>
      <c r="G52" s="28"/>
      <c r="H52" s="27"/>
      <c r="I52" s="28"/>
      <c r="J52" s="28"/>
      <c r="M52" s="6"/>
      <c r="N52" s="6"/>
      <c r="O52" s="6"/>
    </row>
    <row r="53" spans="2:11" ht="15">
      <c r="B53" s="19" t="s">
        <v>172</v>
      </c>
      <c r="C53" s="26"/>
      <c r="E53" s="33"/>
      <c r="F53" s="33"/>
      <c r="G53" s="17"/>
      <c r="H53" s="34"/>
      <c r="I53" s="93"/>
      <c r="J53" s="33"/>
      <c r="K53" s="33"/>
    </row>
    <row r="54" spans="2:11" ht="15">
      <c r="B54" s="19" t="s">
        <v>173</v>
      </c>
      <c r="C54" s="26"/>
      <c r="E54" s="33"/>
      <c r="F54" s="33"/>
      <c r="G54" s="33"/>
      <c r="H54" s="34"/>
      <c r="I54" s="91"/>
      <c r="J54" s="33"/>
      <c r="K54" s="33"/>
    </row>
    <row r="55" spans="3:8" ht="15">
      <c r="C55" s="26"/>
      <c r="H55" s="6"/>
    </row>
    <row r="56" spans="2:8" ht="15">
      <c r="B56" s="19" t="s">
        <v>162</v>
      </c>
      <c r="C56" s="26"/>
      <c r="H56" s="6"/>
    </row>
    <row r="57" spans="2:11" ht="15">
      <c r="B57" s="19" t="s">
        <v>18</v>
      </c>
      <c r="C57" s="26"/>
      <c r="E57" s="42">
        <f>(E46/3719827.587)*100</f>
        <v>17.185258860762357</v>
      </c>
      <c r="F57" s="35"/>
      <c r="G57" s="42">
        <f>(G46/3719827.587)*100</f>
        <v>18.35391517569279</v>
      </c>
      <c r="H57" s="36"/>
      <c r="I57" s="42">
        <f>(I46/3719827.587)*100</f>
        <v>32.65952444263111</v>
      </c>
      <c r="J57" s="35"/>
      <c r="K57" s="42">
        <f>(K46/3719827.587)*100</f>
        <v>32.39273788417119</v>
      </c>
    </row>
    <row r="58" spans="3:8" ht="15">
      <c r="C58" s="26"/>
      <c r="H58" s="6"/>
    </row>
    <row r="59" spans="3:11" ht="6.75" customHeight="1" hidden="1">
      <c r="C59" s="26"/>
      <c r="E59" s="7"/>
      <c r="F59" s="7"/>
      <c r="G59" s="7"/>
      <c r="H59" s="37"/>
      <c r="I59" s="7"/>
      <c r="J59" s="7"/>
      <c r="K59" s="9"/>
    </row>
    <row r="60" ht="6.75" customHeight="1">
      <c r="H60" s="6"/>
    </row>
    <row r="61" spans="2:11" ht="15">
      <c r="B61" s="19" t="s">
        <v>197</v>
      </c>
      <c r="C61" s="26"/>
      <c r="E61" s="42"/>
      <c r="F61" s="35"/>
      <c r="G61" s="42"/>
      <c r="H61" s="36"/>
      <c r="I61" s="42"/>
      <c r="J61" s="35"/>
      <c r="K61" s="42"/>
    </row>
    <row r="62" spans="2:11" ht="15">
      <c r="B62" s="19" t="s">
        <v>18</v>
      </c>
      <c r="C62" s="26"/>
      <c r="E62" s="42">
        <f>E57</f>
        <v>17.185258860762357</v>
      </c>
      <c r="F62" s="35"/>
      <c r="G62" s="42">
        <f>G57</f>
        <v>18.35391517569279</v>
      </c>
      <c r="H62" s="36"/>
      <c r="I62" s="42">
        <f>I57</f>
        <v>32.65952444263111</v>
      </c>
      <c r="J62" s="35"/>
      <c r="K62" s="42">
        <f>K57</f>
        <v>32.39273788417119</v>
      </c>
    </row>
    <row r="63" spans="5:11" ht="15">
      <c r="E63" s="33"/>
      <c r="F63" s="33"/>
      <c r="G63" s="33"/>
      <c r="H63" s="33"/>
      <c r="I63" s="33"/>
      <c r="J63" s="33"/>
      <c r="K63" s="33"/>
    </row>
    <row r="64" spans="5:11" ht="15">
      <c r="E64" s="33"/>
      <c r="F64" s="33"/>
      <c r="G64" s="33"/>
      <c r="H64" s="33"/>
      <c r="I64" s="33"/>
      <c r="J64" s="33"/>
      <c r="K64" s="33"/>
    </row>
    <row r="65" spans="5:11" ht="15">
      <c r="E65" s="33"/>
      <c r="F65" s="33"/>
      <c r="G65" s="33"/>
      <c r="H65" s="33"/>
      <c r="I65" s="33"/>
      <c r="J65" s="33"/>
      <c r="K65" s="33"/>
    </row>
    <row r="66" spans="5:11" ht="15">
      <c r="E66" s="33"/>
      <c r="F66" s="33"/>
      <c r="G66" s="33"/>
      <c r="H66" s="33"/>
      <c r="I66" s="33"/>
      <c r="J66" s="33"/>
      <c r="K66" s="33"/>
    </row>
  </sheetData>
  <sheetProtection password="C724" sheet="1" objects="1" scenarios="1"/>
  <mergeCells count="2">
    <mergeCell ref="E16:G16"/>
    <mergeCell ref="I16:K16"/>
  </mergeCells>
  <printOptions/>
  <pageMargins left="0.681102362" right="0.41" top="0.708661417" bottom="1.15" header="0.511811023622047" footer="0.7"/>
  <pageSetup cellComments="asDisplayed" horizontalDpi="600" verticalDpi="600" orientation="portrait" paperSize="9" scale="70" r:id="rId3"/>
  <headerFooter alignWithMargins="0">
    <oddFooter>&amp;C&amp;12(The Condensed Consolidated Income Statement should be read in conjunction with the Annual Financial Statements
for the year ended 31 March 2007)</oddFooter>
  </headerFooter>
  <legacyDrawing r:id="rId2"/>
  <oleObjects>
    <oleObject progId="MSPhotoEd.3" shapeId="1008725" r:id="rId1"/>
  </oleObjects>
</worksheet>
</file>

<file path=xl/worksheets/sheet2.xml><?xml version="1.0" encoding="utf-8"?>
<worksheet xmlns="http://schemas.openxmlformats.org/spreadsheetml/2006/main" xmlns:r="http://schemas.openxmlformats.org/officeDocument/2006/relationships">
  <dimension ref="A1:R126"/>
  <sheetViews>
    <sheetView view="pageBreakPreview" zoomScale="65" zoomScaleNormal="70" zoomScaleSheetLayoutView="65" workbookViewId="0" topLeftCell="C1">
      <selection activeCell="D5" sqref="D5"/>
    </sheetView>
  </sheetViews>
  <sheetFormatPr defaultColWidth="7.8515625" defaultRowHeight="12.75"/>
  <cols>
    <col min="1" max="1" width="3.00390625" style="19" customWidth="1"/>
    <col min="2" max="2" width="3.140625" style="19" customWidth="1"/>
    <col min="3" max="3" width="50.00390625" style="19" customWidth="1"/>
    <col min="4" max="4" width="19.28125" style="4" customWidth="1"/>
    <col min="5" max="5" width="5.7109375" style="19" customWidth="1"/>
    <col min="6" max="6" width="19.28125" style="19" customWidth="1"/>
    <col min="7" max="7" width="4.00390625" style="19" customWidth="1"/>
    <col min="8" max="8" width="14.140625" style="19" hidden="1" customWidth="1"/>
    <col min="9" max="9" width="4.140625" style="19" hidden="1" customWidth="1"/>
    <col min="10" max="10" width="14.140625" style="43" hidden="1" customWidth="1"/>
    <col min="11" max="11" width="0.85546875" style="43" hidden="1" customWidth="1"/>
    <col min="12" max="12" width="14.140625" style="43" hidden="1" customWidth="1"/>
    <col min="13" max="14" width="7.8515625" style="19" hidden="1" customWidth="1"/>
    <col min="15" max="15" width="19.140625" style="19" bestFit="1" customWidth="1"/>
    <col min="16" max="16" width="14.28125" style="19" customWidth="1"/>
    <col min="17" max="17" width="17.7109375" style="19" bestFit="1" customWidth="1"/>
    <col min="18" max="18" width="16.8515625" style="19" customWidth="1"/>
    <col min="19" max="16384" width="7.8515625" style="19" customWidth="1"/>
  </cols>
  <sheetData>
    <row r="1" ht="15">
      <c r="C1" s="4"/>
    </row>
    <row r="2" spans="1:12" ht="15.75">
      <c r="A2" s="20" t="s">
        <v>161</v>
      </c>
      <c r="C2" s="4"/>
      <c r="E2" s="4"/>
      <c r="F2" s="4"/>
      <c r="G2" s="4"/>
      <c r="H2" s="4"/>
      <c r="I2" s="4"/>
      <c r="J2" s="4"/>
      <c r="K2" s="4"/>
      <c r="L2" s="19"/>
    </row>
    <row r="3" spans="1:12" ht="15">
      <c r="A3" s="44" t="s">
        <v>192</v>
      </c>
      <c r="C3" s="4"/>
      <c r="E3" s="4"/>
      <c r="F3" s="4"/>
      <c r="G3" s="4"/>
      <c r="H3" s="4"/>
      <c r="I3" s="4"/>
      <c r="J3" s="4"/>
      <c r="K3" s="4"/>
      <c r="L3" s="19"/>
    </row>
    <row r="4" spans="1:12" ht="15.75">
      <c r="A4" s="20"/>
      <c r="C4" s="4"/>
      <c r="E4" s="4"/>
      <c r="F4" s="4"/>
      <c r="G4" s="4"/>
      <c r="H4" s="4"/>
      <c r="I4" s="4"/>
      <c r="J4" s="4"/>
      <c r="K4" s="4"/>
      <c r="L4" s="19"/>
    </row>
    <row r="5" spans="3:12" ht="15">
      <c r="C5" s="4"/>
      <c r="E5" s="4"/>
      <c r="F5" s="4"/>
      <c r="G5" s="4"/>
      <c r="H5" s="4"/>
      <c r="I5" s="4"/>
      <c r="J5" s="4"/>
      <c r="K5" s="4"/>
      <c r="L5" s="19"/>
    </row>
    <row r="6" spans="3:16" ht="15.75">
      <c r="C6" s="4"/>
      <c r="E6" s="4"/>
      <c r="F6" s="4"/>
      <c r="G6" s="4"/>
      <c r="H6" s="4"/>
      <c r="I6" s="4"/>
      <c r="J6" s="4"/>
      <c r="K6" s="4"/>
      <c r="L6" s="19"/>
      <c r="P6" s="97" t="s">
        <v>160</v>
      </c>
    </row>
    <row r="7" spans="3:16" ht="15">
      <c r="C7" s="4"/>
      <c r="E7" s="4"/>
      <c r="F7" s="4"/>
      <c r="G7" s="4"/>
      <c r="H7" s="4"/>
      <c r="I7" s="4"/>
      <c r="J7" s="4"/>
      <c r="K7" s="4"/>
      <c r="L7" s="19"/>
      <c r="P7" s="12" t="s">
        <v>229</v>
      </c>
    </row>
    <row r="8" ht="15.75">
      <c r="A8" s="20" t="s">
        <v>211</v>
      </c>
    </row>
    <row r="9" ht="15.75">
      <c r="A9" s="20"/>
    </row>
    <row r="10" spans="4:15" ht="15">
      <c r="D10" s="39" t="s">
        <v>19</v>
      </c>
      <c r="E10" s="1"/>
      <c r="F10" s="39" t="s">
        <v>19</v>
      </c>
      <c r="H10" s="45" t="s">
        <v>19</v>
      </c>
      <c r="O10" s="102"/>
    </row>
    <row r="11" spans="4:15" ht="15">
      <c r="D11" s="39" t="s">
        <v>20</v>
      </c>
      <c r="E11" s="1"/>
      <c r="F11" s="39" t="s">
        <v>21</v>
      </c>
      <c r="G11" s="45"/>
      <c r="H11" s="45" t="s">
        <v>21</v>
      </c>
      <c r="I11" s="45"/>
      <c r="J11" s="46" t="s">
        <v>19</v>
      </c>
      <c r="K11" s="46"/>
      <c r="L11" s="46" t="s">
        <v>22</v>
      </c>
      <c r="O11" s="102"/>
    </row>
    <row r="12" spans="4:15" ht="15">
      <c r="D12" s="39" t="s">
        <v>8</v>
      </c>
      <c r="E12" s="1"/>
      <c r="F12" s="39" t="s">
        <v>23</v>
      </c>
      <c r="G12" s="45"/>
      <c r="H12" s="45" t="s">
        <v>23</v>
      </c>
      <c r="I12" s="45"/>
      <c r="J12" s="46"/>
      <c r="K12" s="46"/>
      <c r="L12" s="46"/>
      <c r="O12" s="102"/>
    </row>
    <row r="13" spans="4:15" ht="15">
      <c r="D13" s="39" t="s">
        <v>13</v>
      </c>
      <c r="E13" s="1"/>
      <c r="F13" s="39" t="s">
        <v>24</v>
      </c>
      <c r="G13" s="45"/>
      <c r="H13" s="45" t="s">
        <v>24</v>
      </c>
      <c r="I13" s="45"/>
      <c r="J13" s="46"/>
      <c r="K13" s="46"/>
      <c r="L13" s="46"/>
      <c r="O13" s="102"/>
    </row>
    <row r="14" spans="4:15" ht="15">
      <c r="D14" s="40" t="str">
        <f>'Inc.Statements'!I20</f>
        <v>30 SEPTEMBER 2007</v>
      </c>
      <c r="E14" s="1"/>
      <c r="F14" s="40" t="s">
        <v>189</v>
      </c>
      <c r="G14" s="47"/>
      <c r="H14" s="47" t="s">
        <v>16</v>
      </c>
      <c r="I14" s="47"/>
      <c r="J14" s="48" t="s">
        <v>15</v>
      </c>
      <c r="K14" s="48"/>
      <c r="L14" s="48" t="s">
        <v>16</v>
      </c>
      <c r="O14" s="103"/>
    </row>
    <row r="15" spans="4:15" ht="15">
      <c r="D15" s="39" t="s">
        <v>17</v>
      </c>
      <c r="E15" s="1"/>
      <c r="F15" s="39" t="s">
        <v>17</v>
      </c>
      <c r="G15" s="45"/>
      <c r="H15" s="45" t="s">
        <v>17</v>
      </c>
      <c r="I15" s="45"/>
      <c r="J15" s="46" t="s">
        <v>17</v>
      </c>
      <c r="K15" s="46"/>
      <c r="L15" s="46" t="s">
        <v>17</v>
      </c>
      <c r="O15" s="102"/>
    </row>
    <row r="16" spans="4:18" ht="15">
      <c r="D16" s="6"/>
      <c r="F16" s="4"/>
      <c r="O16" s="6"/>
      <c r="R16" s="6"/>
    </row>
    <row r="17" spans="2:18" ht="15">
      <c r="B17" s="19" t="s">
        <v>109</v>
      </c>
      <c r="D17" s="104">
        <v>22129105</v>
      </c>
      <c r="F17" s="17">
        <v>21034467</v>
      </c>
      <c r="P17" s="60"/>
      <c r="Q17" s="60"/>
      <c r="R17" s="113"/>
    </row>
    <row r="18" spans="2:18" ht="15">
      <c r="B18" s="19" t="s">
        <v>164</v>
      </c>
      <c r="D18" s="104">
        <f>23117805-D17-D20-D19</f>
        <v>822419</v>
      </c>
      <c r="F18" s="17">
        <f>21877694-F17</f>
        <v>843227</v>
      </c>
      <c r="G18" s="49"/>
      <c r="H18" s="49">
        <v>11522199</v>
      </c>
      <c r="I18" s="49"/>
      <c r="J18" s="50">
        <v>11198475</v>
      </c>
      <c r="K18" s="50"/>
      <c r="L18" s="50">
        <v>11522199</v>
      </c>
      <c r="P18" s="60"/>
      <c r="Q18" s="60"/>
      <c r="R18" s="113"/>
    </row>
    <row r="19" spans="2:18" ht="15">
      <c r="B19" s="19" t="s">
        <v>2</v>
      </c>
      <c r="D19" s="104">
        <v>48850</v>
      </c>
      <c r="F19" s="17">
        <v>49500</v>
      </c>
      <c r="G19" s="49"/>
      <c r="H19" s="49"/>
      <c r="I19" s="49"/>
      <c r="J19" s="50"/>
      <c r="K19" s="50"/>
      <c r="L19" s="50"/>
      <c r="P19" s="60"/>
      <c r="Q19" s="60"/>
      <c r="R19" s="85"/>
    </row>
    <row r="20" spans="2:18" ht="15">
      <c r="B20" s="19" t="s">
        <v>193</v>
      </c>
      <c r="D20" s="104">
        <v>117431</v>
      </c>
      <c r="E20" s="4"/>
      <c r="F20" s="78">
        <v>0</v>
      </c>
      <c r="G20" s="49"/>
      <c r="H20" s="49"/>
      <c r="I20" s="49"/>
      <c r="J20" s="50"/>
      <c r="K20" s="50"/>
      <c r="L20" s="50"/>
      <c r="P20" s="60"/>
      <c r="Q20" s="60"/>
      <c r="R20" s="85"/>
    </row>
    <row r="21" spans="2:18" ht="15">
      <c r="B21" s="19" t="s">
        <v>198</v>
      </c>
      <c r="D21" s="34">
        <v>3137</v>
      </c>
      <c r="F21" s="33">
        <f>506043-F22</f>
        <v>2685</v>
      </c>
      <c r="G21" s="49"/>
      <c r="H21" s="49">
        <v>468906</v>
      </c>
      <c r="I21" s="49"/>
      <c r="J21" s="50">
        <v>503229</v>
      </c>
      <c r="K21" s="50"/>
      <c r="L21" s="50">
        <v>468906</v>
      </c>
      <c r="P21" s="60"/>
      <c r="Q21" s="58"/>
      <c r="R21" s="113"/>
    </row>
    <row r="22" spans="2:18" ht="15">
      <c r="B22" s="19" t="s">
        <v>199</v>
      </c>
      <c r="D22" s="34">
        <v>875352</v>
      </c>
      <c r="E22" s="4"/>
      <c r="F22" s="33">
        <v>503358</v>
      </c>
      <c r="G22" s="49"/>
      <c r="H22" s="49"/>
      <c r="I22" s="49"/>
      <c r="J22" s="50"/>
      <c r="K22" s="50"/>
      <c r="L22" s="50"/>
      <c r="P22" s="60"/>
      <c r="Q22" s="58"/>
      <c r="R22" s="113"/>
    </row>
    <row r="23" spans="2:18" ht="15">
      <c r="B23" s="19" t="s">
        <v>45</v>
      </c>
      <c r="D23" s="33">
        <v>236443</v>
      </c>
      <c r="F23" s="33">
        <v>236077</v>
      </c>
      <c r="G23" s="49"/>
      <c r="H23" s="49">
        <v>81229</v>
      </c>
      <c r="I23" s="49"/>
      <c r="J23" s="50">
        <v>81369</v>
      </c>
      <c r="K23" s="50"/>
      <c r="L23" s="50">
        <f>SUM(D23:J23)</f>
        <v>635118</v>
      </c>
      <c r="P23" s="60"/>
      <c r="Q23" s="60"/>
      <c r="R23" s="113"/>
    </row>
    <row r="24" spans="2:18" ht="15">
      <c r="B24" s="19" t="s">
        <v>25</v>
      </c>
      <c r="D24" s="33">
        <f>999747+23858</f>
        <v>1023605</v>
      </c>
      <c r="F24" s="33">
        <v>1041424</v>
      </c>
      <c r="G24" s="49"/>
      <c r="H24" s="49">
        <v>1433420</v>
      </c>
      <c r="I24" s="49"/>
      <c r="J24" s="50">
        <v>1256472</v>
      </c>
      <c r="K24" s="50"/>
      <c r="L24" s="50">
        <v>1433420</v>
      </c>
      <c r="P24" s="60"/>
      <c r="R24" s="113"/>
    </row>
    <row r="25" spans="2:18" ht="15">
      <c r="B25" s="19" t="s">
        <v>154</v>
      </c>
      <c r="D25" s="33">
        <v>3504</v>
      </c>
      <c r="F25" s="33">
        <v>2941</v>
      </c>
      <c r="G25" s="49"/>
      <c r="H25" s="49"/>
      <c r="I25" s="49"/>
      <c r="J25" s="50"/>
      <c r="K25" s="50"/>
      <c r="L25" s="50"/>
      <c r="P25" s="60"/>
      <c r="R25" s="113"/>
    </row>
    <row r="26" spans="4:18" ht="15">
      <c r="D26" s="51">
        <f>SUM(D17:D25)</f>
        <v>25259846</v>
      </c>
      <c r="F26" s="51">
        <f>SUM(F17:F25)</f>
        <v>23713679</v>
      </c>
      <c r="G26" s="49"/>
      <c r="H26" s="52">
        <f>SUM(H18:H24)</f>
        <v>13505754</v>
      </c>
      <c r="I26" s="52"/>
      <c r="J26" s="53">
        <f>SUM(J18:J24)</f>
        <v>13039545</v>
      </c>
      <c r="K26" s="50"/>
      <c r="L26" s="53">
        <f>SUM(L18:L24)</f>
        <v>14059643</v>
      </c>
      <c r="P26" s="60"/>
      <c r="R26" s="113"/>
    </row>
    <row r="27" spans="2:18" ht="15">
      <c r="B27" s="29"/>
      <c r="C27" s="29"/>
      <c r="D27" s="54"/>
      <c r="E27" s="29"/>
      <c r="F27" s="54"/>
      <c r="G27" s="55"/>
      <c r="H27" s="55"/>
      <c r="I27" s="55"/>
      <c r="J27" s="56"/>
      <c r="K27" s="56"/>
      <c r="L27" s="56"/>
      <c r="P27" s="60"/>
      <c r="R27" s="118"/>
    </row>
    <row r="28" spans="2:18" ht="15">
      <c r="B28" s="19" t="s">
        <v>26</v>
      </c>
      <c r="D28" s="34"/>
      <c r="F28" s="33"/>
      <c r="G28" s="49"/>
      <c r="H28" s="49"/>
      <c r="I28" s="49"/>
      <c r="J28" s="50"/>
      <c r="K28" s="50"/>
      <c r="L28" s="50"/>
      <c r="P28" s="60"/>
      <c r="R28" s="85"/>
    </row>
    <row r="29" spans="3:18" ht="15">
      <c r="C29" s="57" t="s">
        <v>44</v>
      </c>
      <c r="D29" s="34">
        <v>315595</v>
      </c>
      <c r="E29" s="57"/>
      <c r="F29" s="33">
        <v>262974</v>
      </c>
      <c r="G29" s="49"/>
      <c r="H29" s="49">
        <v>29733</v>
      </c>
      <c r="I29" s="49"/>
      <c r="J29" s="50">
        <v>37002</v>
      </c>
      <c r="K29" s="50"/>
      <c r="L29" s="50">
        <v>29733</v>
      </c>
      <c r="P29" s="60"/>
      <c r="R29" s="113"/>
    </row>
    <row r="30" spans="3:18" ht="15">
      <c r="C30" s="57" t="s">
        <v>95</v>
      </c>
      <c r="D30" s="34">
        <f>1462815+457804</f>
        <v>1920619</v>
      </c>
      <c r="E30" s="57"/>
      <c r="F30" s="33">
        <f>1339292+299797+3977+66</f>
        <v>1643132</v>
      </c>
      <c r="G30" s="49"/>
      <c r="H30" s="49">
        <v>194438</v>
      </c>
      <c r="I30" s="49"/>
      <c r="J30" s="50">
        <v>237742</v>
      </c>
      <c r="K30" s="50"/>
      <c r="L30" s="50">
        <v>194438</v>
      </c>
      <c r="P30" s="60"/>
      <c r="Q30" s="58"/>
      <c r="R30" s="113"/>
    </row>
    <row r="31" spans="3:18" ht="15">
      <c r="C31" s="57" t="s">
        <v>41</v>
      </c>
      <c r="D31" s="226">
        <v>0</v>
      </c>
      <c r="E31" s="57"/>
      <c r="F31" s="33">
        <v>851</v>
      </c>
      <c r="G31" s="49"/>
      <c r="H31" s="49">
        <v>56775</v>
      </c>
      <c r="I31" s="49"/>
      <c r="J31" s="50">
        <v>15752</v>
      </c>
      <c r="K31" s="50"/>
      <c r="L31" s="50">
        <v>56775</v>
      </c>
      <c r="P31" s="60"/>
      <c r="R31" s="113"/>
    </row>
    <row r="32" spans="3:18" ht="15">
      <c r="C32" s="57" t="s">
        <v>27</v>
      </c>
      <c r="D32" s="34">
        <v>2044819</v>
      </c>
      <c r="E32" s="57"/>
      <c r="F32" s="33">
        <v>2217564</v>
      </c>
      <c r="G32" s="49"/>
      <c r="H32" s="49">
        <v>984000</v>
      </c>
      <c r="I32" s="49"/>
      <c r="J32" s="50">
        <f>J23+J28+J29+J30</f>
        <v>356113</v>
      </c>
      <c r="K32" s="50"/>
      <c r="L32" s="50">
        <f>L23+L28+L29+L30</f>
        <v>859289</v>
      </c>
      <c r="O32" s="80"/>
      <c r="P32" s="60"/>
      <c r="R32" s="113"/>
    </row>
    <row r="33" spans="3:18" ht="15">
      <c r="C33" s="57" t="s">
        <v>28</v>
      </c>
      <c r="D33" s="34">
        <f>88235+1160</f>
        <v>89395</v>
      </c>
      <c r="E33" s="57"/>
      <c r="F33" s="33">
        <f>52065+9762</f>
        <v>61827</v>
      </c>
      <c r="G33" s="49"/>
      <c r="H33" s="49"/>
      <c r="I33" s="49"/>
      <c r="J33" s="50">
        <v>22789</v>
      </c>
      <c r="K33" s="50"/>
      <c r="L33" s="50">
        <v>0</v>
      </c>
      <c r="P33" s="60"/>
      <c r="R33" s="113"/>
    </row>
    <row r="34" spans="3:18" ht="15">
      <c r="C34" s="57" t="s">
        <v>184</v>
      </c>
      <c r="D34" s="34">
        <f>28665-D35</f>
        <v>7806</v>
      </c>
      <c r="E34" s="57"/>
      <c r="F34" s="33">
        <f>16744-F35</f>
        <v>8028</v>
      </c>
      <c r="G34" s="49"/>
      <c r="H34" s="49">
        <v>22620</v>
      </c>
      <c r="I34" s="49"/>
      <c r="J34" s="50">
        <v>26177</v>
      </c>
      <c r="K34" s="50"/>
      <c r="L34" s="50">
        <v>22620</v>
      </c>
      <c r="P34" s="60"/>
      <c r="R34" s="113"/>
    </row>
    <row r="35" spans="3:18" ht="15">
      <c r="C35" s="57" t="s">
        <v>195</v>
      </c>
      <c r="D35" s="34">
        <v>20859</v>
      </c>
      <c r="E35" s="57"/>
      <c r="F35" s="33">
        <v>8716</v>
      </c>
      <c r="G35" s="49"/>
      <c r="H35" s="49"/>
      <c r="I35" s="49"/>
      <c r="J35" s="50"/>
      <c r="K35" s="50"/>
      <c r="L35" s="50"/>
      <c r="P35" s="60"/>
      <c r="R35" s="113"/>
    </row>
    <row r="36" spans="3:18" ht="15">
      <c r="C36" s="57" t="s">
        <v>175</v>
      </c>
      <c r="D36" s="33">
        <v>23635</v>
      </c>
      <c r="E36" s="57"/>
      <c r="F36" s="33">
        <v>38015</v>
      </c>
      <c r="G36" s="49"/>
      <c r="H36" s="49"/>
      <c r="I36" s="49"/>
      <c r="J36" s="50"/>
      <c r="K36" s="50"/>
      <c r="L36" s="50"/>
      <c r="P36" s="60"/>
      <c r="R36" s="85"/>
    </row>
    <row r="37" spans="3:18" ht="15">
      <c r="C37" s="57"/>
      <c r="D37" s="59">
        <f>SUM(D28:D36)</f>
        <v>4422728</v>
      </c>
      <c r="E37" s="57"/>
      <c r="F37" s="59">
        <f>SUM(F28:F36)</f>
        <v>4241107</v>
      </c>
      <c r="G37" s="49"/>
      <c r="H37" s="52">
        <f>SUM(H29:H34)</f>
        <v>1287566</v>
      </c>
      <c r="I37" s="52"/>
      <c r="J37" s="53">
        <f>SUM(J29:J34)</f>
        <v>695575</v>
      </c>
      <c r="K37" s="50"/>
      <c r="L37" s="53">
        <f>SUM(L29:L34)</f>
        <v>1162855</v>
      </c>
      <c r="P37" s="60"/>
      <c r="Q37" s="58"/>
      <c r="R37" s="113"/>
    </row>
    <row r="38" spans="3:18" ht="15">
      <c r="C38" s="57"/>
      <c r="D38" s="33"/>
      <c r="E38" s="57"/>
      <c r="F38" s="33"/>
      <c r="G38" s="49"/>
      <c r="H38" s="49"/>
      <c r="I38" s="49"/>
      <c r="J38" s="50"/>
      <c r="K38" s="50"/>
      <c r="L38" s="50"/>
      <c r="P38" s="60"/>
      <c r="R38" s="113"/>
    </row>
    <row r="39" spans="2:18" ht="15">
      <c r="B39" s="19" t="s">
        <v>145</v>
      </c>
      <c r="D39" s="33"/>
      <c r="F39" s="33"/>
      <c r="G39" s="49"/>
      <c r="H39" s="49"/>
      <c r="I39" s="49"/>
      <c r="J39" s="50"/>
      <c r="K39" s="50"/>
      <c r="L39" s="50"/>
      <c r="P39" s="60"/>
      <c r="R39" s="113"/>
    </row>
    <row r="40" spans="3:18" ht="15">
      <c r="C40" s="57" t="s">
        <v>29</v>
      </c>
      <c r="D40" s="33">
        <v>1086663</v>
      </c>
      <c r="E40" s="57"/>
      <c r="F40" s="33">
        <v>495252</v>
      </c>
      <c r="G40" s="49"/>
      <c r="H40" s="49">
        <v>522678</v>
      </c>
      <c r="I40" s="49"/>
      <c r="J40" s="50">
        <f>1658931-850000-200000</f>
        <v>608931</v>
      </c>
      <c r="K40" s="50"/>
      <c r="L40" s="50">
        <v>522678</v>
      </c>
      <c r="P40" s="60"/>
      <c r="R40" s="113"/>
    </row>
    <row r="41" spans="3:18" ht="15">
      <c r="C41" s="57" t="s">
        <v>96</v>
      </c>
      <c r="D41" s="17">
        <f>1410299+975066</f>
        <v>2385365</v>
      </c>
      <c r="E41" s="57"/>
      <c r="F41" s="17">
        <f>1021904+1074227-270+3195</f>
        <v>2099056</v>
      </c>
      <c r="G41" s="49"/>
      <c r="H41" s="49">
        <v>501158</v>
      </c>
      <c r="I41" s="49"/>
      <c r="J41" s="50">
        <v>467371</v>
      </c>
      <c r="K41" s="50"/>
      <c r="L41" s="50">
        <v>501158</v>
      </c>
      <c r="P41" s="60"/>
      <c r="R41" s="113"/>
    </row>
    <row r="42" spans="3:18" ht="15">
      <c r="C42" s="57" t="s">
        <v>30</v>
      </c>
      <c r="D42" s="33">
        <v>22345</v>
      </c>
      <c r="E42" s="57"/>
      <c r="F42" s="33">
        <v>25631</v>
      </c>
      <c r="G42" s="49"/>
      <c r="H42" s="49">
        <v>15574</v>
      </c>
      <c r="I42" s="49"/>
      <c r="J42" s="50">
        <v>10890</v>
      </c>
      <c r="K42" s="50"/>
      <c r="L42" s="50">
        <v>15574</v>
      </c>
      <c r="P42" s="60"/>
      <c r="R42" s="113"/>
    </row>
    <row r="43" spans="3:18" ht="15">
      <c r="C43" s="57" t="s">
        <v>31</v>
      </c>
      <c r="D43" s="33">
        <f>13253+55387</f>
        <v>68640</v>
      </c>
      <c r="E43" s="57"/>
      <c r="F43" s="33">
        <f>8312+70083</f>
        <v>78395</v>
      </c>
      <c r="G43" s="49"/>
      <c r="H43" s="49">
        <v>199678</v>
      </c>
      <c r="I43" s="49"/>
      <c r="J43" s="50">
        <v>239072</v>
      </c>
      <c r="K43" s="50"/>
      <c r="L43" s="50">
        <v>199678</v>
      </c>
      <c r="P43" s="60"/>
      <c r="R43" s="113"/>
    </row>
    <row r="44" spans="3:18" ht="15">
      <c r="C44" s="57" t="s">
        <v>185</v>
      </c>
      <c r="D44" s="33">
        <f>5901-D45</f>
        <v>3380</v>
      </c>
      <c r="E44" s="57"/>
      <c r="F44" s="33">
        <f>2533-F45</f>
        <v>2530</v>
      </c>
      <c r="G44" s="49"/>
      <c r="H44" s="49">
        <v>20950</v>
      </c>
      <c r="I44" s="49"/>
      <c r="J44" s="50">
        <v>16629</v>
      </c>
      <c r="K44" s="50"/>
      <c r="L44" s="50">
        <v>20950</v>
      </c>
      <c r="P44" s="60"/>
      <c r="R44" s="113"/>
    </row>
    <row r="45" spans="3:18" ht="15">
      <c r="C45" s="57" t="s">
        <v>196</v>
      </c>
      <c r="D45" s="33">
        <v>2521</v>
      </c>
      <c r="E45" s="57"/>
      <c r="F45" s="33">
        <v>3</v>
      </c>
      <c r="G45" s="49"/>
      <c r="H45" s="49"/>
      <c r="I45" s="49"/>
      <c r="J45" s="50"/>
      <c r="K45" s="50"/>
      <c r="L45" s="50"/>
      <c r="P45" s="60"/>
      <c r="R45" s="113"/>
    </row>
    <row r="46" spans="3:18" ht="15" customHeight="1" hidden="1">
      <c r="C46" s="57" t="s">
        <v>79</v>
      </c>
      <c r="D46" s="50"/>
      <c r="E46" s="57">
        <f>SUM(E41:E43)</f>
        <v>0</v>
      </c>
      <c r="F46" s="50"/>
      <c r="G46" s="49"/>
      <c r="H46" s="49">
        <v>185991</v>
      </c>
      <c r="I46" s="49"/>
      <c r="J46" s="50">
        <v>0</v>
      </c>
      <c r="K46" s="50"/>
      <c r="L46" s="50">
        <v>185991</v>
      </c>
      <c r="P46" s="60"/>
      <c r="R46" s="113"/>
    </row>
    <row r="47" spans="4:18" ht="15">
      <c r="D47" s="51">
        <f>SUM(D40:D46)</f>
        <v>3568914</v>
      </c>
      <c r="F47" s="51">
        <f>SUM(F40:F46)</f>
        <v>2700867</v>
      </c>
      <c r="G47" s="49"/>
      <c r="H47" s="52">
        <f>SUM(H40:H46)</f>
        <v>1446029</v>
      </c>
      <c r="I47" s="52"/>
      <c r="J47" s="53">
        <f>SUM(J40:J46)</f>
        <v>1342893</v>
      </c>
      <c r="K47" s="50"/>
      <c r="L47" s="53">
        <f>SUM(L40:L46)</f>
        <v>1446029</v>
      </c>
      <c r="P47" s="60"/>
      <c r="R47" s="113"/>
    </row>
    <row r="48" spans="4:18" ht="15">
      <c r="D48" s="33"/>
      <c r="F48" s="33"/>
      <c r="G48" s="49"/>
      <c r="H48" s="49"/>
      <c r="I48" s="49"/>
      <c r="J48" s="50"/>
      <c r="K48" s="50"/>
      <c r="L48" s="50"/>
      <c r="P48" s="60"/>
      <c r="R48" s="113"/>
    </row>
    <row r="49" spans="2:18" ht="15">
      <c r="B49" s="19" t="s">
        <v>176</v>
      </c>
      <c r="D49" s="33">
        <f>D37-D47</f>
        <v>853814</v>
      </c>
      <c r="F49" s="33">
        <f>F37-F47</f>
        <v>1540240</v>
      </c>
      <c r="G49" s="49"/>
      <c r="H49" s="49">
        <f>SUM(H37-H47)</f>
        <v>-158463</v>
      </c>
      <c r="I49" s="49"/>
      <c r="J49" s="50">
        <f>SUM(J37-J47)</f>
        <v>-647318</v>
      </c>
      <c r="K49" s="50"/>
      <c r="L49" s="50">
        <f>SUM(L37-L47)</f>
        <v>-283174</v>
      </c>
      <c r="P49" s="60"/>
      <c r="R49" s="113"/>
    </row>
    <row r="50" spans="4:18" ht="15.75" thickBot="1">
      <c r="D50" s="66">
        <f>D49+D26</f>
        <v>26113660</v>
      </c>
      <c r="F50" s="66">
        <f>F49+F26</f>
        <v>25253919</v>
      </c>
      <c r="G50" s="49"/>
      <c r="H50" s="61">
        <f>SUM(H18+H21+H23+H24+H49)</f>
        <v>13347291</v>
      </c>
      <c r="I50" s="61"/>
      <c r="J50" s="62">
        <f>SUM(J18+J21+J23+J24+J49)</f>
        <v>12392227</v>
      </c>
      <c r="K50" s="50"/>
      <c r="L50" s="62">
        <f>SUM(L18+L21+L23+L24+L49)</f>
        <v>13776469</v>
      </c>
      <c r="P50" s="60"/>
      <c r="R50" s="113"/>
    </row>
    <row r="51" spans="4:18" ht="15.75" thickTop="1">
      <c r="D51" s="106"/>
      <c r="F51" s="106"/>
      <c r="G51" s="49"/>
      <c r="H51" s="49"/>
      <c r="I51" s="49"/>
      <c r="J51" s="50"/>
      <c r="K51" s="50"/>
      <c r="L51" s="50"/>
      <c r="P51" s="60"/>
      <c r="R51" s="113"/>
    </row>
    <row r="52" spans="4:18" ht="15">
      <c r="D52" s="33"/>
      <c r="F52" s="33"/>
      <c r="G52" s="49"/>
      <c r="H52" s="49"/>
      <c r="I52" s="49"/>
      <c r="J52" s="50"/>
      <c r="K52" s="50"/>
      <c r="L52" s="50"/>
      <c r="P52" s="60"/>
      <c r="R52" s="113"/>
    </row>
    <row r="53" spans="2:18" ht="15">
      <c r="B53" s="19" t="s">
        <v>32</v>
      </c>
      <c r="D53" s="33"/>
      <c r="F53" s="33"/>
      <c r="G53" s="49"/>
      <c r="H53" s="49"/>
      <c r="I53" s="49"/>
      <c r="J53" s="50"/>
      <c r="K53" s="50"/>
      <c r="L53" s="50"/>
      <c r="P53" s="60"/>
      <c r="R53" s="113"/>
    </row>
    <row r="54" spans="2:18" ht="15">
      <c r="B54" s="19" t="s">
        <v>177</v>
      </c>
      <c r="D54" s="33"/>
      <c r="F54" s="33"/>
      <c r="G54" s="49"/>
      <c r="H54" s="49"/>
      <c r="I54" s="49"/>
      <c r="J54" s="50"/>
      <c r="K54" s="50"/>
      <c r="L54" s="50"/>
      <c r="P54" s="60"/>
      <c r="R54" s="85"/>
    </row>
    <row r="55" spans="2:18" ht="15">
      <c r="B55" s="19" t="s">
        <v>33</v>
      </c>
      <c r="D55" s="33">
        <f>1859914*2</f>
        <v>3719828</v>
      </c>
      <c r="F55" s="33">
        <f>1859914*2</f>
        <v>3719828</v>
      </c>
      <c r="G55" s="49"/>
      <c r="H55" s="49">
        <v>1859914</v>
      </c>
      <c r="I55" s="49"/>
      <c r="J55" s="50">
        <v>1859914</v>
      </c>
      <c r="K55" s="50"/>
      <c r="L55" s="50">
        <v>1859914</v>
      </c>
      <c r="P55" s="60"/>
      <c r="R55" s="113"/>
    </row>
    <row r="56" spans="2:18" ht="15">
      <c r="B56" s="19" t="s">
        <v>34</v>
      </c>
      <c r="D56" s="34"/>
      <c r="F56" s="33"/>
      <c r="G56" s="49"/>
      <c r="H56" s="49"/>
      <c r="I56" s="49"/>
      <c r="J56" s="50"/>
      <c r="K56" s="50"/>
      <c r="L56" s="50"/>
      <c r="P56" s="60"/>
      <c r="R56" s="113"/>
    </row>
    <row r="57" spans="3:18" ht="15">
      <c r="C57" s="57" t="s">
        <v>35</v>
      </c>
      <c r="D57" s="34">
        <v>35272</v>
      </c>
      <c r="E57" s="57"/>
      <c r="F57" s="33">
        <v>35272</v>
      </c>
      <c r="G57" s="49"/>
      <c r="H57" s="49">
        <v>38921</v>
      </c>
      <c r="I57" s="49"/>
      <c r="J57" s="50">
        <v>38921</v>
      </c>
      <c r="K57" s="50"/>
      <c r="L57" s="50">
        <v>38921</v>
      </c>
      <c r="P57" s="60"/>
      <c r="R57" s="113"/>
    </row>
    <row r="58" spans="3:18" ht="15">
      <c r="C58" s="57" t="s">
        <v>36</v>
      </c>
      <c r="D58" s="34">
        <f>1029658+23858-D57-D59</f>
        <v>1017002</v>
      </c>
      <c r="E58" s="57"/>
      <c r="F58" s="33">
        <f>1078727+6181</f>
        <v>1084908</v>
      </c>
      <c r="G58" s="49"/>
      <c r="H58" s="49">
        <v>43484</v>
      </c>
      <c r="I58" s="49"/>
      <c r="J58" s="50">
        <v>43419</v>
      </c>
      <c r="K58" s="50"/>
      <c r="L58" s="50">
        <v>43484</v>
      </c>
      <c r="P58" s="60"/>
      <c r="Q58" s="58"/>
      <c r="R58" s="113"/>
    </row>
    <row r="59" spans="3:18" ht="15">
      <c r="C59" s="57" t="s">
        <v>37</v>
      </c>
      <c r="D59" s="34">
        <v>1242</v>
      </c>
      <c r="E59" s="57"/>
      <c r="F59" s="33">
        <v>1242</v>
      </c>
      <c r="G59" s="49"/>
      <c r="H59" s="49">
        <v>28839</v>
      </c>
      <c r="I59" s="49"/>
      <c r="J59" s="50">
        <v>30568</v>
      </c>
      <c r="K59" s="50"/>
      <c r="L59" s="50">
        <v>28839</v>
      </c>
      <c r="P59" s="60"/>
      <c r="Q59" s="58"/>
      <c r="R59" s="113"/>
    </row>
    <row r="60" spans="3:18" ht="15">
      <c r="C60" s="57" t="s">
        <v>200</v>
      </c>
      <c r="D60" s="63">
        <v>14250241</v>
      </c>
      <c r="E60" s="57"/>
      <c r="F60" s="63">
        <f>13797845+66</f>
        <v>13797911</v>
      </c>
      <c r="G60" s="49"/>
      <c r="H60" s="64">
        <v>4576853</v>
      </c>
      <c r="I60" s="64"/>
      <c r="J60" s="65">
        <v>5579206</v>
      </c>
      <c r="K60" s="50"/>
      <c r="L60" s="65">
        <v>4576853</v>
      </c>
      <c r="P60" s="60"/>
      <c r="Q60" s="58"/>
      <c r="R60" s="113"/>
    </row>
    <row r="61" spans="3:18" ht="15">
      <c r="C61" s="57"/>
      <c r="D61" s="33">
        <f>SUM(D55:D60)</f>
        <v>19023585</v>
      </c>
      <c r="E61" s="57"/>
      <c r="F61" s="33">
        <f>SUM(F55:F60)</f>
        <v>18639161</v>
      </c>
      <c r="G61" s="49"/>
      <c r="H61" s="49">
        <f>SUM(H55:H60)</f>
        <v>6548011</v>
      </c>
      <c r="I61" s="49"/>
      <c r="J61" s="50">
        <f>SUM(J55:J60)</f>
        <v>7552028</v>
      </c>
      <c r="K61" s="50"/>
      <c r="L61" s="50">
        <f>SUM(L55:L60)</f>
        <v>6548011</v>
      </c>
      <c r="P61" s="60"/>
      <c r="R61" s="113"/>
    </row>
    <row r="62" spans="2:18" ht="15">
      <c r="B62" s="19" t="s">
        <v>153</v>
      </c>
      <c r="D62" s="33">
        <v>236351</v>
      </c>
      <c r="F62" s="33">
        <v>241435</v>
      </c>
      <c r="G62" s="49"/>
      <c r="H62" s="49"/>
      <c r="I62" s="49"/>
      <c r="J62" s="50"/>
      <c r="K62" s="50"/>
      <c r="L62" s="50"/>
      <c r="P62" s="60"/>
      <c r="Q62" s="58"/>
      <c r="R62" s="113"/>
    </row>
    <row r="63" spans="2:18" ht="15">
      <c r="B63" s="19" t="s">
        <v>165</v>
      </c>
      <c r="D63" s="100">
        <f>SUM(D61:D62)</f>
        <v>19259936</v>
      </c>
      <c r="F63" s="100">
        <f>SUM(F61:F62)</f>
        <v>18880596</v>
      </c>
      <c r="G63" s="49"/>
      <c r="H63" s="49">
        <v>46781</v>
      </c>
      <c r="I63" s="49"/>
      <c r="J63" s="50">
        <v>34790</v>
      </c>
      <c r="K63" s="50"/>
      <c r="L63" s="50">
        <v>46781</v>
      </c>
      <c r="P63" s="60"/>
      <c r="R63" s="85"/>
    </row>
    <row r="64" spans="4:18" ht="15">
      <c r="D64" s="33"/>
      <c r="F64" s="33"/>
      <c r="G64" s="49"/>
      <c r="H64" s="49"/>
      <c r="I64" s="49"/>
      <c r="J64" s="50"/>
      <c r="K64" s="50"/>
      <c r="L64" s="50"/>
      <c r="P64" s="60"/>
      <c r="R64" s="113"/>
    </row>
    <row r="65" spans="2:18" ht="15">
      <c r="B65" s="19" t="s">
        <v>110</v>
      </c>
      <c r="D65" s="33"/>
      <c r="F65" s="33"/>
      <c r="G65" s="49"/>
      <c r="H65" s="49"/>
      <c r="I65" s="49"/>
      <c r="J65" s="50"/>
      <c r="K65" s="50"/>
      <c r="L65" s="50"/>
      <c r="P65" s="60"/>
      <c r="R65" s="85"/>
    </row>
    <row r="66" spans="3:18" ht="15">
      <c r="C66" s="57" t="s">
        <v>38</v>
      </c>
      <c r="D66" s="33">
        <v>6789454</v>
      </c>
      <c r="F66" s="33">
        <f>7106+6302034</f>
        <v>6309140</v>
      </c>
      <c r="G66" s="49"/>
      <c r="H66" s="49">
        <v>6669072</v>
      </c>
      <c r="I66" s="49"/>
      <c r="J66" s="50">
        <f>4976695+850000+200000</f>
        <v>6026695</v>
      </c>
      <c r="K66" s="50"/>
      <c r="L66" s="50">
        <v>6669072</v>
      </c>
      <c r="P66" s="60"/>
      <c r="R66" s="234"/>
    </row>
    <row r="67" spans="3:18" ht="15">
      <c r="C67" s="57" t="s">
        <v>39</v>
      </c>
      <c r="D67" s="33">
        <v>64270</v>
      </c>
      <c r="E67" s="57"/>
      <c r="F67" s="33">
        <v>64183</v>
      </c>
      <c r="G67" s="49"/>
      <c r="H67" s="49">
        <v>22067</v>
      </c>
      <c r="I67" s="49"/>
      <c r="J67" s="50">
        <v>23265</v>
      </c>
      <c r="K67" s="50"/>
      <c r="L67" s="50">
        <v>22067</v>
      </c>
      <c r="P67" s="60"/>
      <c r="Q67" s="58"/>
      <c r="R67" s="113"/>
    </row>
    <row r="68" spans="4:18" ht="15.75" thickBot="1">
      <c r="D68" s="66">
        <f>SUM(D63:D67)</f>
        <v>26113660</v>
      </c>
      <c r="F68" s="66">
        <f>SUM(F63:F67)</f>
        <v>25253919</v>
      </c>
      <c r="G68" s="49"/>
      <c r="H68" s="61">
        <f>SUM(H63:H67)+H61</f>
        <v>13285931</v>
      </c>
      <c r="I68" s="61"/>
      <c r="J68" s="62">
        <f>SUM(J63:J67)+J61</f>
        <v>13636778</v>
      </c>
      <c r="K68" s="50"/>
      <c r="L68" s="62">
        <f>SUM(L63:L67)+L61</f>
        <v>13285931</v>
      </c>
      <c r="P68" s="60"/>
      <c r="R68" s="113"/>
    </row>
    <row r="69" spans="4:18" ht="15.75" thickTop="1">
      <c r="D69" s="33"/>
      <c r="F69" s="33"/>
      <c r="G69" s="49"/>
      <c r="H69" s="49"/>
      <c r="I69" s="49"/>
      <c r="J69" s="50"/>
      <c r="K69" s="50"/>
      <c r="L69" s="50"/>
      <c r="Q69" s="57"/>
      <c r="R69" s="58"/>
    </row>
    <row r="70" spans="4:18" ht="15">
      <c r="D70" s="58"/>
      <c r="F70" s="80"/>
      <c r="G70" s="49"/>
      <c r="H70" s="49"/>
      <c r="I70" s="49"/>
      <c r="J70" s="50"/>
      <c r="K70" s="50"/>
      <c r="L70" s="50"/>
      <c r="R70" s="6"/>
    </row>
    <row r="71" spans="3:18" ht="15" customHeight="1" hidden="1">
      <c r="C71" s="67" t="s">
        <v>40</v>
      </c>
      <c r="D71" s="68"/>
      <c r="E71" s="67"/>
      <c r="F71" s="68"/>
      <c r="H71" s="69">
        <f>IF(H68-H50&gt;1,H68-H50,IF(H68-H50&lt;-1,H68-H50,"ngam"))</f>
        <v>-61360</v>
      </c>
      <c r="I71" s="69"/>
      <c r="J71" s="70">
        <f>IF(J68-J50&gt;1,J68-J50,IF(J68-J50&lt;-1,J68-J50,"ngam"))</f>
        <v>1244551</v>
      </c>
      <c r="L71" s="70">
        <f>IF(L68-L50&gt;1,L68-L50,IF(L68-L50&lt;-1,L68-L50,"ngam"))</f>
        <v>-490538</v>
      </c>
      <c r="R71" s="6"/>
    </row>
    <row r="72" spans="4:18" ht="12.75" customHeight="1">
      <c r="D72" s="33"/>
      <c r="F72" s="33"/>
      <c r="R72" s="6"/>
    </row>
    <row r="73" ht="15">
      <c r="R73" s="6"/>
    </row>
    <row r="74" spans="4:18" ht="15">
      <c r="D74" s="98"/>
      <c r="F74" s="98"/>
      <c r="R74" s="6"/>
    </row>
    <row r="75" ht="15">
      <c r="R75" s="6"/>
    </row>
    <row r="76" spans="4:18" ht="15">
      <c r="D76" s="98"/>
      <c r="F76" s="98"/>
      <c r="R76" s="6"/>
    </row>
    <row r="77" ht="15">
      <c r="R77" s="6"/>
    </row>
    <row r="78" spans="4:18" ht="15">
      <c r="D78" s="98"/>
      <c r="F78" s="98"/>
      <c r="R78" s="6"/>
    </row>
    <row r="79" ht="15">
      <c r="R79" s="6"/>
    </row>
    <row r="80" ht="15">
      <c r="R80" s="6"/>
    </row>
    <row r="81" ht="15">
      <c r="R81" s="6"/>
    </row>
    <row r="82" ht="15">
      <c r="R82" s="6"/>
    </row>
    <row r="83" ht="15">
      <c r="R83" s="6"/>
    </row>
    <row r="84" ht="15">
      <c r="R84" s="6"/>
    </row>
    <row r="85" ht="15">
      <c r="R85" s="6"/>
    </row>
    <row r="86" ht="15">
      <c r="R86" s="6"/>
    </row>
    <row r="87" ht="15">
      <c r="R87" s="6"/>
    </row>
    <row r="88" ht="15">
      <c r="R88" s="6"/>
    </row>
    <row r="89" ht="15">
      <c r="R89" s="6"/>
    </row>
    <row r="90" ht="15">
      <c r="R90" s="6"/>
    </row>
    <row r="91" ht="15">
      <c r="R91" s="6"/>
    </row>
    <row r="92" ht="15">
      <c r="R92" s="6"/>
    </row>
    <row r="93" ht="15">
      <c r="R93" s="6"/>
    </row>
    <row r="94" ht="15">
      <c r="R94" s="6"/>
    </row>
    <row r="95" ht="15">
      <c r="R95" s="6"/>
    </row>
    <row r="96" ht="15">
      <c r="R96" s="6"/>
    </row>
    <row r="97" ht="15">
      <c r="R97" s="6"/>
    </row>
    <row r="98" ht="15">
      <c r="R98" s="6"/>
    </row>
    <row r="99" ht="15">
      <c r="R99" s="6"/>
    </row>
    <row r="100" ht="15">
      <c r="R100" s="6"/>
    </row>
    <row r="101" ht="15">
      <c r="R101" s="6"/>
    </row>
    <row r="102" ht="15">
      <c r="R102" s="6"/>
    </row>
    <row r="103" ht="15">
      <c r="R103" s="6"/>
    </row>
    <row r="104" ht="15">
      <c r="R104" s="6"/>
    </row>
    <row r="105" ht="15">
      <c r="R105" s="6"/>
    </row>
    <row r="106" ht="15">
      <c r="R106" s="6"/>
    </row>
    <row r="107" ht="15">
      <c r="R107" s="6"/>
    </row>
    <row r="108" ht="15">
      <c r="R108" s="6"/>
    </row>
    <row r="109" ht="15">
      <c r="R109" s="6"/>
    </row>
    <row r="110" ht="15">
      <c r="R110" s="6"/>
    </row>
    <row r="111" ht="15">
      <c r="R111" s="6"/>
    </row>
    <row r="112" ht="15">
      <c r="R112" s="6"/>
    </row>
    <row r="113" ht="15">
      <c r="R113" s="6"/>
    </row>
    <row r="114" ht="15">
      <c r="R114" s="6"/>
    </row>
    <row r="115" ht="15">
      <c r="R115" s="6"/>
    </row>
    <row r="116" ht="15">
      <c r="R116" s="6"/>
    </row>
    <row r="117" ht="15">
      <c r="R117" s="6"/>
    </row>
    <row r="118" ht="15">
      <c r="R118" s="6"/>
    </row>
    <row r="119" ht="15">
      <c r="R119" s="6"/>
    </row>
    <row r="120" ht="15">
      <c r="R120" s="6"/>
    </row>
    <row r="121" ht="15">
      <c r="R121" s="6"/>
    </row>
    <row r="122" ht="15">
      <c r="R122" s="6"/>
    </row>
    <row r="123" ht="15">
      <c r="R123" s="6"/>
    </row>
    <row r="124" ht="15">
      <c r="R124" s="6"/>
    </row>
    <row r="125" ht="15">
      <c r="R125" s="6"/>
    </row>
    <row r="126" ht="15">
      <c r="R126" s="6"/>
    </row>
  </sheetData>
  <sheetProtection password="C724" sheet="1" objects="1" scenarios="1"/>
  <printOptions/>
  <pageMargins left="0.63" right="0.6" top="0.78740157480315" bottom="1.15" header="0.511811023622047" footer="0.7"/>
  <pageSetup horizontalDpi="600" verticalDpi="600" orientation="portrait" paperSize="9" scale="66" r:id="rId4"/>
  <headerFooter alignWithMargins="0">
    <oddFooter>&amp;C&amp;12(The Condensed Consolidated Balance Sheet should be read in conjunction with the Annual Financial Statements
for the year ended 31 March 2007)</oddFooter>
  </headerFooter>
  <drawing r:id="rId3"/>
  <legacyDrawing r:id="rId2"/>
  <oleObjects>
    <oleObject progId="MSPhotoEd.3" shapeId="1009121" r:id="rId1"/>
  </oleObjects>
</worksheet>
</file>

<file path=xl/worksheets/sheet3.xml><?xml version="1.0" encoding="utf-8"?>
<worksheet xmlns="http://schemas.openxmlformats.org/spreadsheetml/2006/main" xmlns:r="http://schemas.openxmlformats.org/officeDocument/2006/relationships">
  <dimension ref="A1:K34"/>
  <sheetViews>
    <sheetView view="pageBreakPreview" zoomScale="70" zoomScaleNormal="72" zoomScaleSheetLayoutView="70" workbookViewId="0" topLeftCell="A1">
      <selection activeCell="D16" sqref="D16"/>
    </sheetView>
  </sheetViews>
  <sheetFormatPr defaultColWidth="9.140625" defaultRowHeight="12.75"/>
  <cols>
    <col min="1" max="2" width="3.00390625" style="19" customWidth="1"/>
    <col min="3" max="3" width="62.140625" style="19" customWidth="1"/>
    <col min="4" max="4" width="17.8515625" style="4" customWidth="1"/>
    <col min="5" max="5" width="7.7109375" style="4" customWidth="1"/>
    <col min="6" max="6" width="20.00390625" style="4" customWidth="1"/>
    <col min="7" max="7" width="10.57421875" style="4" customWidth="1"/>
    <col min="8" max="8" width="21.00390625" style="6" customWidth="1"/>
    <col min="9" max="16384" width="9.140625" style="19" customWidth="1"/>
  </cols>
  <sheetData>
    <row r="1" spans="3:11" ht="15">
      <c r="C1" s="4"/>
      <c r="I1" s="4"/>
      <c r="J1" s="4"/>
      <c r="K1" s="4"/>
    </row>
    <row r="2" spans="1:11" ht="15.75">
      <c r="A2" s="20" t="s">
        <v>161</v>
      </c>
      <c r="C2" s="4"/>
      <c r="I2" s="4"/>
      <c r="J2" s="4"/>
      <c r="K2" s="4"/>
    </row>
    <row r="3" spans="1:11" ht="15">
      <c r="A3" s="44" t="s">
        <v>192</v>
      </c>
      <c r="C3" s="4"/>
      <c r="I3" s="4"/>
      <c r="J3" s="4"/>
      <c r="K3" s="4"/>
    </row>
    <row r="4" spans="1:11" ht="15.75">
      <c r="A4" s="20"/>
      <c r="C4" s="4"/>
      <c r="I4" s="4"/>
      <c r="J4" s="4"/>
      <c r="K4" s="4"/>
    </row>
    <row r="5" spans="6:8" ht="6" customHeight="1">
      <c r="F5" s="19"/>
      <c r="H5" s="238"/>
    </row>
    <row r="6" spans="6:8" ht="15.75" customHeight="1">
      <c r="F6" s="19"/>
      <c r="G6" s="97" t="s">
        <v>160</v>
      </c>
      <c r="H6" s="238"/>
    </row>
    <row r="7" spans="6:8" ht="16.5" customHeight="1">
      <c r="F7" s="19"/>
      <c r="G7" s="12" t="s">
        <v>228</v>
      </c>
      <c r="H7" s="238"/>
    </row>
    <row r="8" spans="6:8" ht="16.5" customHeight="1">
      <c r="F8" s="19"/>
      <c r="G8" s="12"/>
      <c r="H8" s="238"/>
    </row>
    <row r="9" spans="1:8" ht="20.25" customHeight="1">
      <c r="A9" s="5" t="s">
        <v>212</v>
      </c>
      <c r="B9" s="5"/>
      <c r="C9" s="4"/>
      <c r="G9" s="19"/>
      <c r="H9" s="238"/>
    </row>
    <row r="10" spans="1:2" ht="16.5" customHeight="1">
      <c r="A10" s="71"/>
      <c r="B10" s="20"/>
    </row>
    <row r="11" spans="1:2" ht="11.25" customHeight="1">
      <c r="A11" s="20"/>
      <c r="B11" s="20"/>
    </row>
    <row r="12" spans="4:6" ht="15.75" customHeight="1">
      <c r="D12" s="249" t="s">
        <v>6</v>
      </c>
      <c r="E12" s="249"/>
      <c r="F12" s="249"/>
    </row>
    <row r="13" spans="4:6" ht="15.75" customHeight="1">
      <c r="D13" s="39" t="s">
        <v>8</v>
      </c>
      <c r="E13" s="2"/>
      <c r="F13" s="82" t="s">
        <v>21</v>
      </c>
    </row>
    <row r="14" spans="4:6" ht="15.75" customHeight="1">
      <c r="D14" s="39" t="s">
        <v>10</v>
      </c>
      <c r="E14" s="2"/>
      <c r="F14" s="82" t="s">
        <v>10</v>
      </c>
    </row>
    <row r="15" spans="4:6" ht="15.75" customHeight="1">
      <c r="D15" s="39" t="s">
        <v>14</v>
      </c>
      <c r="E15" s="2"/>
      <c r="F15" s="82" t="s">
        <v>14</v>
      </c>
    </row>
    <row r="16" spans="4:6" ht="15.75" customHeight="1">
      <c r="D16" s="82" t="str">
        <f>'Inc.Statements'!E20</f>
        <v>30 SEPTEMBER 2007</v>
      </c>
      <c r="E16" s="2"/>
      <c r="F16" s="82" t="str">
        <f>'Inc.Statements'!K20</f>
        <v>30 SEPTEMBER 2006</v>
      </c>
    </row>
    <row r="17" spans="4:6" ht="15.75" customHeight="1">
      <c r="D17" s="39" t="s">
        <v>17</v>
      </c>
      <c r="E17" s="2"/>
      <c r="F17" s="108" t="s">
        <v>17</v>
      </c>
    </row>
    <row r="18" spans="4:6" ht="11.25" customHeight="1">
      <c r="D18" s="13"/>
      <c r="E18" s="13"/>
      <c r="F18" s="13"/>
    </row>
    <row r="19" spans="4:9" ht="15">
      <c r="D19" s="13"/>
      <c r="E19" s="13"/>
      <c r="F19" s="13"/>
      <c r="H19" s="16"/>
      <c r="I19" s="81"/>
    </row>
    <row r="20" spans="1:9" s="4" customFormat="1" ht="15">
      <c r="A20" s="4" t="s">
        <v>100</v>
      </c>
      <c r="D20" s="85">
        <v>1978429</v>
      </c>
      <c r="E20" s="16"/>
      <c r="F20" s="85">
        <v>2142325</v>
      </c>
      <c r="G20" s="13"/>
      <c r="H20" s="85"/>
      <c r="I20" s="81"/>
    </row>
    <row r="21" spans="4:9" ht="15">
      <c r="D21" s="85"/>
      <c r="E21" s="16"/>
      <c r="F21" s="85"/>
      <c r="H21" s="85"/>
      <c r="I21" s="81"/>
    </row>
    <row r="22" spans="1:9" s="4" customFormat="1" ht="15">
      <c r="A22" s="4" t="s">
        <v>111</v>
      </c>
      <c r="C22" s="96"/>
      <c r="D22" s="85">
        <v>-2308197</v>
      </c>
      <c r="E22" s="16"/>
      <c r="F22" s="85">
        <v>-2217585</v>
      </c>
      <c r="G22" s="13"/>
      <c r="H22" s="85"/>
      <c r="I22" s="81"/>
    </row>
    <row r="23" spans="4:9" ht="15">
      <c r="D23" s="85"/>
      <c r="E23" s="16"/>
      <c r="F23" s="85"/>
      <c r="H23" s="85"/>
      <c r="I23" s="81"/>
    </row>
    <row r="24" spans="1:9" s="4" customFormat="1" ht="15">
      <c r="A24" s="4" t="s">
        <v>112</v>
      </c>
      <c r="C24" s="96"/>
      <c r="D24" s="85">
        <v>160433</v>
      </c>
      <c r="E24" s="16"/>
      <c r="F24" s="85">
        <v>-1424230</v>
      </c>
      <c r="G24" s="13"/>
      <c r="H24" s="85"/>
      <c r="I24" s="81"/>
    </row>
    <row r="25" spans="4:9" ht="15.75" thickBot="1">
      <c r="D25" s="86"/>
      <c r="E25" s="13"/>
      <c r="F25" s="86"/>
      <c r="H25" s="85"/>
      <c r="I25" s="81"/>
    </row>
    <row r="26" spans="1:9" s="4" customFormat="1" ht="15">
      <c r="A26" s="4" t="s">
        <v>94</v>
      </c>
      <c r="D26" s="85">
        <f>+D20+D22+D24</f>
        <v>-169335</v>
      </c>
      <c r="E26" s="13"/>
      <c r="F26" s="85">
        <f>+F20+F22+F24</f>
        <v>-1499490</v>
      </c>
      <c r="H26" s="85"/>
      <c r="I26" s="81"/>
    </row>
    <row r="27" spans="4:9" ht="15">
      <c r="D27" s="84"/>
      <c r="E27" s="13"/>
      <c r="F27" s="84"/>
      <c r="H27" s="85"/>
      <c r="I27" s="81"/>
    </row>
    <row r="28" spans="1:9" s="4" customFormat="1" ht="15">
      <c r="A28" s="4" t="s">
        <v>101</v>
      </c>
      <c r="D28" s="84">
        <v>2217564</v>
      </c>
      <c r="E28" s="13"/>
      <c r="F28" s="84">
        <v>3425969</v>
      </c>
      <c r="H28" s="85"/>
      <c r="I28" s="81"/>
    </row>
    <row r="29" spans="4:9" ht="15">
      <c r="D29" s="84"/>
      <c r="E29" s="13"/>
      <c r="F29" s="84"/>
      <c r="H29" s="85"/>
      <c r="I29" s="81"/>
    </row>
    <row r="30" spans="1:9" ht="15">
      <c r="A30" s="4" t="s">
        <v>97</v>
      </c>
      <c r="B30" s="4"/>
      <c r="C30" s="4"/>
      <c r="D30" s="84">
        <v>-3410.2422799999863</v>
      </c>
      <c r="E30" s="13"/>
      <c r="F30" s="84">
        <v>12314</v>
      </c>
      <c r="H30" s="85"/>
      <c r="I30" s="81"/>
    </row>
    <row r="31" spans="4:9" ht="15">
      <c r="D31" s="84"/>
      <c r="E31" s="13"/>
      <c r="F31" s="84"/>
      <c r="H31" s="85"/>
      <c r="I31" s="81"/>
    </row>
    <row r="32" spans="1:9" ht="15.75" thickBot="1">
      <c r="A32" s="4" t="s">
        <v>146</v>
      </c>
      <c r="B32" s="4"/>
      <c r="C32" s="4"/>
      <c r="D32" s="88">
        <f>+D26+D28+D30</f>
        <v>2044818.75772</v>
      </c>
      <c r="E32" s="13"/>
      <c r="F32" s="88">
        <f>+F26+F28+F30</f>
        <v>1938793</v>
      </c>
      <c r="H32" s="85"/>
      <c r="I32" s="81"/>
    </row>
    <row r="33" ht="11.25" customHeight="1" thickTop="1"/>
    <row r="34" spans="4:6" ht="11.25" customHeight="1">
      <c r="D34" s="84"/>
      <c r="F34" s="84"/>
    </row>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password="C724" sheet="1" objects="1" scenarios="1"/>
  <mergeCells count="1">
    <mergeCell ref="D12:F12"/>
  </mergeCells>
  <printOptions/>
  <pageMargins left="0.6811" right="0.61" top="0.786" bottom="1.14" header="0.5118" footer="0.7"/>
  <pageSetup horizontalDpi="600" verticalDpi="600" orientation="portrait" paperSize="9" scale="70" r:id="rId3"/>
  <headerFooter alignWithMargins="0">
    <oddFooter>&amp;C&amp;12(The Condensed Consolidated Cash Flow Statement should be read in conjunction with the Annual Financial Statements
for the year ended 31 March 2007)</oddFooter>
  </headerFooter>
  <legacyDrawing r:id="rId2"/>
  <oleObjects>
    <oleObject progId="MSPhotoEd.3" shapeId="1009525" r:id="rId1"/>
  </oleObjects>
</worksheet>
</file>

<file path=xl/worksheets/sheet4.xml><?xml version="1.0" encoding="utf-8"?>
<worksheet xmlns="http://schemas.openxmlformats.org/spreadsheetml/2006/main" xmlns:r="http://schemas.openxmlformats.org/officeDocument/2006/relationships">
  <dimension ref="A2:R51"/>
  <sheetViews>
    <sheetView view="pageBreakPreview" zoomScale="60" zoomScaleNormal="70" workbookViewId="0" topLeftCell="C1">
      <selection activeCell="J18" sqref="J18"/>
    </sheetView>
  </sheetViews>
  <sheetFormatPr defaultColWidth="9.140625" defaultRowHeight="16.5" customHeight="1"/>
  <cols>
    <col min="1" max="2" width="3.00390625" style="73" customWidth="1"/>
    <col min="3" max="3" width="42.28125" style="73" customWidth="1"/>
    <col min="4" max="4" width="17.140625" style="73" bestFit="1" customWidth="1"/>
    <col min="5" max="5" width="2.421875" style="73" customWidth="1"/>
    <col min="6" max="6" width="18.7109375" style="73" customWidth="1"/>
    <col min="7" max="7" width="1.57421875" style="73" customWidth="1"/>
    <col min="8" max="8" width="14.57421875" style="73" customWidth="1"/>
    <col min="9" max="9" width="2.00390625" style="73" customWidth="1"/>
    <col min="10" max="10" width="15.28125" style="73" customWidth="1"/>
    <col min="11" max="11" width="1.8515625" style="73" customWidth="1"/>
    <col min="12" max="12" width="16.57421875" style="73" bestFit="1" customWidth="1"/>
    <col min="13" max="13" width="2.00390625" style="73" customWidth="1"/>
    <col min="14" max="14" width="15.28125" style="73" customWidth="1"/>
    <col min="15" max="15" width="19.140625" style="73" bestFit="1" customWidth="1"/>
    <col min="16" max="16" width="9.7109375" style="73" bestFit="1" customWidth="1"/>
    <col min="17" max="16384" width="9.140625" style="73" customWidth="1"/>
  </cols>
  <sheetData>
    <row r="2" ht="16.5" customHeight="1">
      <c r="A2" s="72" t="s">
        <v>161</v>
      </c>
    </row>
    <row r="3" ht="16.5" customHeight="1">
      <c r="A3" s="74" t="s">
        <v>192</v>
      </c>
    </row>
    <row r="4" ht="16.5" customHeight="1">
      <c r="A4" s="20"/>
    </row>
    <row r="5" spans="11:14" ht="16.5" customHeight="1">
      <c r="K5" s="97"/>
      <c r="L5" s="97"/>
      <c r="M5" s="97"/>
      <c r="N5" s="97" t="s">
        <v>160</v>
      </c>
    </row>
    <row r="6" spans="11:14" ht="16.5" customHeight="1">
      <c r="K6" s="83"/>
      <c r="L6" s="83"/>
      <c r="M6" s="83"/>
      <c r="N6" s="83" t="s">
        <v>227</v>
      </c>
    </row>
    <row r="8" ht="16.5" customHeight="1">
      <c r="A8" s="72" t="s">
        <v>213</v>
      </c>
    </row>
    <row r="9" ht="16.5" customHeight="1">
      <c r="A9" s="72"/>
    </row>
    <row r="10" ht="16.5" customHeight="1">
      <c r="A10" s="72"/>
    </row>
    <row r="12" spans="1:8" ht="16.5" customHeight="1">
      <c r="A12" s="72"/>
      <c r="D12" s="75" t="s">
        <v>33</v>
      </c>
      <c r="E12" s="87" t="s">
        <v>147</v>
      </c>
      <c r="F12" s="116" t="s">
        <v>103</v>
      </c>
      <c r="H12" s="73" t="s">
        <v>102</v>
      </c>
    </row>
    <row r="13" spans="1:14" ht="16.5" customHeight="1">
      <c r="A13" s="72"/>
      <c r="D13" s="75" t="s">
        <v>82</v>
      </c>
      <c r="F13" s="75" t="s">
        <v>84</v>
      </c>
      <c r="H13" s="75" t="s">
        <v>86</v>
      </c>
      <c r="J13" s="75"/>
      <c r="L13" s="75" t="s">
        <v>167</v>
      </c>
      <c r="N13" s="75" t="s">
        <v>67</v>
      </c>
    </row>
    <row r="14" spans="1:14" ht="16.5" customHeight="1">
      <c r="A14" s="72"/>
      <c r="D14" s="75" t="s">
        <v>83</v>
      </c>
      <c r="F14" s="75" t="s">
        <v>85</v>
      </c>
      <c r="H14" s="75" t="s">
        <v>87</v>
      </c>
      <c r="J14" s="75" t="s">
        <v>67</v>
      </c>
      <c r="L14" s="75" t="s">
        <v>168</v>
      </c>
      <c r="M14" s="75"/>
      <c r="N14" s="75" t="s">
        <v>169</v>
      </c>
    </row>
    <row r="15" spans="4:14" ht="16.5" customHeight="1">
      <c r="D15" s="75" t="s">
        <v>17</v>
      </c>
      <c r="F15" s="75" t="s">
        <v>17</v>
      </c>
      <c r="H15" s="75" t="s">
        <v>17</v>
      </c>
      <c r="J15" s="75" t="s">
        <v>17</v>
      </c>
      <c r="L15" s="75" t="s">
        <v>17</v>
      </c>
      <c r="M15" s="75"/>
      <c r="N15" s="75" t="s">
        <v>17</v>
      </c>
    </row>
    <row r="17" ht="16.5" customHeight="1">
      <c r="A17" s="73" t="s">
        <v>214</v>
      </c>
    </row>
    <row r="19" spans="1:14" ht="16.5" customHeight="1">
      <c r="A19" s="73" t="s">
        <v>194</v>
      </c>
      <c r="D19" s="77">
        <v>3719828</v>
      </c>
      <c r="E19" s="77"/>
      <c r="F19" s="77">
        <v>1121422</v>
      </c>
      <c r="G19" s="77"/>
      <c r="H19" s="77">
        <v>13797911</v>
      </c>
      <c r="I19" s="77"/>
      <c r="J19" s="77">
        <f>SUM(D19:H19)</f>
        <v>18639161</v>
      </c>
      <c r="K19" s="77"/>
      <c r="L19" s="105">
        <v>241435</v>
      </c>
      <c r="M19" s="77"/>
      <c r="N19" s="77">
        <f>SUM(J19:L19)</f>
        <v>18880596</v>
      </c>
    </row>
    <row r="20" spans="2:14" ht="16.5" customHeight="1">
      <c r="B20" s="101"/>
      <c r="D20" s="76"/>
      <c r="E20" s="76"/>
      <c r="F20" s="76"/>
      <c r="G20" s="76"/>
      <c r="H20" s="76"/>
      <c r="I20" s="76"/>
      <c r="J20" s="76"/>
      <c r="K20" s="76"/>
      <c r="L20" s="76"/>
      <c r="M20" s="76"/>
      <c r="N20" s="76"/>
    </row>
    <row r="21" spans="1:14" ht="15.75" customHeight="1">
      <c r="A21" s="73" t="s">
        <v>88</v>
      </c>
      <c r="C21" s="84"/>
      <c r="D21" s="120">
        <v>0</v>
      </c>
      <c r="E21" s="121"/>
      <c r="F21" s="121">
        <v>-82331</v>
      </c>
      <c r="G21" s="121"/>
      <c r="H21" s="121">
        <v>0</v>
      </c>
      <c r="I21" s="121"/>
      <c r="J21" s="122">
        <f>SUM(D21:H21)</f>
        <v>-82331</v>
      </c>
      <c r="K21" s="122"/>
      <c r="L21" s="121">
        <v>-9580</v>
      </c>
      <c r="M21" s="121"/>
      <c r="N21" s="123">
        <f>SUM(J21:L21)</f>
        <v>-91911</v>
      </c>
    </row>
    <row r="22" spans="1:14" ht="15.75" customHeight="1">
      <c r="A22" s="73" t="s">
        <v>218</v>
      </c>
      <c r="C22" s="84"/>
      <c r="D22" s="124">
        <v>0</v>
      </c>
      <c r="E22" s="119"/>
      <c r="F22" s="119">
        <v>14425</v>
      </c>
      <c r="G22" s="119"/>
      <c r="H22" s="119">
        <v>-14425</v>
      </c>
      <c r="I22" s="119"/>
      <c r="J22" s="77">
        <f>SUM(D22:H22)</f>
        <v>0</v>
      </c>
      <c r="K22" s="77"/>
      <c r="L22" s="119">
        <v>0</v>
      </c>
      <c r="M22" s="119"/>
      <c r="N22" s="227">
        <f>SUM(J22:L22)</f>
        <v>0</v>
      </c>
    </row>
    <row r="23" spans="3:15" ht="16.5" customHeight="1">
      <c r="C23" s="84"/>
      <c r="D23" s="85"/>
      <c r="E23" s="85"/>
      <c r="F23" s="85"/>
      <c r="G23" s="85"/>
      <c r="H23" s="85"/>
      <c r="I23" s="85"/>
      <c r="L23" s="85"/>
      <c r="M23" s="85"/>
      <c r="N23" s="76"/>
      <c r="O23" s="76"/>
    </row>
    <row r="24" spans="1:14" ht="16.5" customHeight="1">
      <c r="A24" s="73" t="s">
        <v>181</v>
      </c>
      <c r="C24" s="84"/>
      <c r="D24" s="84">
        <f>SUM(D21:D22)</f>
        <v>0</v>
      </c>
      <c r="E24" s="84"/>
      <c r="F24" s="84">
        <f>SUM(F21:F22)</f>
        <v>-67906</v>
      </c>
      <c r="G24" s="84"/>
      <c r="H24" s="84">
        <f>SUM(H21:H22)</f>
        <v>-14425</v>
      </c>
      <c r="I24" s="84"/>
      <c r="J24" s="84">
        <f>SUM(J21:J22)</f>
        <v>-82331</v>
      </c>
      <c r="L24" s="84">
        <f>SUM(L21:L22)</f>
        <v>-9580</v>
      </c>
      <c r="M24" s="85"/>
      <c r="N24" s="73">
        <f>SUM(J24:L24)</f>
        <v>-91911</v>
      </c>
    </row>
    <row r="25" spans="1:14" ht="16.5" customHeight="1">
      <c r="A25" s="73" t="s">
        <v>231</v>
      </c>
      <c r="C25" s="84"/>
      <c r="D25" s="84">
        <v>0</v>
      </c>
      <c r="E25" s="84"/>
      <c r="F25" s="84">
        <v>0</v>
      </c>
      <c r="G25" s="84"/>
      <c r="H25" s="84">
        <v>0</v>
      </c>
      <c r="I25" s="84"/>
      <c r="J25" s="84">
        <v>0</v>
      </c>
      <c r="L25" s="84">
        <v>2761</v>
      </c>
      <c r="M25" s="85"/>
      <c r="N25" s="73">
        <f>SUM(J25:L25)</f>
        <v>2761</v>
      </c>
    </row>
    <row r="26" spans="1:14" ht="16.5" customHeight="1">
      <c r="A26" s="73" t="s">
        <v>174</v>
      </c>
      <c r="C26" s="84"/>
      <c r="D26" s="84">
        <v>0</v>
      </c>
      <c r="E26" s="84"/>
      <c r="F26" s="84">
        <v>0</v>
      </c>
      <c r="G26" s="84"/>
      <c r="H26" s="84">
        <v>-748123</v>
      </c>
      <c r="I26" s="84"/>
      <c r="J26" s="84">
        <f>SUM(D26:H26)</f>
        <v>-748123</v>
      </c>
      <c r="L26" s="84">
        <v>-23681</v>
      </c>
      <c r="M26" s="85"/>
      <c r="N26" s="73">
        <f>SUM(J26:L26)</f>
        <v>-771804</v>
      </c>
    </row>
    <row r="27" spans="1:14" ht="16.5" customHeight="1">
      <c r="A27" s="73" t="s">
        <v>89</v>
      </c>
      <c r="C27" s="84"/>
      <c r="D27" s="84">
        <v>0</v>
      </c>
      <c r="E27" s="84"/>
      <c r="F27" s="84">
        <v>0</v>
      </c>
      <c r="G27" s="84"/>
      <c r="H27" s="84">
        <f>'Inc.Statements'!I46</f>
        <v>1214878</v>
      </c>
      <c r="I27" s="84"/>
      <c r="J27" s="73">
        <f>SUM(D27:H27)</f>
        <v>1214878</v>
      </c>
      <c r="L27" s="84">
        <f>'Inc.Statements'!I48</f>
        <v>25416</v>
      </c>
      <c r="M27" s="85"/>
      <c r="N27" s="73">
        <f>SUM(J27:L27)</f>
        <v>1240294</v>
      </c>
    </row>
    <row r="28" spans="1:14" ht="16.5" customHeight="1">
      <c r="A28" s="73" t="s">
        <v>216</v>
      </c>
      <c r="D28" s="117">
        <f>D19+SUM(D24:D27)</f>
        <v>3719828</v>
      </c>
      <c r="E28" s="117">
        <f aca="true" t="shared" si="0" ref="E28:L28">E19+SUM(E24:E27)</f>
        <v>0</v>
      </c>
      <c r="F28" s="117">
        <f t="shared" si="0"/>
        <v>1053516</v>
      </c>
      <c r="G28" s="117">
        <f t="shared" si="0"/>
        <v>0</v>
      </c>
      <c r="H28" s="117">
        <f t="shared" si="0"/>
        <v>14250241</v>
      </c>
      <c r="I28" s="117">
        <f t="shared" si="0"/>
        <v>0</v>
      </c>
      <c r="J28" s="117">
        <f t="shared" si="0"/>
        <v>19023585</v>
      </c>
      <c r="K28" s="117">
        <f t="shared" si="0"/>
        <v>0</v>
      </c>
      <c r="L28" s="117">
        <f t="shared" si="0"/>
        <v>236351</v>
      </c>
      <c r="M28" s="117">
        <f>M19+SUM(M24:M27)</f>
        <v>0</v>
      </c>
      <c r="N28" s="117">
        <f>N19+SUM(N24:N27)</f>
        <v>19259936</v>
      </c>
    </row>
    <row r="29" spans="4:14" ht="16.5" customHeight="1">
      <c r="D29" s="76"/>
      <c r="E29" s="76"/>
      <c r="F29" s="76"/>
      <c r="G29" s="76"/>
      <c r="H29" s="76"/>
      <c r="I29" s="76"/>
      <c r="J29" s="76"/>
      <c r="K29" s="76"/>
      <c r="L29" s="85"/>
      <c r="M29" s="76"/>
      <c r="N29" s="76"/>
    </row>
    <row r="30" spans="4:14" ht="16.5" customHeight="1">
      <c r="D30" s="76"/>
      <c r="E30" s="76"/>
      <c r="F30" s="76"/>
      <c r="G30" s="76"/>
      <c r="H30" s="76"/>
      <c r="I30" s="76"/>
      <c r="J30" s="76"/>
      <c r="L30" s="76"/>
      <c r="M30" s="76"/>
      <c r="N30" s="76"/>
    </row>
    <row r="32" ht="16.5" customHeight="1">
      <c r="A32" s="73" t="s">
        <v>215</v>
      </c>
    </row>
    <row r="34" spans="1:14" ht="16.5" customHeight="1">
      <c r="A34" s="73" t="s">
        <v>0</v>
      </c>
      <c r="D34" s="73">
        <v>3719828</v>
      </c>
      <c r="F34" s="73">
        <v>23150</v>
      </c>
      <c r="H34" s="73">
        <v>13309578</v>
      </c>
      <c r="J34" s="73">
        <f>SUM(D34:H34)</f>
        <v>17052556</v>
      </c>
      <c r="L34" s="73">
        <v>298882</v>
      </c>
      <c r="N34" s="73">
        <f>SUM(J34:L34)</f>
        <v>17351438</v>
      </c>
    </row>
    <row r="35" spans="1:3" ht="16.5" customHeight="1">
      <c r="A35" s="73" t="s">
        <v>166</v>
      </c>
      <c r="C35" s="84"/>
    </row>
    <row r="36" spans="2:14" ht="16.5" customHeight="1">
      <c r="B36" s="101" t="s">
        <v>178</v>
      </c>
      <c r="D36" s="77">
        <v>0</v>
      </c>
      <c r="E36" s="77"/>
      <c r="F36" s="105">
        <f>2328252-457</f>
        <v>2327795</v>
      </c>
      <c r="G36" s="105"/>
      <c r="H36" s="105">
        <f>-1162999-77054-3649+4772+1</f>
        <v>-1238929</v>
      </c>
      <c r="I36" s="77"/>
      <c r="J36" s="77">
        <f>SUM(D36:H36)</f>
        <v>1088866</v>
      </c>
      <c r="K36" s="77"/>
      <c r="L36" s="77">
        <v>-667</v>
      </c>
      <c r="M36" s="77"/>
      <c r="N36" s="77">
        <f>SUM(J36:L36)</f>
        <v>1088199</v>
      </c>
    </row>
    <row r="37" spans="1:14" ht="16.5" customHeight="1">
      <c r="A37" s="73" t="s">
        <v>1</v>
      </c>
      <c r="B37" s="101"/>
      <c r="D37" s="73">
        <f>SUM(D34:D36)</f>
        <v>3719828</v>
      </c>
      <c r="F37" s="84">
        <f>SUM(F34:F36)</f>
        <v>2350945</v>
      </c>
      <c r="G37" s="84"/>
      <c r="H37" s="84">
        <f>SUM(H34:H36)</f>
        <v>12070649</v>
      </c>
      <c r="J37" s="73">
        <f>SUM(J34:J36)</f>
        <v>18141422</v>
      </c>
      <c r="L37" s="73">
        <f>SUM(L34:L36)</f>
        <v>298215</v>
      </c>
      <c r="M37" s="76"/>
      <c r="N37" s="73">
        <f>SUM(N34:N36)</f>
        <v>18439637</v>
      </c>
    </row>
    <row r="38" spans="2:13" ht="16.5" customHeight="1">
      <c r="B38" s="101"/>
      <c r="F38" s="84"/>
      <c r="G38" s="84"/>
      <c r="H38" s="84"/>
      <c r="M38" s="76"/>
    </row>
    <row r="39" spans="1:18" ht="16.5" customHeight="1">
      <c r="A39" s="73" t="s">
        <v>88</v>
      </c>
      <c r="C39" s="84"/>
      <c r="D39" s="120">
        <v>0</v>
      </c>
      <c r="E39" s="121"/>
      <c r="F39" s="121">
        <v>-145649</v>
      </c>
      <c r="G39" s="121"/>
      <c r="H39" s="121">
        <v>0</v>
      </c>
      <c r="I39" s="121"/>
      <c r="J39" s="121">
        <v>-145649</v>
      </c>
      <c r="K39" s="122"/>
      <c r="L39" s="121">
        <v>-844</v>
      </c>
      <c r="M39" s="121"/>
      <c r="N39" s="125">
        <v>-146493</v>
      </c>
      <c r="R39" s="84"/>
    </row>
    <row r="40" spans="1:18" ht="16.5" customHeight="1">
      <c r="A40" s="73" t="s">
        <v>218</v>
      </c>
      <c r="C40" s="84"/>
      <c r="D40" s="126">
        <v>0</v>
      </c>
      <c r="E40" s="105"/>
      <c r="F40" s="105">
        <v>48098</v>
      </c>
      <c r="G40" s="105"/>
      <c r="H40" s="105">
        <v>-48098</v>
      </c>
      <c r="I40" s="105"/>
      <c r="J40" s="105">
        <v>0</v>
      </c>
      <c r="K40" s="77"/>
      <c r="L40" s="105">
        <v>0</v>
      </c>
      <c r="M40" s="105"/>
      <c r="N40" s="127">
        <v>0</v>
      </c>
      <c r="R40" s="84"/>
    </row>
    <row r="41" spans="3:14" ht="16.5" customHeight="1">
      <c r="C41" s="84"/>
      <c r="D41" s="85"/>
      <c r="E41" s="85"/>
      <c r="F41" s="85"/>
      <c r="G41" s="85"/>
      <c r="H41" s="85"/>
      <c r="I41" s="85"/>
      <c r="J41" s="85"/>
      <c r="K41" s="76"/>
      <c r="L41" s="85"/>
      <c r="M41" s="85"/>
      <c r="N41" s="85"/>
    </row>
    <row r="42" spans="1:14" ht="16.5" customHeight="1">
      <c r="A42" s="73" t="s">
        <v>181</v>
      </c>
      <c r="C42" s="84"/>
      <c r="D42" s="84">
        <v>0</v>
      </c>
      <c r="E42" s="84"/>
      <c r="F42" s="84">
        <f>SUM(F39:F40)</f>
        <v>-97551</v>
      </c>
      <c r="G42" s="84">
        <f>SUM(G39:G40)</f>
        <v>0</v>
      </c>
      <c r="H42" s="84">
        <f>SUM(H39:H40)</f>
        <v>-48098</v>
      </c>
      <c r="I42" s="84">
        <f>SUM(I39:I40)</f>
        <v>0</v>
      </c>
      <c r="J42" s="84">
        <f>SUM(J39:J40)</f>
        <v>-145649</v>
      </c>
      <c r="L42" s="84">
        <f>SUM(L39:L39)</f>
        <v>-844</v>
      </c>
      <c r="M42" s="85"/>
      <c r="N42" s="84">
        <f>SUM(N39:N40)</f>
        <v>-146493</v>
      </c>
    </row>
    <row r="43" spans="1:14" ht="16.5" customHeight="1">
      <c r="A43" s="73" t="s">
        <v>231</v>
      </c>
      <c r="C43" s="84"/>
      <c r="D43" s="84">
        <v>0</v>
      </c>
      <c r="E43" s="84"/>
      <c r="F43" s="84">
        <v>0</v>
      </c>
      <c r="G43" s="84"/>
      <c r="H43" s="84">
        <v>0</v>
      </c>
      <c r="I43" s="84"/>
      <c r="J43" s="84">
        <v>0</v>
      </c>
      <c r="L43" s="84">
        <v>-97125</v>
      </c>
      <c r="M43" s="85"/>
      <c r="N43" s="84">
        <f>SUM(J43:L43)</f>
        <v>-97125</v>
      </c>
    </row>
    <row r="44" spans="1:14" ht="16.5" customHeight="1">
      <c r="A44" s="73" t="s">
        <v>174</v>
      </c>
      <c r="C44" s="84"/>
      <c r="D44" s="84">
        <v>0</v>
      </c>
      <c r="E44" s="84"/>
      <c r="F44" s="84">
        <v>0</v>
      </c>
      <c r="G44" s="84"/>
      <c r="H44" s="84">
        <v>-740031</v>
      </c>
      <c r="I44" s="84"/>
      <c r="J44" s="84">
        <f>SUM(D44:H44)</f>
        <v>-740031</v>
      </c>
      <c r="L44" s="84">
        <v>-2207</v>
      </c>
      <c r="M44" s="85"/>
      <c r="N44" s="84">
        <f>SUM(J44:L44)</f>
        <v>-742238</v>
      </c>
    </row>
    <row r="45" spans="1:14" ht="16.5" customHeight="1">
      <c r="A45" s="73" t="s">
        <v>89</v>
      </c>
      <c r="C45" s="84"/>
      <c r="D45" s="84">
        <v>0</v>
      </c>
      <c r="E45" s="84"/>
      <c r="F45" s="84">
        <v>0</v>
      </c>
      <c r="G45" s="84"/>
      <c r="H45" s="84">
        <f>'Inc.Statements'!K46</f>
        <v>1204954</v>
      </c>
      <c r="I45" s="84"/>
      <c r="J45" s="84">
        <f>SUM(D45:H45)</f>
        <v>1204954</v>
      </c>
      <c r="L45" s="84">
        <f>'Inc.Statements'!K48</f>
        <v>12650</v>
      </c>
      <c r="M45" s="85"/>
      <c r="N45" s="84">
        <f>SUM(J45:L45)</f>
        <v>1217604</v>
      </c>
    </row>
    <row r="46" spans="1:14" ht="16.5" customHeight="1">
      <c r="A46" s="73" t="s">
        <v>217</v>
      </c>
      <c r="D46" s="117">
        <f>D37+D42+D45</f>
        <v>3719828</v>
      </c>
      <c r="E46" s="117"/>
      <c r="F46" s="117">
        <f>F37+F42+F45</f>
        <v>2253394</v>
      </c>
      <c r="G46" s="117"/>
      <c r="H46" s="117">
        <f>H37+H42+H45+H44</f>
        <v>12487474</v>
      </c>
      <c r="I46" s="117"/>
      <c r="J46" s="117">
        <f>J37+J42+J45+J44</f>
        <v>18460696</v>
      </c>
      <c r="K46" s="117"/>
      <c r="L46" s="117">
        <f>L37+L42+L45+L43+L44</f>
        <v>210689</v>
      </c>
      <c r="M46" s="117"/>
      <c r="N46" s="117">
        <f>N37+N42+N45+N43+N44</f>
        <v>18671385</v>
      </c>
    </row>
    <row r="47" spans="3:14" ht="16.5" customHeight="1">
      <c r="C47" s="84"/>
      <c r="D47" s="85"/>
      <c r="E47" s="85"/>
      <c r="F47" s="85"/>
      <c r="G47" s="85"/>
      <c r="H47" s="85"/>
      <c r="I47" s="85"/>
      <c r="J47" s="85"/>
      <c r="K47" s="113"/>
      <c r="L47" s="85"/>
      <c r="M47" s="85"/>
      <c r="N47" s="85"/>
    </row>
    <row r="48" spans="4:14" ht="8.25" customHeight="1">
      <c r="D48" s="76"/>
      <c r="E48" s="76"/>
      <c r="F48" s="85"/>
      <c r="G48" s="85"/>
      <c r="H48" s="85"/>
      <c r="I48" s="85"/>
      <c r="J48" s="85"/>
      <c r="K48" s="76"/>
      <c r="L48" s="85"/>
      <c r="M48" s="85"/>
      <c r="N48" s="85"/>
    </row>
    <row r="49" spans="4:11" ht="16.5" customHeight="1">
      <c r="D49" s="76"/>
      <c r="E49" s="85"/>
      <c r="F49" s="85"/>
      <c r="G49" s="85"/>
      <c r="H49" s="76"/>
      <c r="I49" s="85"/>
      <c r="J49" s="85"/>
      <c r="K49" s="85"/>
    </row>
    <row r="50" spans="4:14" ht="16.5" customHeight="1">
      <c r="D50" s="76"/>
      <c r="E50" s="76"/>
      <c r="F50" s="76"/>
      <c r="G50" s="76"/>
      <c r="H50" s="76"/>
      <c r="I50" s="76"/>
      <c r="J50" s="76"/>
      <c r="K50" s="76"/>
      <c r="L50" s="76"/>
      <c r="M50" s="76"/>
      <c r="N50" s="76"/>
    </row>
    <row r="51" ht="16.5" customHeight="1">
      <c r="A51" s="73" t="s">
        <v>105</v>
      </c>
    </row>
  </sheetData>
  <sheetProtection password="C724" sheet="1" objects="1" scenarios="1"/>
  <printOptions/>
  <pageMargins left="0.53" right="0.36" top="1" bottom="1.15" header="0.5" footer="0.7"/>
  <pageSetup horizontalDpi="600" verticalDpi="600" orientation="portrait" paperSize="9" scale="61" r:id="rId3"/>
  <headerFooter alignWithMargins="0">
    <oddFooter>&amp;C&amp;11(The Condensed Consolidated Statement of Changes in Equity should be read in conjunction with the Annual Financial Statements 
for the year ended 31 March 2007)</oddFooter>
  </headerFooter>
  <legacyDrawing r:id="rId2"/>
  <oleObjects>
    <oleObject progId="MSPhotoEd.3" shapeId="1006711" r:id="rId1"/>
  </oleObjects>
</worksheet>
</file>

<file path=xl/worksheets/sheet5.xml><?xml version="1.0" encoding="utf-8"?>
<worksheet xmlns="http://schemas.openxmlformats.org/spreadsheetml/2006/main" xmlns:r="http://schemas.openxmlformats.org/officeDocument/2006/relationships">
  <dimension ref="A1:AF412"/>
  <sheetViews>
    <sheetView view="pageBreakPreview" zoomScale="75" zoomScaleNormal="75" zoomScaleSheetLayoutView="75" workbookViewId="0" topLeftCell="A145">
      <selection activeCell="K151" sqref="K151"/>
    </sheetView>
  </sheetViews>
  <sheetFormatPr defaultColWidth="9.140625" defaultRowHeight="12.75"/>
  <cols>
    <col min="1" max="1" width="5.28125" style="1" customWidth="1"/>
    <col min="2" max="2" width="3.140625" style="1" customWidth="1"/>
    <col min="3" max="3" width="10.28125" style="1" customWidth="1"/>
    <col min="4" max="4" width="2.28125" style="1" customWidth="1"/>
    <col min="5" max="5" width="10.28125" style="1" customWidth="1"/>
    <col min="6" max="6" width="12.7109375" style="1" customWidth="1"/>
    <col min="7" max="7" width="14.8515625" style="1" customWidth="1"/>
    <col min="8" max="8" width="0.71875" style="1" customWidth="1"/>
    <col min="9" max="9" width="15.8515625" style="1" customWidth="1"/>
    <col min="10" max="10" width="0.71875" style="1" customWidth="1"/>
    <col min="11" max="11" width="17.421875" style="1" customWidth="1"/>
    <col min="12" max="12" width="0.71875" style="1" customWidth="1"/>
    <col min="13" max="13" width="14.8515625" style="1" customWidth="1"/>
    <col min="14" max="14" width="0.71875" style="1" customWidth="1"/>
    <col min="15" max="15" width="14.421875" style="1" customWidth="1"/>
    <col min="16" max="16" width="0.71875" style="1" customWidth="1"/>
    <col min="17" max="17" width="14.7109375" style="1" bestFit="1" customWidth="1"/>
    <col min="18" max="18" width="16.421875" style="1" customWidth="1"/>
    <col min="19" max="19" width="2.28125" style="1" customWidth="1"/>
    <col min="20" max="20" width="15.8515625" style="1" customWidth="1"/>
    <col min="21" max="21" width="2.7109375" style="1" customWidth="1"/>
    <col min="22" max="22" width="9.140625" style="1" customWidth="1"/>
    <col min="23" max="23" width="18.421875" style="1" customWidth="1"/>
    <col min="24" max="16384" width="9.140625" style="1" customWidth="1"/>
  </cols>
  <sheetData>
    <row r="1" spans="1:16" ht="15.75">
      <c r="A1" s="138"/>
      <c r="B1" s="139"/>
      <c r="C1" s="139"/>
      <c r="D1" s="139"/>
      <c r="E1" s="139"/>
      <c r="F1" s="139"/>
      <c r="G1" s="139"/>
      <c r="H1" s="139"/>
      <c r="I1" s="139"/>
      <c r="J1" s="139"/>
      <c r="K1" s="139"/>
      <c r="L1" s="139"/>
      <c r="M1" s="139"/>
      <c r="N1" s="139"/>
      <c r="O1" s="139"/>
      <c r="P1" s="4"/>
    </row>
    <row r="2" spans="1:16" ht="15.75">
      <c r="A2" s="140" t="s">
        <v>161</v>
      </c>
      <c r="B2" s="141"/>
      <c r="C2" s="141"/>
      <c r="D2" s="141"/>
      <c r="E2" s="141"/>
      <c r="F2" s="141"/>
      <c r="G2" s="141"/>
      <c r="H2" s="141"/>
      <c r="I2" s="141"/>
      <c r="J2" s="141"/>
      <c r="K2" s="141"/>
      <c r="L2" s="141"/>
      <c r="M2" s="141"/>
      <c r="N2" s="141"/>
      <c r="O2" s="141"/>
      <c r="P2" s="95"/>
    </row>
    <row r="3" spans="1:16" ht="15">
      <c r="A3" s="142" t="s">
        <v>192</v>
      </c>
      <c r="B3" s="141"/>
      <c r="C3" s="141"/>
      <c r="D3" s="141"/>
      <c r="E3" s="141"/>
      <c r="F3" s="141"/>
      <c r="G3" s="141"/>
      <c r="H3" s="141"/>
      <c r="I3" s="141"/>
      <c r="J3" s="141"/>
      <c r="K3" s="141"/>
      <c r="L3" s="141"/>
      <c r="M3" s="141"/>
      <c r="N3" s="141"/>
      <c r="O3" s="141"/>
      <c r="P3" s="95"/>
    </row>
    <row r="4" spans="1:16" ht="15.75">
      <c r="A4" s="140"/>
      <c r="B4" s="141"/>
      <c r="C4" s="141"/>
      <c r="D4" s="141"/>
      <c r="E4" s="141"/>
      <c r="F4" s="141"/>
      <c r="G4" s="141"/>
      <c r="H4" s="141"/>
      <c r="I4" s="141"/>
      <c r="J4" s="141"/>
      <c r="K4" s="141"/>
      <c r="L4" s="141"/>
      <c r="M4" s="141"/>
      <c r="N4" s="141"/>
      <c r="O4" s="141"/>
      <c r="P4" s="95"/>
    </row>
    <row r="5" spans="1:16" ht="15.75">
      <c r="A5" s="140"/>
      <c r="B5" s="141"/>
      <c r="C5" s="141"/>
      <c r="D5" s="141"/>
      <c r="E5" s="141"/>
      <c r="F5" s="141"/>
      <c r="G5" s="141"/>
      <c r="H5" s="141"/>
      <c r="I5" s="141"/>
      <c r="J5" s="141"/>
      <c r="K5" s="141"/>
      <c r="L5" s="141"/>
      <c r="M5" s="141"/>
      <c r="N5" s="141"/>
      <c r="O5" s="141"/>
      <c r="P5" s="95"/>
    </row>
    <row r="6" spans="1:16" ht="15.75">
      <c r="A6" s="138"/>
      <c r="B6" s="139"/>
      <c r="C6" s="139"/>
      <c r="D6" s="139"/>
      <c r="E6" s="139"/>
      <c r="F6" s="139"/>
      <c r="G6" s="139"/>
      <c r="H6" s="139"/>
      <c r="I6" s="139"/>
      <c r="J6" s="139"/>
      <c r="K6" s="139"/>
      <c r="L6" s="139"/>
      <c r="M6" s="139"/>
      <c r="N6" s="139"/>
      <c r="O6" s="143" t="s">
        <v>160</v>
      </c>
      <c r="P6" s="4"/>
    </row>
    <row r="7" spans="1:16" ht="15.75">
      <c r="A7" s="138"/>
      <c r="B7" s="139"/>
      <c r="C7" s="139"/>
      <c r="D7" s="139"/>
      <c r="E7" s="139"/>
      <c r="F7" s="139"/>
      <c r="G7" s="139"/>
      <c r="H7" s="139"/>
      <c r="I7" s="139"/>
      <c r="J7" s="139"/>
      <c r="K7" s="139"/>
      <c r="L7" s="139"/>
      <c r="M7" s="139"/>
      <c r="N7" s="139"/>
      <c r="O7" s="143" t="s">
        <v>226</v>
      </c>
      <c r="P7" s="4"/>
    </row>
    <row r="8" spans="1:16" ht="15.75">
      <c r="A8" s="138" t="s">
        <v>113</v>
      </c>
      <c r="B8" s="139"/>
      <c r="C8" s="139"/>
      <c r="D8" s="139"/>
      <c r="E8" s="139"/>
      <c r="F8" s="138"/>
      <c r="G8" s="139"/>
      <c r="H8" s="139"/>
      <c r="I8" s="139"/>
      <c r="J8" s="139"/>
      <c r="K8" s="139"/>
      <c r="L8" s="139"/>
      <c r="M8" s="139"/>
      <c r="N8" s="139"/>
      <c r="O8" s="139"/>
      <c r="P8" s="4"/>
    </row>
    <row r="9" spans="1:16" ht="15.75">
      <c r="A9" s="138" t="s">
        <v>190</v>
      </c>
      <c r="B9" s="139"/>
      <c r="C9" s="139"/>
      <c r="D9" s="139"/>
      <c r="E9" s="139"/>
      <c r="F9" s="139"/>
      <c r="G9" s="139"/>
      <c r="H9" s="139"/>
      <c r="I9" s="139"/>
      <c r="J9" s="139"/>
      <c r="K9" s="139"/>
      <c r="L9" s="139"/>
      <c r="M9" s="139"/>
      <c r="N9" s="139"/>
      <c r="O9" s="139"/>
      <c r="P9" s="4"/>
    </row>
    <row r="10" spans="1:16" ht="15.75">
      <c r="A10" s="138"/>
      <c r="B10" s="139"/>
      <c r="C10" s="139"/>
      <c r="D10" s="139"/>
      <c r="E10" s="139"/>
      <c r="F10" s="139"/>
      <c r="G10" s="139"/>
      <c r="H10" s="139"/>
      <c r="I10" s="139"/>
      <c r="J10" s="139"/>
      <c r="K10" s="139"/>
      <c r="L10" s="139"/>
      <c r="M10" s="139"/>
      <c r="N10" s="139"/>
      <c r="O10" s="139"/>
      <c r="P10" s="4"/>
    </row>
    <row r="11" spans="1:16" ht="15.75">
      <c r="A11" s="144" t="s">
        <v>114</v>
      </c>
      <c r="B11" s="138" t="s">
        <v>46</v>
      </c>
      <c r="C11" s="138"/>
      <c r="D11" s="138"/>
      <c r="E11" s="138"/>
      <c r="F11" s="139"/>
      <c r="G11" s="139"/>
      <c r="H11" s="139"/>
      <c r="I11" s="139"/>
      <c r="J11" s="139"/>
      <c r="K11" s="139"/>
      <c r="L11" s="139"/>
      <c r="M11" s="139"/>
      <c r="N11" s="139"/>
      <c r="O11" s="139"/>
      <c r="P11" s="4"/>
    </row>
    <row r="12" spans="1:16" ht="15.75">
      <c r="A12" s="144"/>
      <c r="B12" s="139"/>
      <c r="C12" s="138"/>
      <c r="D12" s="138"/>
      <c r="E12" s="138"/>
      <c r="F12" s="139"/>
      <c r="G12" s="139"/>
      <c r="H12" s="139"/>
      <c r="I12" s="139"/>
      <c r="J12" s="139"/>
      <c r="K12" s="139"/>
      <c r="L12" s="139"/>
      <c r="M12" s="139"/>
      <c r="N12" s="139"/>
      <c r="O12" s="139"/>
      <c r="P12" s="4"/>
    </row>
    <row r="13" spans="1:16" ht="15.75">
      <c r="A13" s="144"/>
      <c r="B13" s="139"/>
      <c r="C13" s="138"/>
      <c r="D13" s="138"/>
      <c r="E13" s="138"/>
      <c r="F13" s="139"/>
      <c r="G13" s="139"/>
      <c r="H13" s="139"/>
      <c r="I13" s="139"/>
      <c r="J13" s="139"/>
      <c r="K13" s="139"/>
      <c r="L13" s="139"/>
      <c r="M13" s="139"/>
      <c r="N13" s="139"/>
      <c r="O13" s="139"/>
      <c r="P13" s="4"/>
    </row>
    <row r="14" spans="1:16" ht="15.75">
      <c r="A14" s="144"/>
      <c r="B14" s="139"/>
      <c r="C14" s="138"/>
      <c r="D14" s="138"/>
      <c r="E14" s="138"/>
      <c r="F14" s="139"/>
      <c r="G14" s="139"/>
      <c r="H14" s="139"/>
      <c r="I14" s="139"/>
      <c r="J14" s="139"/>
      <c r="K14" s="139"/>
      <c r="L14" s="139"/>
      <c r="M14" s="139"/>
      <c r="N14" s="139"/>
      <c r="O14" s="139"/>
      <c r="P14" s="4"/>
    </row>
    <row r="15" spans="1:16" ht="15.75">
      <c r="A15" s="138"/>
      <c r="B15" s="139"/>
      <c r="C15" s="139"/>
      <c r="D15" s="139"/>
      <c r="E15" s="139"/>
      <c r="F15" s="139"/>
      <c r="G15" s="139"/>
      <c r="H15" s="139"/>
      <c r="I15" s="139"/>
      <c r="J15" s="139"/>
      <c r="K15" s="139"/>
      <c r="L15" s="139"/>
      <c r="M15" s="139"/>
      <c r="N15" s="139"/>
      <c r="O15" s="139"/>
      <c r="P15" s="4"/>
    </row>
    <row r="16" spans="1:16" ht="15.75">
      <c r="A16" s="138"/>
      <c r="B16" s="139"/>
      <c r="C16" s="139"/>
      <c r="D16" s="139"/>
      <c r="E16" s="139"/>
      <c r="F16" s="139"/>
      <c r="G16" s="139"/>
      <c r="H16" s="139"/>
      <c r="I16" s="139"/>
      <c r="J16" s="139"/>
      <c r="K16" s="139"/>
      <c r="L16" s="139"/>
      <c r="M16" s="139"/>
      <c r="N16" s="139"/>
      <c r="O16" s="139"/>
      <c r="P16" s="4"/>
    </row>
    <row r="17" spans="1:16" ht="15.75">
      <c r="A17" s="138"/>
      <c r="B17" s="139"/>
      <c r="C17" s="139"/>
      <c r="D17" s="139"/>
      <c r="E17" s="139"/>
      <c r="F17" s="139"/>
      <c r="G17" s="139"/>
      <c r="H17" s="139"/>
      <c r="I17" s="139"/>
      <c r="J17" s="139"/>
      <c r="K17" s="139"/>
      <c r="L17" s="139"/>
      <c r="M17" s="139"/>
      <c r="N17" s="139"/>
      <c r="O17" s="139"/>
      <c r="P17" s="4"/>
    </row>
    <row r="18" spans="1:16" ht="15.75">
      <c r="A18" s="138"/>
      <c r="B18" s="139"/>
      <c r="C18" s="139"/>
      <c r="D18" s="139"/>
      <c r="E18" s="139"/>
      <c r="F18" s="139"/>
      <c r="G18" s="139"/>
      <c r="H18" s="139"/>
      <c r="I18" s="139"/>
      <c r="J18" s="139"/>
      <c r="K18" s="139"/>
      <c r="L18" s="139"/>
      <c r="M18" s="139"/>
      <c r="N18" s="139"/>
      <c r="O18" s="139"/>
      <c r="P18" s="4"/>
    </row>
    <row r="19" spans="1:16" ht="15.75">
      <c r="A19" s="138"/>
      <c r="B19" s="139"/>
      <c r="C19" s="139"/>
      <c r="D19" s="139"/>
      <c r="E19" s="139"/>
      <c r="F19" s="139"/>
      <c r="G19" s="139"/>
      <c r="H19" s="139"/>
      <c r="I19" s="139"/>
      <c r="J19" s="139"/>
      <c r="K19" s="139"/>
      <c r="L19" s="139"/>
      <c r="M19" s="139"/>
      <c r="N19" s="139"/>
      <c r="O19" s="139"/>
      <c r="P19" s="4"/>
    </row>
    <row r="20" spans="1:16" ht="15.75">
      <c r="A20" s="138"/>
      <c r="B20" s="139"/>
      <c r="C20" s="139"/>
      <c r="D20" s="139"/>
      <c r="E20" s="139"/>
      <c r="F20" s="139"/>
      <c r="G20" s="139"/>
      <c r="H20" s="139"/>
      <c r="I20" s="139"/>
      <c r="J20" s="139"/>
      <c r="K20" s="139"/>
      <c r="L20" s="139"/>
      <c r="M20" s="139"/>
      <c r="N20" s="139"/>
      <c r="O20" s="139"/>
      <c r="P20" s="4"/>
    </row>
    <row r="21" spans="1:16" ht="21.75" customHeight="1">
      <c r="A21" s="138"/>
      <c r="B21" s="139"/>
      <c r="C21" s="139"/>
      <c r="D21" s="139"/>
      <c r="E21" s="139"/>
      <c r="F21" s="139"/>
      <c r="G21" s="139"/>
      <c r="H21" s="139"/>
      <c r="I21" s="139"/>
      <c r="J21" s="139"/>
      <c r="K21" s="139"/>
      <c r="L21" s="139"/>
      <c r="M21" s="139"/>
      <c r="N21" s="139"/>
      <c r="O21" s="139"/>
      <c r="P21" s="4"/>
    </row>
    <row r="22" spans="1:16" ht="15.75">
      <c r="A22" s="138"/>
      <c r="B22" s="139"/>
      <c r="C22" s="139"/>
      <c r="D22" s="139"/>
      <c r="E22" s="139"/>
      <c r="F22" s="139"/>
      <c r="G22" s="139"/>
      <c r="H22" s="139"/>
      <c r="I22" s="139"/>
      <c r="J22" s="139"/>
      <c r="K22" s="139"/>
      <c r="L22" s="139"/>
      <c r="M22" s="139"/>
      <c r="N22" s="139"/>
      <c r="O22" s="139"/>
      <c r="P22" s="4"/>
    </row>
    <row r="23" spans="1:16" ht="15.75">
      <c r="A23" s="138"/>
      <c r="B23" s="139"/>
      <c r="C23" s="139"/>
      <c r="D23" s="139"/>
      <c r="E23" s="139"/>
      <c r="F23" s="139"/>
      <c r="G23" s="139"/>
      <c r="H23" s="139"/>
      <c r="I23" s="139"/>
      <c r="J23" s="139"/>
      <c r="K23" s="139"/>
      <c r="L23" s="139"/>
      <c r="M23" s="139"/>
      <c r="N23" s="139"/>
      <c r="O23" s="139"/>
      <c r="P23" s="4"/>
    </row>
    <row r="24" spans="1:16" ht="15.75">
      <c r="A24" s="138" t="s">
        <v>115</v>
      </c>
      <c r="B24" s="138" t="s">
        <v>163</v>
      </c>
      <c r="C24" s="138"/>
      <c r="D24" s="138"/>
      <c r="E24" s="138"/>
      <c r="F24" s="138"/>
      <c r="G24" s="138"/>
      <c r="H24" s="138"/>
      <c r="I24" s="138"/>
      <c r="J24" s="139"/>
      <c r="K24" s="139"/>
      <c r="L24" s="139"/>
      <c r="M24" s="139"/>
      <c r="N24" s="139"/>
      <c r="O24" s="139"/>
      <c r="P24" s="4"/>
    </row>
    <row r="25" spans="1:16" ht="15.75">
      <c r="A25" s="138"/>
      <c r="B25" s="139"/>
      <c r="C25" s="139"/>
      <c r="D25" s="139"/>
      <c r="E25" s="139"/>
      <c r="F25" s="139"/>
      <c r="G25" s="139"/>
      <c r="H25" s="139"/>
      <c r="I25" s="139"/>
      <c r="J25" s="139"/>
      <c r="K25" s="139"/>
      <c r="L25" s="139"/>
      <c r="M25" s="139"/>
      <c r="N25" s="139"/>
      <c r="O25" s="139"/>
      <c r="P25" s="4"/>
    </row>
    <row r="26" spans="1:16" ht="15.75">
      <c r="A26" s="138"/>
      <c r="B26" s="139"/>
      <c r="C26" s="139"/>
      <c r="D26" s="139"/>
      <c r="E26" s="139"/>
      <c r="F26" s="139"/>
      <c r="G26" s="139"/>
      <c r="H26" s="139"/>
      <c r="I26" s="139"/>
      <c r="J26" s="139"/>
      <c r="K26" s="139"/>
      <c r="L26" s="139"/>
      <c r="M26" s="139"/>
      <c r="N26" s="139"/>
      <c r="O26" s="139"/>
      <c r="P26" s="4"/>
    </row>
    <row r="27" spans="1:16" ht="15.75">
      <c r="A27" s="138"/>
      <c r="B27" s="139"/>
      <c r="C27" s="139"/>
      <c r="D27" s="139"/>
      <c r="E27" s="139"/>
      <c r="F27" s="139"/>
      <c r="G27" s="139"/>
      <c r="H27" s="139"/>
      <c r="I27" s="139"/>
      <c r="J27" s="139"/>
      <c r="K27" s="139"/>
      <c r="L27" s="139"/>
      <c r="M27" s="139"/>
      <c r="N27" s="139"/>
      <c r="O27" s="139"/>
      <c r="P27" s="4"/>
    </row>
    <row r="28" spans="1:16" ht="15.75">
      <c r="A28" s="138"/>
      <c r="B28" s="139"/>
      <c r="C28" s="139"/>
      <c r="D28" s="139"/>
      <c r="E28" s="139"/>
      <c r="F28" s="139"/>
      <c r="G28" s="139"/>
      <c r="H28" s="139"/>
      <c r="I28" s="139"/>
      <c r="J28" s="139"/>
      <c r="K28" s="139"/>
      <c r="L28" s="139"/>
      <c r="M28" s="139"/>
      <c r="N28" s="139"/>
      <c r="O28" s="139"/>
      <c r="P28" s="4"/>
    </row>
    <row r="29" spans="1:16" ht="15.75">
      <c r="A29" s="138"/>
      <c r="B29" s="139"/>
      <c r="C29" s="139"/>
      <c r="D29" s="139"/>
      <c r="E29" s="139"/>
      <c r="F29" s="139"/>
      <c r="G29" s="139"/>
      <c r="H29" s="139"/>
      <c r="I29" s="139"/>
      <c r="J29" s="139"/>
      <c r="K29" s="139"/>
      <c r="L29" s="139"/>
      <c r="M29" s="139"/>
      <c r="N29" s="139"/>
      <c r="O29" s="139"/>
      <c r="P29" s="4"/>
    </row>
    <row r="30" spans="1:16" ht="15.75">
      <c r="A30" s="138"/>
      <c r="B30" s="139"/>
      <c r="C30" s="145"/>
      <c r="D30" s="139"/>
      <c r="E30" s="139"/>
      <c r="F30" s="139"/>
      <c r="G30" s="139"/>
      <c r="H30" s="139"/>
      <c r="I30" s="139"/>
      <c r="J30" s="139"/>
      <c r="K30" s="139"/>
      <c r="L30" s="139"/>
      <c r="M30" s="139"/>
      <c r="N30" s="139"/>
      <c r="O30" s="139"/>
      <c r="P30" s="4"/>
    </row>
    <row r="31" spans="1:16" ht="15.75">
      <c r="A31" s="138"/>
      <c r="B31" s="139"/>
      <c r="C31" s="145"/>
      <c r="D31" s="139"/>
      <c r="E31" s="139"/>
      <c r="F31" s="139"/>
      <c r="G31" s="139"/>
      <c r="H31" s="139"/>
      <c r="I31" s="139"/>
      <c r="J31" s="139"/>
      <c r="K31" s="139"/>
      <c r="L31" s="139"/>
      <c r="M31" s="139"/>
      <c r="N31" s="139"/>
      <c r="O31" s="139"/>
      <c r="P31" s="4"/>
    </row>
    <row r="32" spans="1:16" ht="15.75">
      <c r="A32" s="138"/>
      <c r="B32" s="139"/>
      <c r="C32" s="139"/>
      <c r="D32" s="139"/>
      <c r="E32" s="139"/>
      <c r="F32" s="139"/>
      <c r="G32" s="139"/>
      <c r="H32" s="139"/>
      <c r="I32" s="139"/>
      <c r="J32" s="139"/>
      <c r="K32" s="139"/>
      <c r="L32" s="139"/>
      <c r="M32" s="139"/>
      <c r="N32" s="139"/>
      <c r="O32" s="139"/>
      <c r="P32" s="4"/>
    </row>
    <row r="33" spans="1:16" ht="15.75">
      <c r="A33" s="138"/>
      <c r="B33" s="139"/>
      <c r="C33" s="139"/>
      <c r="D33" s="139"/>
      <c r="E33" s="139"/>
      <c r="F33" s="139"/>
      <c r="G33" s="139"/>
      <c r="H33" s="139"/>
      <c r="I33" s="139"/>
      <c r="J33" s="139"/>
      <c r="K33" s="139"/>
      <c r="L33" s="139"/>
      <c r="M33" s="139"/>
      <c r="N33" s="139"/>
      <c r="O33" s="139"/>
      <c r="P33" s="4"/>
    </row>
    <row r="34" spans="1:16" ht="15.75">
      <c r="A34" s="138"/>
      <c r="B34" s="139"/>
      <c r="C34" s="139"/>
      <c r="D34" s="139"/>
      <c r="E34" s="139"/>
      <c r="F34" s="139"/>
      <c r="G34" s="139"/>
      <c r="H34" s="139"/>
      <c r="I34" s="139"/>
      <c r="J34" s="139"/>
      <c r="K34" s="139"/>
      <c r="L34" s="139"/>
      <c r="M34" s="139"/>
      <c r="N34" s="139"/>
      <c r="O34" s="139"/>
      <c r="P34" s="4"/>
    </row>
    <row r="35" spans="1:19" ht="15.75">
      <c r="A35" s="138"/>
      <c r="B35" s="139"/>
      <c r="C35" s="139"/>
      <c r="D35" s="139"/>
      <c r="E35" s="139"/>
      <c r="F35" s="139"/>
      <c r="G35" s="139"/>
      <c r="H35" s="139"/>
      <c r="I35" s="139"/>
      <c r="J35" s="139"/>
      <c r="K35" s="139"/>
      <c r="L35" s="139"/>
      <c r="M35" s="139"/>
      <c r="N35" s="139"/>
      <c r="O35" s="143"/>
      <c r="P35" s="4"/>
      <c r="R35" s="128"/>
      <c r="S35" s="128"/>
    </row>
    <row r="36" spans="1:16" ht="15.75">
      <c r="A36" s="145"/>
      <c r="B36" s="143"/>
      <c r="C36" s="138"/>
      <c r="D36" s="139"/>
      <c r="E36" s="139"/>
      <c r="F36" s="139"/>
      <c r="G36" s="139"/>
      <c r="H36" s="139"/>
      <c r="I36" s="139"/>
      <c r="J36" s="139"/>
      <c r="K36" s="139"/>
      <c r="L36" s="139"/>
      <c r="M36" s="139"/>
      <c r="N36" s="139"/>
      <c r="O36" s="139"/>
      <c r="P36" s="4"/>
    </row>
    <row r="37" spans="1:16" ht="15.75">
      <c r="A37" s="143"/>
      <c r="B37" s="145"/>
      <c r="C37" s="139"/>
      <c r="D37" s="139"/>
      <c r="E37" s="139"/>
      <c r="F37" s="139"/>
      <c r="G37" s="139"/>
      <c r="H37" s="139"/>
      <c r="I37" s="139"/>
      <c r="J37" s="139"/>
      <c r="K37" s="139"/>
      <c r="L37" s="139"/>
      <c r="M37" s="139"/>
      <c r="N37" s="139"/>
      <c r="O37" s="139"/>
      <c r="P37" s="4"/>
    </row>
    <row r="38" spans="1:16" ht="15.75">
      <c r="A38" s="143"/>
      <c r="B38" s="145"/>
      <c r="C38" s="139"/>
      <c r="D38" s="139"/>
      <c r="E38" s="139"/>
      <c r="F38" s="139"/>
      <c r="G38" s="139"/>
      <c r="H38" s="139"/>
      <c r="I38" s="139"/>
      <c r="J38" s="139"/>
      <c r="K38" s="139"/>
      <c r="L38" s="139"/>
      <c r="M38" s="139"/>
      <c r="N38" s="139"/>
      <c r="O38" s="139"/>
      <c r="P38" s="4"/>
    </row>
    <row r="39" spans="1:16" ht="15.75">
      <c r="A39" s="143"/>
      <c r="B39" s="145"/>
      <c r="C39" s="139"/>
      <c r="D39" s="139"/>
      <c r="E39" s="139"/>
      <c r="F39" s="139"/>
      <c r="G39" s="139"/>
      <c r="H39" s="139"/>
      <c r="I39" s="139"/>
      <c r="J39" s="139"/>
      <c r="K39" s="139"/>
      <c r="L39" s="139"/>
      <c r="M39" s="139"/>
      <c r="N39" s="139"/>
      <c r="O39" s="139"/>
      <c r="P39" s="2"/>
    </row>
    <row r="40" spans="1:16" ht="15.75">
      <c r="A40" s="143"/>
      <c r="B40" s="139"/>
      <c r="C40" s="139"/>
      <c r="D40" s="139"/>
      <c r="E40" s="139"/>
      <c r="F40" s="139"/>
      <c r="G40" s="139"/>
      <c r="H40" s="139"/>
      <c r="I40" s="139"/>
      <c r="J40" s="139"/>
      <c r="K40" s="139"/>
      <c r="L40" s="139"/>
      <c r="M40" s="139"/>
      <c r="N40" s="139"/>
      <c r="O40" s="145"/>
      <c r="P40" s="4"/>
    </row>
    <row r="41" spans="1:16" ht="15.75">
      <c r="A41" s="143"/>
      <c r="B41" s="139"/>
      <c r="C41" s="139"/>
      <c r="D41" s="139"/>
      <c r="E41" s="139"/>
      <c r="F41" s="139"/>
      <c r="G41" s="139"/>
      <c r="H41" s="139"/>
      <c r="I41" s="139"/>
      <c r="J41" s="139"/>
      <c r="K41" s="139"/>
      <c r="L41" s="139"/>
      <c r="M41" s="139"/>
      <c r="N41" s="139"/>
      <c r="O41" s="145"/>
      <c r="P41" s="4"/>
    </row>
    <row r="42" spans="1:16" ht="15.75">
      <c r="A42" s="143"/>
      <c r="B42" s="139"/>
      <c r="C42" s="139"/>
      <c r="D42" s="139"/>
      <c r="E42" s="139"/>
      <c r="F42" s="139"/>
      <c r="G42" s="139"/>
      <c r="H42" s="139"/>
      <c r="I42" s="139"/>
      <c r="J42" s="139"/>
      <c r="K42" s="139"/>
      <c r="L42" s="139"/>
      <c r="M42" s="139"/>
      <c r="N42" s="139"/>
      <c r="O42" s="145"/>
      <c r="P42" s="4"/>
    </row>
    <row r="43" spans="1:16" ht="15.75">
      <c r="A43" s="143"/>
      <c r="B43" s="139"/>
      <c r="C43" s="139"/>
      <c r="D43" s="139"/>
      <c r="E43" s="139"/>
      <c r="F43" s="139"/>
      <c r="G43" s="139"/>
      <c r="H43" s="139"/>
      <c r="I43" s="139"/>
      <c r="J43" s="139"/>
      <c r="K43" s="139"/>
      <c r="L43" s="139"/>
      <c r="M43" s="139"/>
      <c r="N43" s="139"/>
      <c r="O43" s="145"/>
      <c r="P43" s="4"/>
    </row>
    <row r="44" spans="1:16" ht="15.75">
      <c r="A44" s="143"/>
      <c r="B44" s="139"/>
      <c r="C44" s="139"/>
      <c r="D44" s="139"/>
      <c r="E44" s="139"/>
      <c r="F44" s="139"/>
      <c r="G44" s="139"/>
      <c r="H44" s="139"/>
      <c r="I44" s="139"/>
      <c r="J44" s="139"/>
      <c r="K44" s="139"/>
      <c r="L44" s="139"/>
      <c r="M44" s="139"/>
      <c r="N44" s="139"/>
      <c r="O44" s="145"/>
      <c r="P44" s="4"/>
    </row>
    <row r="45" spans="1:16" ht="15.75">
      <c r="A45" s="138"/>
      <c r="B45" s="139"/>
      <c r="C45" s="139"/>
      <c r="D45" s="139"/>
      <c r="E45" s="139"/>
      <c r="F45" s="139"/>
      <c r="G45" s="139"/>
      <c r="H45" s="139"/>
      <c r="I45" s="139"/>
      <c r="J45" s="139"/>
      <c r="K45" s="139"/>
      <c r="L45" s="139"/>
      <c r="M45" s="139"/>
      <c r="N45" s="139"/>
      <c r="O45" s="145"/>
      <c r="P45" s="4"/>
    </row>
    <row r="46" spans="1:16" ht="15.75">
      <c r="A46" s="138" t="s">
        <v>116</v>
      </c>
      <c r="B46" s="138" t="s">
        <v>98</v>
      </c>
      <c r="C46" s="138"/>
      <c r="D46" s="138"/>
      <c r="E46" s="138"/>
      <c r="F46" s="138"/>
      <c r="G46" s="138"/>
      <c r="H46" s="138"/>
      <c r="I46" s="138"/>
      <c r="J46" s="138"/>
      <c r="K46" s="138"/>
      <c r="L46" s="139"/>
      <c r="M46" s="139"/>
      <c r="N46" s="139"/>
      <c r="O46" s="139"/>
      <c r="P46" s="4"/>
    </row>
    <row r="47" spans="1:16" ht="15.75">
      <c r="A47" s="138"/>
      <c r="B47" s="139"/>
      <c r="C47" s="139"/>
      <c r="D47" s="139"/>
      <c r="E47" s="139"/>
      <c r="F47" s="139"/>
      <c r="G47" s="139"/>
      <c r="H47" s="139"/>
      <c r="I47" s="139"/>
      <c r="J47" s="139"/>
      <c r="K47" s="139"/>
      <c r="L47" s="139"/>
      <c r="M47" s="139"/>
      <c r="N47" s="139"/>
      <c r="O47" s="139"/>
      <c r="P47" s="4"/>
    </row>
    <row r="48" spans="1:16" ht="15.75">
      <c r="A48" s="138"/>
      <c r="B48" s="139"/>
      <c r="C48" s="139"/>
      <c r="D48" s="139"/>
      <c r="E48" s="139"/>
      <c r="F48" s="139"/>
      <c r="G48" s="139"/>
      <c r="H48" s="139"/>
      <c r="I48" s="139"/>
      <c r="J48" s="139"/>
      <c r="K48" s="139"/>
      <c r="L48" s="139"/>
      <c r="M48" s="139"/>
      <c r="N48" s="139"/>
      <c r="O48" s="139"/>
      <c r="P48" s="4"/>
    </row>
    <row r="49" spans="1:16" ht="15.75">
      <c r="A49" s="138"/>
      <c r="B49" s="146"/>
      <c r="C49" s="139"/>
      <c r="D49" s="139"/>
      <c r="E49" s="139"/>
      <c r="F49" s="139"/>
      <c r="G49" s="139"/>
      <c r="H49" s="139"/>
      <c r="I49" s="139"/>
      <c r="J49" s="139"/>
      <c r="K49" s="139"/>
      <c r="L49" s="139"/>
      <c r="M49" s="139"/>
      <c r="N49" s="139"/>
      <c r="O49" s="139"/>
      <c r="P49" s="4"/>
    </row>
    <row r="50" spans="1:16" ht="15.75">
      <c r="A50" s="138"/>
      <c r="B50" s="146"/>
      <c r="C50" s="139"/>
      <c r="D50" s="139"/>
      <c r="E50" s="139"/>
      <c r="F50" s="139"/>
      <c r="G50" s="139"/>
      <c r="H50" s="139"/>
      <c r="I50" s="139"/>
      <c r="J50" s="139"/>
      <c r="K50" s="139"/>
      <c r="L50" s="139"/>
      <c r="M50" s="139"/>
      <c r="N50" s="139"/>
      <c r="O50" s="139"/>
      <c r="P50" s="4"/>
    </row>
    <row r="51" spans="1:16" ht="15.75">
      <c r="A51" s="138" t="s">
        <v>117</v>
      </c>
      <c r="B51" s="138" t="s">
        <v>62</v>
      </c>
      <c r="C51" s="138"/>
      <c r="D51" s="138"/>
      <c r="E51" s="138"/>
      <c r="F51" s="138"/>
      <c r="G51" s="138"/>
      <c r="H51" s="138"/>
      <c r="I51" s="138"/>
      <c r="J51" s="139"/>
      <c r="K51" s="139"/>
      <c r="L51" s="139"/>
      <c r="M51" s="139"/>
      <c r="N51" s="139"/>
      <c r="O51" s="139"/>
      <c r="P51" s="4"/>
    </row>
    <row r="52" spans="1:16" ht="15.75">
      <c r="A52" s="138"/>
      <c r="B52" s="139"/>
      <c r="C52" s="139"/>
      <c r="D52" s="139"/>
      <c r="E52" s="139"/>
      <c r="F52" s="139"/>
      <c r="G52" s="139"/>
      <c r="H52" s="139"/>
      <c r="I52" s="139"/>
      <c r="J52" s="139"/>
      <c r="K52" s="139"/>
      <c r="L52" s="139"/>
      <c r="M52" s="139"/>
      <c r="N52" s="139"/>
      <c r="O52" s="139"/>
      <c r="P52" s="4"/>
    </row>
    <row r="53" spans="1:16" ht="15.75">
      <c r="A53" s="138"/>
      <c r="B53" s="139"/>
      <c r="C53" s="139"/>
      <c r="D53" s="139"/>
      <c r="E53" s="139"/>
      <c r="F53" s="139"/>
      <c r="G53" s="139"/>
      <c r="H53" s="139"/>
      <c r="I53" s="139"/>
      <c r="J53" s="139"/>
      <c r="K53" s="139"/>
      <c r="L53" s="139"/>
      <c r="M53" s="139"/>
      <c r="N53" s="139"/>
      <c r="O53" s="139"/>
      <c r="P53" s="4"/>
    </row>
    <row r="54" spans="1:16" ht="15.75">
      <c r="A54" s="138"/>
      <c r="B54" s="139"/>
      <c r="C54" s="139"/>
      <c r="D54" s="139"/>
      <c r="E54" s="139"/>
      <c r="F54" s="139"/>
      <c r="G54" s="139"/>
      <c r="H54" s="139"/>
      <c r="I54" s="139"/>
      <c r="J54" s="139"/>
      <c r="K54" s="139"/>
      <c r="L54" s="139"/>
      <c r="M54" s="139"/>
      <c r="N54" s="139"/>
      <c r="O54" s="139"/>
      <c r="P54" s="4"/>
    </row>
    <row r="55" spans="1:16" ht="13.5" customHeight="1">
      <c r="A55" s="138"/>
      <c r="B55" s="139"/>
      <c r="C55" s="139"/>
      <c r="D55" s="139"/>
      <c r="E55" s="139"/>
      <c r="F55" s="139"/>
      <c r="G55" s="139"/>
      <c r="H55" s="139"/>
      <c r="I55" s="139"/>
      <c r="J55" s="139"/>
      <c r="K55" s="139"/>
      <c r="L55" s="139"/>
      <c r="M55" s="139"/>
      <c r="N55" s="139"/>
      <c r="O55" s="139"/>
      <c r="P55" s="4"/>
    </row>
    <row r="56" spans="1:16" ht="15.75">
      <c r="A56" s="138" t="s">
        <v>118</v>
      </c>
      <c r="B56" s="138" t="s">
        <v>47</v>
      </c>
      <c r="C56" s="138"/>
      <c r="D56" s="138"/>
      <c r="E56" s="138"/>
      <c r="F56" s="138"/>
      <c r="G56" s="139"/>
      <c r="H56" s="139"/>
      <c r="I56" s="139"/>
      <c r="J56" s="139"/>
      <c r="K56" s="139"/>
      <c r="L56" s="139"/>
      <c r="M56" s="139"/>
      <c r="N56" s="139"/>
      <c r="O56" s="139"/>
      <c r="P56" s="4"/>
    </row>
    <row r="57" spans="1:16" ht="15.75">
      <c r="A57" s="138"/>
      <c r="B57" s="139"/>
      <c r="C57" s="138"/>
      <c r="D57" s="138"/>
      <c r="E57" s="138"/>
      <c r="F57" s="138"/>
      <c r="G57" s="139"/>
      <c r="H57" s="139"/>
      <c r="I57" s="139"/>
      <c r="J57" s="139"/>
      <c r="K57" s="139"/>
      <c r="L57" s="139"/>
      <c r="M57" s="139"/>
      <c r="N57" s="139"/>
      <c r="O57" s="139"/>
      <c r="P57" s="4"/>
    </row>
    <row r="58" spans="1:16" ht="15.75">
      <c r="A58" s="138"/>
      <c r="B58" s="141"/>
      <c r="C58" s="140"/>
      <c r="D58" s="140"/>
      <c r="E58" s="140"/>
      <c r="F58" s="140"/>
      <c r="G58" s="139"/>
      <c r="H58" s="139"/>
      <c r="I58" s="139"/>
      <c r="J58" s="139"/>
      <c r="K58" s="139"/>
      <c r="L58" s="139"/>
      <c r="M58" s="139"/>
      <c r="N58" s="139"/>
      <c r="O58" s="139"/>
      <c r="P58" s="4"/>
    </row>
    <row r="59" spans="1:16" ht="15.75">
      <c r="A59" s="138"/>
      <c r="B59" s="141"/>
      <c r="C59" s="140"/>
      <c r="D59" s="140"/>
      <c r="E59" s="140"/>
      <c r="F59" s="140"/>
      <c r="G59" s="139"/>
      <c r="H59" s="139"/>
      <c r="I59" s="139"/>
      <c r="J59" s="139"/>
      <c r="K59" s="139"/>
      <c r="L59" s="139"/>
      <c r="M59" s="139"/>
      <c r="N59" s="139"/>
      <c r="O59" s="139"/>
      <c r="P59" s="4"/>
    </row>
    <row r="60" spans="1:16" ht="15.75">
      <c r="A60" s="138"/>
      <c r="B60" s="139"/>
      <c r="C60" s="139"/>
      <c r="D60" s="139"/>
      <c r="E60" s="139"/>
      <c r="F60" s="139"/>
      <c r="G60" s="139"/>
      <c r="H60" s="139"/>
      <c r="I60" s="139"/>
      <c r="J60" s="139"/>
      <c r="K60" s="139"/>
      <c r="L60" s="139"/>
      <c r="M60" s="139"/>
      <c r="N60" s="139"/>
      <c r="O60" s="145"/>
      <c r="P60" s="4"/>
    </row>
    <row r="61" spans="1:16" ht="15.75">
      <c r="A61" s="138"/>
      <c r="B61" s="139"/>
      <c r="C61" s="139"/>
      <c r="D61" s="139"/>
      <c r="E61" s="139"/>
      <c r="F61" s="139"/>
      <c r="G61" s="139"/>
      <c r="H61" s="139"/>
      <c r="I61" s="139"/>
      <c r="J61" s="139"/>
      <c r="K61" s="139"/>
      <c r="L61" s="139"/>
      <c r="M61" s="139"/>
      <c r="N61" s="139"/>
      <c r="O61" s="145"/>
      <c r="P61" s="4"/>
    </row>
    <row r="62" spans="1:16" ht="15.75">
      <c r="A62" s="138"/>
      <c r="B62" s="139"/>
      <c r="C62" s="139"/>
      <c r="D62" s="139"/>
      <c r="E62" s="139"/>
      <c r="F62" s="139"/>
      <c r="G62" s="139"/>
      <c r="H62" s="139"/>
      <c r="I62" s="139"/>
      <c r="J62" s="139"/>
      <c r="K62" s="139"/>
      <c r="L62" s="139"/>
      <c r="M62" s="139"/>
      <c r="N62" s="139"/>
      <c r="O62" s="143" t="s">
        <v>160</v>
      </c>
      <c r="P62" s="4"/>
    </row>
    <row r="63" spans="1:16" ht="15.75">
      <c r="A63" s="138"/>
      <c r="B63" s="139"/>
      <c r="C63" s="139"/>
      <c r="D63" s="139"/>
      <c r="E63" s="139"/>
      <c r="F63" s="139"/>
      <c r="G63" s="139"/>
      <c r="H63" s="139"/>
      <c r="I63" s="139"/>
      <c r="J63" s="139"/>
      <c r="K63" s="139"/>
      <c r="L63" s="139"/>
      <c r="M63" s="139"/>
      <c r="N63" s="139"/>
      <c r="O63" s="143" t="s">
        <v>225</v>
      </c>
      <c r="P63" s="4"/>
    </row>
    <row r="64" spans="1:16" ht="15.75">
      <c r="A64" s="138"/>
      <c r="B64" s="139"/>
      <c r="C64" s="139"/>
      <c r="D64" s="139"/>
      <c r="E64" s="139"/>
      <c r="F64" s="139"/>
      <c r="G64" s="139"/>
      <c r="H64" s="139"/>
      <c r="I64" s="139"/>
      <c r="J64" s="139"/>
      <c r="K64" s="139"/>
      <c r="L64" s="139"/>
      <c r="M64" s="139"/>
      <c r="N64" s="139"/>
      <c r="O64" s="145"/>
      <c r="P64" s="4"/>
    </row>
    <row r="65" spans="1:16" ht="15.75">
      <c r="A65" s="138" t="s">
        <v>119</v>
      </c>
      <c r="B65" s="138" t="s">
        <v>92</v>
      </c>
      <c r="C65" s="138"/>
      <c r="D65" s="138"/>
      <c r="E65" s="138"/>
      <c r="F65" s="138"/>
      <c r="G65" s="139"/>
      <c r="H65" s="139"/>
      <c r="I65" s="139"/>
      <c r="J65" s="139"/>
      <c r="K65" s="139"/>
      <c r="L65" s="139"/>
      <c r="M65" s="139"/>
      <c r="N65" s="139"/>
      <c r="O65" s="139"/>
      <c r="P65" s="4"/>
    </row>
    <row r="66" spans="1:16" ht="15.75">
      <c r="A66" s="138"/>
      <c r="B66" s="138"/>
      <c r="C66" s="138"/>
      <c r="D66" s="138"/>
      <c r="E66" s="138"/>
      <c r="F66" s="138"/>
      <c r="G66" s="139"/>
      <c r="H66" s="139"/>
      <c r="I66" s="139"/>
      <c r="J66" s="139"/>
      <c r="K66" s="139"/>
      <c r="L66" s="139"/>
      <c r="M66" s="139"/>
      <c r="N66" s="139"/>
      <c r="O66" s="139"/>
      <c r="P66" s="4"/>
    </row>
    <row r="67" spans="1:29" ht="15.75">
      <c r="A67" s="138"/>
      <c r="B67" s="145"/>
      <c r="C67" s="145"/>
      <c r="D67" s="145"/>
      <c r="E67" s="145"/>
      <c r="F67" s="145"/>
      <c r="G67" s="145"/>
      <c r="H67" s="145"/>
      <c r="I67" s="145"/>
      <c r="J67" s="145"/>
      <c r="K67" s="145"/>
      <c r="L67" s="145"/>
      <c r="M67" s="145"/>
      <c r="N67" s="141"/>
      <c r="O67" s="141"/>
      <c r="P67" s="4"/>
      <c r="R67" s="95"/>
      <c r="S67" s="95"/>
      <c r="T67" s="95"/>
      <c r="U67" s="95"/>
      <c r="V67" s="95"/>
      <c r="W67" s="95"/>
      <c r="X67" s="95"/>
      <c r="Y67" s="95"/>
      <c r="Z67" s="95"/>
      <c r="AA67" s="95"/>
      <c r="AB67" s="95"/>
      <c r="AC67" s="95"/>
    </row>
    <row r="68" spans="1:29" ht="15.75">
      <c r="A68" s="138"/>
      <c r="B68" s="145"/>
      <c r="C68" s="145"/>
      <c r="D68" s="145"/>
      <c r="E68" s="145"/>
      <c r="F68" s="145"/>
      <c r="G68" s="145"/>
      <c r="H68" s="145"/>
      <c r="I68" s="145"/>
      <c r="J68" s="145"/>
      <c r="K68" s="145"/>
      <c r="L68" s="145"/>
      <c r="M68" s="145"/>
      <c r="N68" s="141"/>
      <c r="O68" s="141"/>
      <c r="P68" s="4"/>
      <c r="R68" s="95"/>
      <c r="S68" s="95"/>
      <c r="T68" s="95"/>
      <c r="U68" s="95"/>
      <c r="V68" s="95"/>
      <c r="W68" s="95"/>
      <c r="X68" s="95"/>
      <c r="Y68" s="95"/>
      <c r="Z68" s="95"/>
      <c r="AA68" s="95"/>
      <c r="AB68" s="95"/>
      <c r="AC68" s="95"/>
    </row>
    <row r="69" spans="1:29" ht="12.75" customHeight="1">
      <c r="A69" s="138"/>
      <c r="B69" s="145"/>
      <c r="C69" s="145"/>
      <c r="D69" s="145"/>
      <c r="E69" s="145"/>
      <c r="F69" s="145"/>
      <c r="G69" s="145"/>
      <c r="H69" s="145"/>
      <c r="I69" s="145"/>
      <c r="J69" s="145"/>
      <c r="K69" s="145"/>
      <c r="L69" s="145"/>
      <c r="M69" s="145"/>
      <c r="N69" s="141"/>
      <c r="O69" s="141"/>
      <c r="P69" s="4"/>
      <c r="R69" s="95"/>
      <c r="S69" s="95"/>
      <c r="T69" s="95"/>
      <c r="U69" s="95"/>
      <c r="V69" s="114"/>
      <c r="W69" s="95"/>
      <c r="X69" s="95"/>
      <c r="Y69" s="95"/>
      <c r="Z69" s="95"/>
      <c r="AA69" s="95"/>
      <c r="AB69" s="95"/>
      <c r="AC69" s="95"/>
    </row>
    <row r="70" spans="1:16" ht="15.75">
      <c r="A70" s="138"/>
      <c r="B70" s="139"/>
      <c r="C70" s="139"/>
      <c r="D70" s="139"/>
      <c r="E70" s="139"/>
      <c r="F70" s="139"/>
      <c r="G70" s="139"/>
      <c r="H70" s="139"/>
      <c r="I70" s="139"/>
      <c r="J70" s="139"/>
      <c r="K70" s="139"/>
      <c r="L70" s="139"/>
      <c r="M70" s="139"/>
      <c r="N70" s="139"/>
      <c r="O70" s="143"/>
      <c r="P70" s="4"/>
    </row>
    <row r="71" spans="1:16" ht="15.75">
      <c r="A71" s="138" t="s">
        <v>120</v>
      </c>
      <c r="B71" s="138" t="s">
        <v>63</v>
      </c>
      <c r="C71" s="138"/>
      <c r="D71" s="138"/>
      <c r="E71" s="138"/>
      <c r="F71" s="138"/>
      <c r="G71" s="138"/>
      <c r="H71" s="138"/>
      <c r="I71" s="138"/>
      <c r="J71" s="139"/>
      <c r="K71" s="139"/>
      <c r="L71" s="139"/>
      <c r="M71" s="139"/>
      <c r="N71" s="139"/>
      <c r="O71" s="139"/>
      <c r="P71" s="4"/>
    </row>
    <row r="72" spans="1:29" ht="15.75">
      <c r="A72" s="138"/>
      <c r="B72" s="145"/>
      <c r="C72" s="145"/>
      <c r="D72" s="145"/>
      <c r="E72" s="145"/>
      <c r="F72" s="145"/>
      <c r="G72" s="145"/>
      <c r="H72" s="145"/>
      <c r="I72" s="145"/>
      <c r="J72" s="145"/>
      <c r="K72" s="145"/>
      <c r="L72" s="145"/>
      <c r="M72" s="145"/>
      <c r="N72" s="145"/>
      <c r="O72" s="145"/>
      <c r="P72" s="4"/>
      <c r="Q72" s="4"/>
      <c r="R72" s="4"/>
      <c r="S72" s="4"/>
      <c r="T72" s="4"/>
      <c r="U72" s="4"/>
      <c r="V72" s="4"/>
      <c r="W72" s="4"/>
      <c r="X72" s="4"/>
      <c r="Y72" s="4"/>
      <c r="Z72" s="4"/>
      <c r="AA72" s="4"/>
      <c r="AB72" s="4"/>
      <c r="AC72" s="4"/>
    </row>
    <row r="73" spans="1:29" ht="15.75">
      <c r="A73" s="138"/>
      <c r="B73" s="145"/>
      <c r="C73" s="145"/>
      <c r="D73" s="145"/>
      <c r="E73" s="145"/>
      <c r="F73" s="145"/>
      <c r="G73" s="145"/>
      <c r="H73" s="145"/>
      <c r="I73" s="145"/>
      <c r="J73" s="145"/>
      <c r="K73" s="145"/>
      <c r="L73" s="145"/>
      <c r="M73" s="145"/>
      <c r="N73" s="145"/>
      <c r="O73" s="145"/>
      <c r="P73" s="4"/>
      <c r="Q73" s="4"/>
      <c r="R73" s="4"/>
      <c r="S73" s="4"/>
      <c r="T73" s="4"/>
      <c r="U73" s="4"/>
      <c r="V73" s="4"/>
      <c r="W73" s="4"/>
      <c r="X73" s="4"/>
      <c r="Y73" s="4"/>
      <c r="Z73" s="4"/>
      <c r="AA73" s="4"/>
      <c r="AB73" s="4"/>
      <c r="AC73" s="4"/>
    </row>
    <row r="74" spans="1:29" ht="15.75">
      <c r="A74" s="138"/>
      <c r="B74" s="145"/>
      <c r="C74" s="145"/>
      <c r="D74" s="145"/>
      <c r="E74" s="145"/>
      <c r="F74" s="145"/>
      <c r="G74" s="145"/>
      <c r="H74" s="145"/>
      <c r="I74" s="145"/>
      <c r="J74" s="145"/>
      <c r="K74" s="145"/>
      <c r="L74" s="145"/>
      <c r="M74" s="145"/>
      <c r="N74" s="145"/>
      <c r="O74" s="145"/>
      <c r="P74" s="4"/>
      <c r="Q74" s="4"/>
      <c r="R74" s="4"/>
      <c r="S74" s="4"/>
      <c r="T74" s="4"/>
      <c r="U74" s="4"/>
      <c r="V74" s="4"/>
      <c r="W74" s="4"/>
      <c r="X74" s="4"/>
      <c r="Y74" s="4"/>
      <c r="Z74" s="4"/>
      <c r="AA74" s="4"/>
      <c r="AB74" s="4"/>
      <c r="AC74" s="4"/>
    </row>
    <row r="75" spans="1:16" ht="15.75">
      <c r="A75" s="138"/>
      <c r="B75" s="139"/>
      <c r="C75" s="139"/>
      <c r="D75" s="139"/>
      <c r="E75" s="139"/>
      <c r="F75" s="139"/>
      <c r="G75" s="139"/>
      <c r="H75" s="139"/>
      <c r="I75" s="139"/>
      <c r="J75" s="139"/>
      <c r="K75" s="139"/>
      <c r="L75" s="139"/>
      <c r="M75" s="139"/>
      <c r="N75" s="139"/>
      <c r="O75" s="139"/>
      <c r="P75" s="4"/>
    </row>
    <row r="76" spans="1:30" ht="15.75">
      <c r="A76" s="138"/>
      <c r="B76" s="145"/>
      <c r="C76" s="145"/>
      <c r="D76" s="145"/>
      <c r="E76" s="145"/>
      <c r="F76" s="145"/>
      <c r="G76" s="145"/>
      <c r="H76" s="145"/>
      <c r="I76" s="145"/>
      <c r="J76" s="145"/>
      <c r="K76" s="145"/>
      <c r="L76" s="145"/>
      <c r="M76" s="145"/>
      <c r="N76" s="145"/>
      <c r="O76" s="145"/>
      <c r="P76" s="4"/>
      <c r="Q76" s="25"/>
      <c r="R76" s="25"/>
      <c r="S76" s="25"/>
      <c r="T76" s="25"/>
      <c r="U76" s="25"/>
      <c r="V76" s="25"/>
      <c r="W76" s="25"/>
      <c r="X76" s="25"/>
      <c r="Y76" s="25"/>
      <c r="Z76" s="25"/>
      <c r="AA76" s="25"/>
      <c r="AB76" s="25"/>
      <c r="AC76" s="25"/>
      <c r="AD76" s="25"/>
    </row>
    <row r="77" spans="1:30" ht="15.75">
      <c r="A77" s="138"/>
      <c r="B77" s="145"/>
      <c r="C77" s="145"/>
      <c r="D77" s="145"/>
      <c r="E77" s="145"/>
      <c r="F77" s="145"/>
      <c r="G77" s="145"/>
      <c r="H77" s="145"/>
      <c r="I77" s="145"/>
      <c r="J77" s="145"/>
      <c r="K77" s="145"/>
      <c r="L77" s="145"/>
      <c r="M77" s="145"/>
      <c r="N77" s="145"/>
      <c r="O77" s="145"/>
      <c r="P77" s="4"/>
      <c r="Q77" s="25"/>
      <c r="R77" s="25"/>
      <c r="S77" s="25"/>
      <c r="T77" s="25"/>
      <c r="U77" s="25"/>
      <c r="V77" s="25"/>
      <c r="W77" s="25"/>
      <c r="X77" s="25"/>
      <c r="Y77" s="25"/>
      <c r="Z77" s="25"/>
      <c r="AA77" s="25"/>
      <c r="AB77" s="25"/>
      <c r="AC77" s="25"/>
      <c r="AD77" s="25"/>
    </row>
    <row r="78" spans="1:30" ht="15.75">
      <c r="A78" s="138"/>
      <c r="B78" s="145"/>
      <c r="C78" s="145"/>
      <c r="D78" s="145"/>
      <c r="E78" s="145"/>
      <c r="F78" s="145"/>
      <c r="G78" s="145"/>
      <c r="H78" s="145"/>
      <c r="I78" s="145"/>
      <c r="J78" s="145"/>
      <c r="K78" s="145"/>
      <c r="L78" s="145"/>
      <c r="M78" s="145"/>
      <c r="N78" s="145"/>
      <c r="O78" s="145"/>
      <c r="P78" s="4"/>
      <c r="Q78" s="25"/>
      <c r="R78" s="25"/>
      <c r="S78" s="25"/>
      <c r="T78" s="25"/>
      <c r="U78" s="25"/>
      <c r="V78" s="25"/>
      <c r="W78" s="25"/>
      <c r="X78" s="25"/>
      <c r="Y78" s="25"/>
      <c r="Z78" s="25"/>
      <c r="AA78" s="25"/>
      <c r="AB78" s="25"/>
      <c r="AC78" s="25"/>
      <c r="AD78" s="25"/>
    </row>
    <row r="79" spans="1:30" ht="15.75">
      <c r="A79" s="138"/>
      <c r="B79" s="145"/>
      <c r="C79" s="145"/>
      <c r="D79" s="145"/>
      <c r="E79" s="145"/>
      <c r="F79" s="145"/>
      <c r="G79" s="145"/>
      <c r="H79" s="145"/>
      <c r="I79" s="145"/>
      <c r="J79" s="145"/>
      <c r="K79" s="145"/>
      <c r="L79" s="145"/>
      <c r="M79" s="145"/>
      <c r="N79" s="145"/>
      <c r="O79" s="145"/>
      <c r="P79" s="4"/>
      <c r="Q79" s="25"/>
      <c r="R79" s="25"/>
      <c r="S79" s="25"/>
      <c r="T79" s="25"/>
      <c r="U79" s="25"/>
      <c r="V79" s="25"/>
      <c r="W79" s="25"/>
      <c r="X79" s="25"/>
      <c r="Y79" s="25"/>
      <c r="Z79" s="25"/>
      <c r="AA79" s="25"/>
      <c r="AB79" s="25"/>
      <c r="AC79" s="25"/>
      <c r="AD79" s="25"/>
    </row>
    <row r="80" spans="1:16" ht="15" customHeight="1">
      <c r="A80" s="138"/>
      <c r="B80" s="145"/>
      <c r="C80" s="145"/>
      <c r="D80" s="145"/>
      <c r="E80" s="145"/>
      <c r="F80" s="145"/>
      <c r="G80" s="145"/>
      <c r="H80" s="145"/>
      <c r="I80" s="145"/>
      <c r="J80" s="145"/>
      <c r="K80" s="145"/>
      <c r="L80" s="145"/>
      <c r="M80" s="145"/>
      <c r="N80" s="145"/>
      <c r="O80" s="145"/>
      <c r="P80" s="4"/>
    </row>
    <row r="81" spans="1:30" ht="15.75">
      <c r="A81" s="138" t="s">
        <v>121</v>
      </c>
      <c r="B81" s="138" t="s">
        <v>78</v>
      </c>
      <c r="C81" s="138"/>
      <c r="D81" s="139"/>
      <c r="E81" s="139"/>
      <c r="F81" s="139"/>
      <c r="G81" s="139"/>
      <c r="H81" s="139"/>
      <c r="I81" s="139"/>
      <c r="J81" s="139"/>
      <c r="K81" s="139"/>
      <c r="L81" s="139"/>
      <c r="M81" s="139"/>
      <c r="N81" s="139"/>
      <c r="O81" s="139"/>
      <c r="P81" s="4"/>
      <c r="Q81" s="25"/>
      <c r="R81" s="25"/>
      <c r="S81" s="25"/>
      <c r="T81" s="25"/>
      <c r="U81" s="25"/>
      <c r="V81" s="25"/>
      <c r="W81" s="25"/>
      <c r="X81" s="25"/>
      <c r="Y81" s="25"/>
      <c r="Z81" s="25"/>
      <c r="AA81" s="25"/>
      <c r="AB81" s="25"/>
      <c r="AC81" s="25"/>
      <c r="AD81" s="25"/>
    </row>
    <row r="82" spans="1:30" ht="15.75">
      <c r="A82" s="138"/>
      <c r="B82" s="138"/>
      <c r="C82" s="138"/>
      <c r="D82" s="139"/>
      <c r="E82" s="139"/>
      <c r="F82" s="139"/>
      <c r="G82" s="139"/>
      <c r="H82" s="139"/>
      <c r="I82" s="139"/>
      <c r="J82" s="139"/>
      <c r="K82" s="139"/>
      <c r="L82" s="139"/>
      <c r="M82" s="139"/>
      <c r="N82" s="139"/>
      <c r="O82" s="139"/>
      <c r="P82" s="4"/>
      <c r="Q82" s="25"/>
      <c r="R82" s="25"/>
      <c r="S82" s="25"/>
      <c r="T82" s="25"/>
      <c r="U82" s="25"/>
      <c r="V82" s="25"/>
      <c r="W82" s="25"/>
      <c r="X82" s="25"/>
      <c r="Y82" s="25"/>
      <c r="Z82" s="25"/>
      <c r="AA82" s="25"/>
      <c r="AB82" s="25"/>
      <c r="AC82" s="25"/>
      <c r="AD82" s="25"/>
    </row>
    <row r="83" spans="1:30" ht="15.75">
      <c r="A83" s="138"/>
      <c r="B83" s="138"/>
      <c r="C83" s="138"/>
      <c r="D83" s="139"/>
      <c r="E83" s="139"/>
      <c r="F83" s="139"/>
      <c r="G83" s="139"/>
      <c r="H83" s="139"/>
      <c r="I83" s="139"/>
      <c r="J83" s="139"/>
      <c r="K83" s="139"/>
      <c r="L83" s="139"/>
      <c r="M83" s="139"/>
      <c r="N83" s="139"/>
      <c r="O83" s="139"/>
      <c r="P83" s="4"/>
      <c r="Q83" s="25"/>
      <c r="R83" s="25"/>
      <c r="S83" s="25"/>
      <c r="T83" s="25"/>
      <c r="U83" s="25"/>
      <c r="V83" s="25"/>
      <c r="W83" s="25"/>
      <c r="X83" s="25"/>
      <c r="Y83" s="25"/>
      <c r="Z83" s="25"/>
      <c r="AA83" s="25"/>
      <c r="AB83" s="25"/>
      <c r="AC83" s="25"/>
      <c r="AD83" s="25"/>
    </row>
    <row r="84" spans="1:30" ht="15.75">
      <c r="A84" s="138"/>
      <c r="B84" s="138"/>
      <c r="C84" s="138"/>
      <c r="D84" s="139"/>
      <c r="E84" s="139"/>
      <c r="F84" s="139"/>
      <c r="G84" s="139"/>
      <c r="H84" s="139"/>
      <c r="I84" s="139"/>
      <c r="J84" s="139"/>
      <c r="K84" s="139"/>
      <c r="L84" s="139"/>
      <c r="M84" s="139"/>
      <c r="N84" s="139"/>
      <c r="O84" s="139"/>
      <c r="P84" s="4"/>
      <c r="Q84" s="95"/>
      <c r="R84" s="95"/>
      <c r="S84" s="95"/>
      <c r="T84" s="95"/>
      <c r="U84" s="95"/>
      <c r="V84" s="5"/>
      <c r="W84" s="4"/>
      <c r="X84" s="4"/>
      <c r="Y84" s="4"/>
      <c r="Z84" s="4"/>
      <c r="AA84" s="4"/>
      <c r="AB84" s="4"/>
      <c r="AC84" s="25"/>
      <c r="AD84" s="25"/>
    </row>
    <row r="85" spans="1:30" ht="15.75">
      <c r="A85" s="138"/>
      <c r="B85" s="139"/>
      <c r="C85" s="139"/>
      <c r="D85" s="139"/>
      <c r="E85" s="139"/>
      <c r="F85" s="147"/>
      <c r="G85" s="139"/>
      <c r="H85" s="139"/>
      <c r="I85" s="139"/>
      <c r="J85" s="147"/>
      <c r="K85" s="147"/>
      <c r="L85" s="147"/>
      <c r="M85" s="139"/>
      <c r="N85" s="147"/>
      <c r="O85" s="145"/>
      <c r="P85" s="7"/>
      <c r="Q85" s="95"/>
      <c r="R85" s="4"/>
      <c r="S85" s="4"/>
      <c r="T85" s="4"/>
      <c r="U85" s="7"/>
      <c r="V85" s="4"/>
      <c r="W85" s="4"/>
      <c r="X85" s="4"/>
      <c r="Y85" s="7"/>
      <c r="Z85" s="4"/>
      <c r="AA85" s="7"/>
      <c r="AB85" s="7"/>
      <c r="AC85" s="25"/>
      <c r="AD85" s="25"/>
    </row>
    <row r="86" spans="1:30" ht="15.75">
      <c r="A86" s="138"/>
      <c r="B86" s="139"/>
      <c r="C86" s="139"/>
      <c r="D86" s="139"/>
      <c r="E86" s="139"/>
      <c r="F86" s="147"/>
      <c r="G86" s="139"/>
      <c r="H86" s="139"/>
      <c r="I86" s="139"/>
      <c r="J86" s="147"/>
      <c r="K86" s="147"/>
      <c r="L86" s="147"/>
      <c r="M86" s="139"/>
      <c r="N86" s="147"/>
      <c r="O86" s="145"/>
      <c r="P86" s="7"/>
      <c r="Q86" s="95"/>
      <c r="R86" s="4"/>
      <c r="S86" s="4"/>
      <c r="T86" s="4"/>
      <c r="U86" s="7"/>
      <c r="V86" s="4"/>
      <c r="W86" s="4"/>
      <c r="X86" s="4"/>
      <c r="Y86" s="7"/>
      <c r="Z86" s="4"/>
      <c r="AA86" s="7"/>
      <c r="AB86" s="7"/>
      <c r="AC86" s="25"/>
      <c r="AD86" s="25"/>
    </row>
    <row r="87" spans="1:28" ht="15.75">
      <c r="A87" s="138" t="s">
        <v>122</v>
      </c>
      <c r="B87" s="138" t="s">
        <v>74</v>
      </c>
      <c r="C87" s="138"/>
      <c r="D87" s="138"/>
      <c r="E87" s="138"/>
      <c r="F87" s="147"/>
      <c r="G87" s="139"/>
      <c r="H87" s="139"/>
      <c r="I87" s="139"/>
      <c r="J87" s="147"/>
      <c r="K87" s="147"/>
      <c r="L87" s="147"/>
      <c r="M87" s="139"/>
      <c r="N87" s="147"/>
      <c r="O87" s="143"/>
      <c r="P87" s="7"/>
      <c r="Q87" s="95"/>
      <c r="R87" s="4"/>
      <c r="S87" s="4"/>
      <c r="T87" s="4"/>
      <c r="U87" s="7"/>
      <c r="V87" s="4"/>
      <c r="W87" s="4"/>
      <c r="X87" s="4"/>
      <c r="Y87" s="7"/>
      <c r="Z87" s="4"/>
      <c r="AA87" s="7"/>
      <c r="AB87" s="7"/>
    </row>
    <row r="88" spans="1:28" ht="15.75">
      <c r="A88" s="138"/>
      <c r="B88" s="138"/>
      <c r="C88" s="138"/>
      <c r="D88" s="138"/>
      <c r="E88" s="138"/>
      <c r="F88" s="147"/>
      <c r="G88" s="139"/>
      <c r="H88" s="139"/>
      <c r="I88" s="139"/>
      <c r="J88" s="147"/>
      <c r="K88" s="147"/>
      <c r="L88" s="147"/>
      <c r="M88" s="139"/>
      <c r="N88" s="147"/>
      <c r="O88" s="147"/>
      <c r="P88" s="7"/>
      <c r="Q88" s="95"/>
      <c r="R88" s="4"/>
      <c r="S88" s="4"/>
      <c r="T88" s="4"/>
      <c r="U88" s="7"/>
      <c r="V88" s="4"/>
      <c r="W88" s="4"/>
      <c r="X88" s="4"/>
      <c r="Y88" s="7"/>
      <c r="Z88" s="4"/>
      <c r="AA88" s="7"/>
      <c r="AB88" s="7"/>
    </row>
    <row r="89" spans="1:28" ht="15.75">
      <c r="A89" s="138"/>
      <c r="B89" s="139" t="s">
        <v>152</v>
      </c>
      <c r="C89" s="139"/>
      <c r="D89" s="139"/>
      <c r="E89" s="139"/>
      <c r="F89" s="147"/>
      <c r="G89" s="139"/>
      <c r="H89" s="139"/>
      <c r="I89" s="139"/>
      <c r="J89" s="147"/>
      <c r="K89" s="147"/>
      <c r="L89" s="147"/>
      <c r="M89" s="139"/>
      <c r="N89" s="147"/>
      <c r="O89" s="147"/>
      <c r="P89" s="7"/>
      <c r="Q89" s="95"/>
      <c r="R89" s="95"/>
      <c r="S89" s="95"/>
      <c r="T89" s="95"/>
      <c r="U89" s="95"/>
      <c r="V89" s="5"/>
      <c r="W89" s="4"/>
      <c r="X89" s="4"/>
      <c r="Y89" s="4"/>
      <c r="Z89" s="4"/>
      <c r="AA89" s="4"/>
      <c r="AB89" s="4"/>
    </row>
    <row r="90" spans="1:28" ht="15.75">
      <c r="A90" s="138"/>
      <c r="B90" s="139"/>
      <c r="C90" s="139"/>
      <c r="D90" s="139"/>
      <c r="E90" s="139"/>
      <c r="F90" s="147"/>
      <c r="G90" s="139"/>
      <c r="H90" s="139"/>
      <c r="I90" s="139"/>
      <c r="J90" s="147"/>
      <c r="K90" s="147"/>
      <c r="L90" s="147"/>
      <c r="M90" s="139"/>
      <c r="N90" s="147"/>
      <c r="O90" s="147"/>
      <c r="P90" s="7"/>
      <c r="Q90" s="4"/>
      <c r="R90" s="4"/>
      <c r="S90" s="4"/>
      <c r="T90" s="4"/>
      <c r="U90" s="7"/>
      <c r="V90" s="4"/>
      <c r="W90" s="4"/>
      <c r="X90" s="4"/>
      <c r="Y90" s="7"/>
      <c r="Z90" s="4"/>
      <c r="AA90" s="7"/>
      <c r="AB90" s="7"/>
    </row>
    <row r="91" spans="1:28" ht="15.75">
      <c r="A91" s="138"/>
      <c r="B91" s="139"/>
      <c r="C91" s="139"/>
      <c r="D91" s="139"/>
      <c r="E91" s="139"/>
      <c r="F91" s="147"/>
      <c r="G91" s="147" t="s">
        <v>151</v>
      </c>
      <c r="H91" s="139"/>
      <c r="I91" s="147" t="s">
        <v>188</v>
      </c>
      <c r="J91" s="139"/>
      <c r="K91" s="147" t="s">
        <v>99</v>
      </c>
      <c r="L91" s="147"/>
      <c r="M91" s="147" t="s">
        <v>203</v>
      </c>
      <c r="N91" s="139"/>
      <c r="O91" s="139"/>
      <c r="P91" s="4"/>
      <c r="Q91" s="4"/>
      <c r="R91" s="4"/>
      <c r="S91" s="4"/>
      <c r="T91" s="4"/>
      <c r="U91" s="7"/>
      <c r="V91" s="4"/>
      <c r="W91" s="4"/>
      <c r="X91" s="4"/>
      <c r="Y91" s="7"/>
      <c r="Z91" s="4"/>
      <c r="AA91" s="7"/>
      <c r="AB91" s="7"/>
    </row>
    <row r="92" spans="1:16" ht="17.25">
      <c r="A92" s="138"/>
      <c r="B92" s="139"/>
      <c r="C92" s="139"/>
      <c r="D92" s="139"/>
      <c r="E92" s="139"/>
      <c r="F92" s="147"/>
      <c r="G92" s="147" t="s">
        <v>232</v>
      </c>
      <c r="H92" s="139"/>
      <c r="I92" s="147" t="s">
        <v>233</v>
      </c>
      <c r="J92" s="139"/>
      <c r="K92" s="147" t="s">
        <v>204</v>
      </c>
      <c r="L92" s="147"/>
      <c r="M92" s="147" t="s">
        <v>234</v>
      </c>
      <c r="N92" s="145"/>
      <c r="O92" s="147"/>
      <c r="P92" s="7" t="s">
        <v>67</v>
      </c>
    </row>
    <row r="93" spans="1:16" ht="15.75">
      <c r="A93" s="138"/>
      <c r="B93" s="139"/>
      <c r="C93" s="139"/>
      <c r="D93" s="139"/>
      <c r="E93" s="139"/>
      <c r="F93" s="147"/>
      <c r="G93" s="147" t="s">
        <v>17</v>
      </c>
      <c r="H93" s="139"/>
      <c r="I93" s="147" t="s">
        <v>17</v>
      </c>
      <c r="J93" s="139"/>
      <c r="K93" s="147" t="s">
        <v>17</v>
      </c>
      <c r="L93" s="147"/>
      <c r="M93" s="147"/>
      <c r="N93" s="147" t="s">
        <v>17</v>
      </c>
      <c r="O93" s="147"/>
      <c r="P93" s="7" t="s">
        <v>17</v>
      </c>
    </row>
    <row r="94" spans="1:16" ht="15.75">
      <c r="A94" s="138"/>
      <c r="B94" s="139"/>
      <c r="C94" s="139"/>
      <c r="D94" s="139"/>
      <c r="E94" s="139"/>
      <c r="F94" s="147"/>
      <c r="G94" s="139"/>
      <c r="H94" s="139"/>
      <c r="I94" s="139"/>
      <c r="J94" s="139"/>
      <c r="K94" s="139"/>
      <c r="L94" s="139"/>
      <c r="M94" s="139"/>
      <c r="N94" s="147"/>
      <c r="O94" s="139"/>
      <c r="P94" s="4"/>
    </row>
    <row r="95" spans="1:16" ht="15.75">
      <c r="A95" s="138"/>
      <c r="B95" s="139" t="s">
        <v>104</v>
      </c>
      <c r="C95" s="139"/>
      <c r="D95" s="139"/>
      <c r="E95" s="139"/>
      <c r="F95" s="147"/>
      <c r="G95" s="139"/>
      <c r="H95" s="139"/>
      <c r="I95" s="139"/>
      <c r="J95" s="139"/>
      <c r="K95" s="139"/>
      <c r="L95" s="139"/>
      <c r="M95" s="139"/>
      <c r="N95" s="147"/>
      <c r="O95" s="139"/>
      <c r="P95" s="4"/>
    </row>
    <row r="96" spans="1:16" ht="15.75">
      <c r="A96" s="138"/>
      <c r="B96" s="139" t="s">
        <v>42</v>
      </c>
      <c r="C96" s="139"/>
      <c r="D96" s="139"/>
      <c r="E96" s="139"/>
      <c r="F96" s="147"/>
      <c r="G96" s="139"/>
      <c r="H96" s="139"/>
      <c r="I96" s="139"/>
      <c r="J96" s="139"/>
      <c r="K96" s="139"/>
      <c r="L96" s="139"/>
      <c r="M96" s="139"/>
      <c r="N96" s="147"/>
      <c r="O96" s="139"/>
      <c r="P96" s="4"/>
    </row>
    <row r="97" spans="1:17" ht="16.5" thickBot="1">
      <c r="A97" s="138"/>
      <c r="B97" s="139"/>
      <c r="C97" s="139" t="s">
        <v>179</v>
      </c>
      <c r="D97" s="139"/>
      <c r="E97" s="139"/>
      <c r="F97" s="147"/>
      <c r="G97" s="207">
        <f>'[1]Stat-2007-KLSE '!$F$12</f>
        <v>3144119.8812809996</v>
      </c>
      <c r="H97" s="139"/>
      <c r="I97" s="208">
        <f>'[1]Stat-2007-KLSE '!$H$12-1</f>
        <v>781092.60759352</v>
      </c>
      <c r="J97" s="161"/>
      <c r="K97" s="208">
        <f>'[1]Stat-2007-KLSE '!$J$12</f>
        <v>2170999.59991844</v>
      </c>
      <c r="L97" s="209"/>
      <c r="M97" s="210">
        <v>0</v>
      </c>
      <c r="N97" s="162"/>
      <c r="O97" s="211">
        <f>SUM(G97:M97)+1</f>
        <v>6096213.088792959</v>
      </c>
      <c r="P97" s="8"/>
      <c r="Q97" s="112"/>
    </row>
    <row r="98" spans="1:16" ht="16.5" thickTop="1">
      <c r="A98" s="138"/>
      <c r="B98" s="148"/>
      <c r="C98" s="148"/>
      <c r="D98" s="148"/>
      <c r="E98" s="148"/>
      <c r="F98" s="149"/>
      <c r="G98" s="153"/>
      <c r="H98" s="148"/>
      <c r="I98" s="151"/>
      <c r="J98" s="151"/>
      <c r="K98" s="154"/>
      <c r="L98" s="155"/>
      <c r="M98" s="154"/>
      <c r="N98" s="156"/>
      <c r="O98" s="148"/>
      <c r="P98" s="84"/>
    </row>
    <row r="99" spans="1:16" ht="15.75">
      <c r="A99" s="138"/>
      <c r="B99" s="139" t="s">
        <v>93</v>
      </c>
      <c r="C99" s="139"/>
      <c r="D99" s="139"/>
      <c r="E99" s="139"/>
      <c r="F99" s="147"/>
      <c r="G99" s="222"/>
      <c r="H99" s="138"/>
      <c r="I99" s="205"/>
      <c r="J99" s="205"/>
      <c r="K99" s="223"/>
      <c r="L99" s="217"/>
      <c r="M99" s="223"/>
      <c r="N99" s="156"/>
      <c r="O99" s="148"/>
      <c r="P99" s="84"/>
    </row>
    <row r="100" spans="1:17" ht="16.5" thickBot="1">
      <c r="A100" s="138"/>
      <c r="B100" s="139"/>
      <c r="C100" s="139" t="s">
        <v>186</v>
      </c>
      <c r="D100" s="139"/>
      <c r="E100" s="139"/>
      <c r="F100" s="147"/>
      <c r="G100" s="218">
        <f>'[1]Stat-2007-KLSE '!$F$16</f>
        <v>1040463.5050641017</v>
      </c>
      <c r="H100" s="139"/>
      <c r="I100" s="208">
        <f>'[1]Stat-2007-KLSE '!$H$16</f>
        <v>155472.5961548</v>
      </c>
      <c r="J100" s="161"/>
      <c r="K100" s="219">
        <f>'[1]Stat-2007-KLSE '!$J$16</f>
        <v>22436.60078632001</v>
      </c>
      <c r="L100" s="220"/>
      <c r="M100" s="219">
        <f>'[1]Stat-2007-KLSE '!$N$16-1</f>
        <v>84646.40233632874</v>
      </c>
      <c r="N100" s="221"/>
      <c r="O100" s="211">
        <f>SUM(G100:M100)+1</f>
        <v>1303020.1043415503</v>
      </c>
      <c r="P100" s="85"/>
      <c r="Q100" s="109"/>
    </row>
    <row r="101" spans="1:16" ht="16.5" thickTop="1">
      <c r="A101" s="138"/>
      <c r="B101" s="139"/>
      <c r="C101" s="139"/>
      <c r="D101" s="139"/>
      <c r="E101" s="139"/>
      <c r="F101" s="147"/>
      <c r="G101" s="205"/>
      <c r="H101" s="205"/>
      <c r="I101" s="205"/>
      <c r="J101" s="206"/>
      <c r="K101" s="206"/>
      <c r="L101" s="224"/>
      <c r="M101" s="205"/>
      <c r="N101" s="152"/>
      <c r="O101" s="150"/>
      <c r="P101" s="14"/>
    </row>
    <row r="102" spans="1:16" ht="15.75">
      <c r="A102" s="138"/>
      <c r="B102" s="212" t="s">
        <v>201</v>
      </c>
      <c r="C102" s="213" t="s">
        <v>205</v>
      </c>
      <c r="D102" s="214"/>
      <c r="E102" s="145"/>
      <c r="F102" s="215"/>
      <c r="G102" s="151"/>
      <c r="H102" s="151"/>
      <c r="I102" s="151"/>
      <c r="J102" s="152"/>
      <c r="K102" s="152"/>
      <c r="L102" s="157"/>
      <c r="M102" s="151"/>
      <c r="N102" s="152"/>
      <c r="O102" s="150"/>
      <c r="P102" s="14"/>
    </row>
    <row r="103" spans="1:16" ht="15.75" customHeight="1">
      <c r="A103" s="138"/>
      <c r="B103" s="212" t="s">
        <v>202</v>
      </c>
      <c r="C103" s="213" t="s">
        <v>206</v>
      </c>
      <c r="D103" s="216"/>
      <c r="E103" s="145"/>
      <c r="F103" s="215"/>
      <c r="G103" s="151"/>
      <c r="H103" s="151"/>
      <c r="I103" s="151"/>
      <c r="J103" s="152"/>
      <c r="K103" s="152"/>
      <c r="L103" s="157"/>
      <c r="M103" s="151"/>
      <c r="N103" s="152"/>
      <c r="O103" s="150"/>
      <c r="P103" s="14"/>
    </row>
    <row r="104" spans="1:16" ht="15.75">
      <c r="A104" s="138"/>
      <c r="B104" s="160"/>
      <c r="C104" s="150"/>
      <c r="D104" s="159"/>
      <c r="E104" s="150"/>
      <c r="F104" s="158"/>
      <c r="G104" s="151"/>
      <c r="H104" s="151"/>
      <c r="I104" s="151"/>
      <c r="J104" s="152"/>
      <c r="K104" s="152"/>
      <c r="L104" s="157"/>
      <c r="M104" s="151"/>
      <c r="N104" s="152"/>
      <c r="O104" s="150"/>
      <c r="P104" s="14"/>
    </row>
    <row r="105" spans="1:16" ht="15.75">
      <c r="A105" s="138"/>
      <c r="B105" s="139"/>
      <c r="C105" s="139"/>
      <c r="D105" s="139"/>
      <c r="E105" s="139"/>
      <c r="F105" s="147"/>
      <c r="G105" s="161"/>
      <c r="H105" s="161"/>
      <c r="I105" s="161"/>
      <c r="J105" s="162"/>
      <c r="K105" s="162"/>
      <c r="L105" s="162"/>
      <c r="M105" s="161"/>
      <c r="N105" s="162"/>
      <c r="O105" s="162"/>
      <c r="P105" s="14"/>
    </row>
    <row r="106" spans="1:16" ht="15.75">
      <c r="A106" s="138" t="s">
        <v>123</v>
      </c>
      <c r="B106" s="138" t="s">
        <v>182</v>
      </c>
      <c r="C106" s="138"/>
      <c r="D106" s="138"/>
      <c r="E106" s="138"/>
      <c r="F106" s="138"/>
      <c r="G106" s="139"/>
      <c r="H106" s="139"/>
      <c r="I106" s="139"/>
      <c r="J106" s="139"/>
      <c r="K106" s="139"/>
      <c r="L106" s="139"/>
      <c r="M106" s="139"/>
      <c r="N106" s="139"/>
      <c r="O106" s="139"/>
      <c r="P106" s="4"/>
    </row>
    <row r="107" spans="1:16" ht="15.75">
      <c r="A107" s="138"/>
      <c r="B107" s="138"/>
      <c r="C107" s="138"/>
      <c r="D107" s="138"/>
      <c r="E107" s="138"/>
      <c r="F107" s="138"/>
      <c r="G107" s="139"/>
      <c r="H107" s="139"/>
      <c r="I107" s="139"/>
      <c r="J107" s="139"/>
      <c r="K107" s="139"/>
      <c r="L107" s="139"/>
      <c r="M107" s="139"/>
      <c r="N107" s="139"/>
      <c r="O107" s="139"/>
      <c r="P107" s="4"/>
    </row>
    <row r="108" spans="1:30" ht="15.75">
      <c r="A108" s="138"/>
      <c r="B108" s="145"/>
      <c r="C108" s="145"/>
      <c r="D108" s="145"/>
      <c r="E108" s="145"/>
      <c r="F108" s="145"/>
      <c r="G108" s="145"/>
      <c r="H108" s="145"/>
      <c r="I108" s="145"/>
      <c r="J108" s="145"/>
      <c r="K108" s="145"/>
      <c r="L108" s="145"/>
      <c r="M108" s="145"/>
      <c r="N108" s="145"/>
      <c r="O108" s="145"/>
      <c r="P108" s="4"/>
      <c r="Q108" s="4"/>
      <c r="R108" s="4"/>
      <c r="S108" s="4"/>
      <c r="T108" s="4"/>
      <c r="U108" s="4"/>
      <c r="V108" s="4"/>
      <c r="W108" s="4"/>
      <c r="X108" s="4"/>
      <c r="Y108" s="4"/>
      <c r="Z108" s="4"/>
      <c r="AA108" s="4"/>
      <c r="AB108" s="4"/>
      <c r="AC108" s="4"/>
      <c r="AD108" s="4"/>
    </row>
    <row r="109" spans="1:30" ht="15.75">
      <c r="A109" s="138"/>
      <c r="B109" s="145"/>
      <c r="C109" s="145"/>
      <c r="D109" s="145"/>
      <c r="E109" s="145"/>
      <c r="F109" s="145"/>
      <c r="G109" s="145"/>
      <c r="H109" s="145"/>
      <c r="I109" s="145"/>
      <c r="J109" s="145"/>
      <c r="K109" s="145"/>
      <c r="L109" s="145"/>
      <c r="M109" s="145"/>
      <c r="N109" s="145"/>
      <c r="O109" s="145"/>
      <c r="P109" s="4"/>
      <c r="Q109" s="4"/>
      <c r="R109" s="4"/>
      <c r="S109" s="4"/>
      <c r="T109" s="4"/>
      <c r="U109" s="4"/>
      <c r="V109" s="4"/>
      <c r="W109" s="4"/>
      <c r="X109" s="4"/>
      <c r="Y109" s="4"/>
      <c r="Z109" s="4"/>
      <c r="AA109" s="4"/>
      <c r="AB109" s="4"/>
      <c r="AC109" s="4"/>
      <c r="AD109" s="4"/>
    </row>
    <row r="110" spans="1:16" ht="15.75">
      <c r="A110" s="138"/>
      <c r="B110" s="139"/>
      <c r="C110" s="139"/>
      <c r="D110" s="139"/>
      <c r="E110" s="139"/>
      <c r="F110" s="139"/>
      <c r="G110" s="139"/>
      <c r="H110" s="139"/>
      <c r="I110" s="139"/>
      <c r="J110" s="139"/>
      <c r="K110" s="139"/>
      <c r="L110" s="139"/>
      <c r="M110" s="139"/>
      <c r="N110" s="139"/>
      <c r="O110" s="139"/>
      <c r="P110" s="4"/>
    </row>
    <row r="111" spans="1:16" ht="15.75">
      <c r="A111" s="138"/>
      <c r="B111" s="139"/>
      <c r="C111" s="139"/>
      <c r="D111" s="139"/>
      <c r="E111" s="139"/>
      <c r="F111" s="139"/>
      <c r="G111" s="139"/>
      <c r="H111" s="139"/>
      <c r="I111" s="139"/>
      <c r="J111" s="139"/>
      <c r="K111" s="139"/>
      <c r="L111" s="139"/>
      <c r="M111" s="139"/>
      <c r="N111" s="139"/>
      <c r="O111" s="139"/>
      <c r="P111" s="4"/>
    </row>
    <row r="112" spans="1:26" ht="15.75">
      <c r="A112" s="138" t="s">
        <v>125</v>
      </c>
      <c r="B112" s="138" t="s">
        <v>124</v>
      </c>
      <c r="C112" s="138"/>
      <c r="D112" s="138"/>
      <c r="E112" s="138"/>
      <c r="F112" s="138"/>
      <c r="G112" s="138"/>
      <c r="H112" s="139"/>
      <c r="I112" s="139"/>
      <c r="J112" s="139"/>
      <c r="K112" s="139"/>
      <c r="L112" s="139"/>
      <c r="M112" s="139"/>
      <c r="N112" s="139"/>
      <c r="O112" s="139"/>
      <c r="P112" s="4"/>
      <c r="Q112" s="4"/>
      <c r="R112" s="5"/>
      <c r="S112" s="4"/>
      <c r="T112" s="4"/>
      <c r="U112" s="4"/>
      <c r="V112" s="4"/>
      <c r="W112" s="4"/>
      <c r="X112" s="4"/>
      <c r="Y112" s="4"/>
      <c r="Z112" s="4"/>
    </row>
    <row r="113" spans="1:16" ht="15.75">
      <c r="A113" s="138"/>
      <c r="B113" s="145"/>
      <c r="C113" s="145"/>
      <c r="D113" s="145"/>
      <c r="E113" s="145"/>
      <c r="F113" s="145"/>
      <c r="G113" s="145"/>
      <c r="H113" s="145"/>
      <c r="I113" s="145"/>
      <c r="J113" s="145"/>
      <c r="K113" s="145"/>
      <c r="L113" s="139"/>
      <c r="M113" s="139"/>
      <c r="N113" s="139"/>
      <c r="O113" s="139"/>
      <c r="P113" s="4"/>
    </row>
    <row r="114" spans="1:16" ht="15.75">
      <c r="A114" s="138"/>
      <c r="B114" s="141"/>
      <c r="C114" s="138"/>
      <c r="D114" s="141"/>
      <c r="E114" s="141"/>
      <c r="F114" s="141"/>
      <c r="G114" s="141"/>
      <c r="H114" s="141"/>
      <c r="I114" s="141"/>
      <c r="J114" s="141"/>
      <c r="K114" s="141"/>
      <c r="L114" s="141"/>
      <c r="M114" s="141"/>
      <c r="N114" s="141"/>
      <c r="O114" s="141"/>
      <c r="P114" s="95"/>
    </row>
    <row r="115" spans="1:16" ht="15.75">
      <c r="A115" s="138"/>
      <c r="B115" s="141"/>
      <c r="C115" s="138"/>
      <c r="D115" s="141"/>
      <c r="E115" s="141"/>
      <c r="F115" s="141"/>
      <c r="G115" s="141"/>
      <c r="H115" s="141"/>
      <c r="I115" s="141"/>
      <c r="J115" s="141"/>
      <c r="K115" s="141"/>
      <c r="L115" s="141"/>
      <c r="M115" s="141"/>
      <c r="N115" s="141"/>
      <c r="O115" s="141"/>
      <c r="P115" s="95"/>
    </row>
    <row r="116" spans="1:16" ht="15.75">
      <c r="A116" s="138"/>
      <c r="B116" s="141"/>
      <c r="C116" s="140"/>
      <c r="D116" s="141"/>
      <c r="E116" s="141"/>
      <c r="F116" s="163"/>
      <c r="G116" s="141"/>
      <c r="H116" s="141"/>
      <c r="I116" s="141"/>
      <c r="J116" s="141"/>
      <c r="K116" s="141"/>
      <c r="L116" s="141"/>
      <c r="M116" s="141"/>
      <c r="N116" s="141"/>
      <c r="O116" s="141"/>
      <c r="P116" s="95"/>
    </row>
    <row r="117" spans="1:16" ht="15.75">
      <c r="A117" s="138" t="s">
        <v>126</v>
      </c>
      <c r="B117" s="138" t="s">
        <v>60</v>
      </c>
      <c r="C117" s="138"/>
      <c r="D117" s="138"/>
      <c r="E117" s="138"/>
      <c r="F117" s="138"/>
      <c r="G117" s="138"/>
      <c r="H117" s="138"/>
      <c r="I117" s="138"/>
      <c r="J117" s="138"/>
      <c r="K117" s="138"/>
      <c r="L117" s="139"/>
      <c r="M117" s="139"/>
      <c r="N117" s="139"/>
      <c r="O117" s="139"/>
      <c r="P117" s="4"/>
    </row>
    <row r="118" spans="1:16" ht="15.75">
      <c r="A118" s="138"/>
      <c r="B118" s="138"/>
      <c r="C118" s="138"/>
      <c r="D118" s="138"/>
      <c r="E118" s="138"/>
      <c r="F118" s="138"/>
      <c r="G118" s="138"/>
      <c r="H118" s="138"/>
      <c r="I118" s="138"/>
      <c r="J118" s="138"/>
      <c r="K118" s="138"/>
      <c r="L118" s="139"/>
      <c r="M118" s="139"/>
      <c r="N118" s="139"/>
      <c r="O118" s="139"/>
      <c r="P118" s="4"/>
    </row>
    <row r="119" spans="1:16" ht="15.75">
      <c r="A119" s="138"/>
      <c r="B119" s="141" t="s">
        <v>159</v>
      </c>
      <c r="C119" s="139"/>
      <c r="D119" s="139"/>
      <c r="E119" s="139"/>
      <c r="F119" s="139"/>
      <c r="G119" s="139"/>
      <c r="H119" s="139"/>
      <c r="I119" s="139"/>
      <c r="J119" s="139"/>
      <c r="K119" s="139"/>
      <c r="L119" s="139"/>
      <c r="M119" s="139"/>
      <c r="N119" s="139"/>
      <c r="O119" s="139"/>
      <c r="P119" s="4"/>
    </row>
    <row r="120" spans="1:16" ht="15.75">
      <c r="A120" s="138"/>
      <c r="B120" s="139"/>
      <c r="C120" s="139"/>
      <c r="D120" s="139"/>
      <c r="E120" s="139"/>
      <c r="F120" s="139"/>
      <c r="G120" s="139"/>
      <c r="H120" s="139"/>
      <c r="I120" s="139"/>
      <c r="J120" s="139"/>
      <c r="K120" s="139"/>
      <c r="L120" s="139"/>
      <c r="M120" s="139"/>
      <c r="N120" s="139"/>
      <c r="O120" s="143" t="s">
        <v>160</v>
      </c>
      <c r="P120" s="4"/>
    </row>
    <row r="121" spans="1:16" ht="15.75">
      <c r="A121" s="138"/>
      <c r="B121" s="139"/>
      <c r="C121" s="139"/>
      <c r="D121" s="139"/>
      <c r="E121" s="139"/>
      <c r="F121" s="139"/>
      <c r="G121" s="139"/>
      <c r="H121" s="139"/>
      <c r="I121" s="139"/>
      <c r="J121" s="139"/>
      <c r="K121" s="139"/>
      <c r="L121" s="139"/>
      <c r="M121" s="139"/>
      <c r="N121" s="139"/>
      <c r="O121" s="143" t="s">
        <v>224</v>
      </c>
      <c r="P121" s="4"/>
    </row>
    <row r="122" spans="1:16" ht="15.75">
      <c r="A122" s="138"/>
      <c r="B122" s="139"/>
      <c r="C122" s="139"/>
      <c r="D122" s="139"/>
      <c r="E122" s="139"/>
      <c r="F122" s="139"/>
      <c r="G122" s="139"/>
      <c r="H122" s="139"/>
      <c r="I122" s="139"/>
      <c r="J122" s="139"/>
      <c r="K122" s="139"/>
      <c r="L122" s="139"/>
      <c r="M122" s="139"/>
      <c r="N122" s="139"/>
      <c r="O122" s="143"/>
      <c r="P122" s="4"/>
    </row>
    <row r="123" spans="1:16" ht="15.75">
      <c r="A123" s="138" t="s">
        <v>180</v>
      </c>
      <c r="B123" s="138" t="s">
        <v>69</v>
      </c>
      <c r="C123" s="138"/>
      <c r="D123" s="138"/>
      <c r="E123" s="138"/>
      <c r="F123" s="138"/>
      <c r="G123" s="164"/>
      <c r="H123" s="139"/>
      <c r="I123" s="139"/>
      <c r="J123" s="139"/>
      <c r="K123" s="139"/>
      <c r="L123" s="139"/>
      <c r="M123" s="139"/>
      <c r="N123" s="139"/>
      <c r="O123" s="145"/>
      <c r="P123" s="4"/>
    </row>
    <row r="124" spans="1:16" ht="15.75">
      <c r="A124" s="138"/>
      <c r="B124" s="138"/>
      <c r="C124" s="138"/>
      <c r="D124" s="138"/>
      <c r="E124" s="138"/>
      <c r="F124" s="138"/>
      <c r="G124" s="164"/>
      <c r="H124" s="139"/>
      <c r="I124" s="139"/>
      <c r="J124" s="139"/>
      <c r="K124" s="139"/>
      <c r="L124" s="139"/>
      <c r="M124" s="139"/>
      <c r="N124" s="139"/>
      <c r="O124" s="145"/>
      <c r="P124" s="4"/>
    </row>
    <row r="125" spans="1:16" ht="15.75">
      <c r="A125" s="138"/>
      <c r="B125" s="139" t="s">
        <v>70</v>
      </c>
      <c r="C125" s="139"/>
      <c r="D125" s="139"/>
      <c r="E125" s="139"/>
      <c r="F125" s="139"/>
      <c r="G125" s="139"/>
      <c r="H125" s="139"/>
      <c r="I125" s="139"/>
      <c r="J125" s="139"/>
      <c r="K125" s="139"/>
      <c r="L125" s="139"/>
      <c r="M125" s="139"/>
      <c r="N125" s="139"/>
      <c r="O125" s="139"/>
      <c r="P125" s="4"/>
    </row>
    <row r="126" spans="1:16" ht="15.75">
      <c r="A126" s="138"/>
      <c r="B126" s="139"/>
      <c r="C126" s="139"/>
      <c r="D126" s="139"/>
      <c r="E126" s="139"/>
      <c r="F126" s="139"/>
      <c r="G126" s="139"/>
      <c r="H126" s="139"/>
      <c r="I126" s="165" t="s">
        <v>17</v>
      </c>
      <c r="J126" s="139"/>
      <c r="K126" s="139"/>
      <c r="L126" s="139"/>
      <c r="M126" s="139"/>
      <c r="N126" s="139"/>
      <c r="O126" s="139"/>
      <c r="P126" s="4"/>
    </row>
    <row r="127" spans="1:16" ht="15.75">
      <c r="A127" s="138"/>
      <c r="B127" s="139" t="s">
        <v>71</v>
      </c>
      <c r="C127" s="139"/>
      <c r="D127" s="139"/>
      <c r="E127" s="139"/>
      <c r="F127" s="139"/>
      <c r="G127" s="139"/>
      <c r="H127" s="139"/>
      <c r="I127" s="139"/>
      <c r="J127" s="139"/>
      <c r="K127" s="139"/>
      <c r="L127" s="139"/>
      <c r="M127" s="139"/>
      <c r="N127" s="139"/>
      <c r="O127" s="139"/>
      <c r="P127" s="4"/>
    </row>
    <row r="128" spans="1:16" ht="15.75">
      <c r="A128" s="138"/>
      <c r="B128" s="139" t="s">
        <v>72</v>
      </c>
      <c r="C128" s="139"/>
      <c r="D128" s="139"/>
      <c r="E128" s="139"/>
      <c r="F128" s="139"/>
      <c r="G128" s="139"/>
      <c r="H128" s="139"/>
      <c r="I128" s="166"/>
      <c r="J128" s="139"/>
      <c r="K128" s="139"/>
      <c r="L128" s="139"/>
      <c r="M128" s="139"/>
      <c r="N128" s="139"/>
      <c r="O128" s="139"/>
      <c r="P128" s="4"/>
    </row>
    <row r="129" spans="1:18" ht="15.75">
      <c r="A129" s="138"/>
      <c r="B129" s="139" t="s">
        <v>148</v>
      </c>
      <c r="C129" s="139"/>
      <c r="D129" s="139"/>
      <c r="E129" s="139"/>
      <c r="F129" s="139"/>
      <c r="G129" s="139"/>
      <c r="H129" s="139"/>
      <c r="I129" s="167">
        <v>54047</v>
      </c>
      <c r="J129" s="139"/>
      <c r="K129" s="139"/>
      <c r="L129" s="139"/>
      <c r="M129" s="139"/>
      <c r="N129" s="139"/>
      <c r="O129" s="139"/>
      <c r="P129" s="4"/>
      <c r="R129" s="80"/>
    </row>
    <row r="130" spans="1:16" ht="15.75">
      <c r="A130" s="138"/>
      <c r="B130" s="139"/>
      <c r="C130" s="139"/>
      <c r="D130" s="139"/>
      <c r="E130" s="139"/>
      <c r="F130" s="139"/>
      <c r="G130" s="139"/>
      <c r="H130" s="139"/>
      <c r="I130" s="167"/>
      <c r="J130" s="139"/>
      <c r="K130" s="139"/>
      <c r="L130" s="139"/>
      <c r="M130" s="139"/>
      <c r="N130" s="139"/>
      <c r="O130" s="139"/>
      <c r="P130" s="4"/>
    </row>
    <row r="131" spans="1:16" ht="15.75">
      <c r="A131" s="138"/>
      <c r="B131" s="141" t="s">
        <v>155</v>
      </c>
      <c r="C131" s="139"/>
      <c r="D131" s="139"/>
      <c r="E131" s="139"/>
      <c r="F131" s="139"/>
      <c r="G131" s="139"/>
      <c r="H131" s="139"/>
      <c r="I131" s="167"/>
      <c r="J131" s="139"/>
      <c r="K131" s="139"/>
      <c r="L131" s="139"/>
      <c r="M131" s="139"/>
      <c r="N131" s="139"/>
      <c r="O131" s="145"/>
      <c r="P131" s="4"/>
    </row>
    <row r="132" spans="1:16" ht="15.75">
      <c r="A132" s="138"/>
      <c r="B132" s="141" t="s">
        <v>156</v>
      </c>
      <c r="C132" s="139"/>
      <c r="D132" s="139"/>
      <c r="E132" s="139"/>
      <c r="F132" s="139"/>
      <c r="G132" s="139"/>
      <c r="H132" s="139"/>
      <c r="I132" s="167"/>
      <c r="J132" s="139"/>
      <c r="K132" s="139"/>
      <c r="L132" s="139"/>
      <c r="M132" s="139"/>
      <c r="N132" s="139"/>
      <c r="O132" s="145"/>
      <c r="P132" s="4"/>
    </row>
    <row r="133" spans="1:18" ht="15.75">
      <c r="A133" s="138"/>
      <c r="B133" s="139" t="s">
        <v>157</v>
      </c>
      <c r="C133" s="139"/>
      <c r="D133" s="139"/>
      <c r="E133" s="139"/>
      <c r="F133" s="139"/>
      <c r="G133" s="167"/>
      <c r="H133" s="139"/>
      <c r="I133" s="168">
        <v>105874</v>
      </c>
      <c r="J133" s="139"/>
      <c r="K133" s="139"/>
      <c r="L133" s="139"/>
      <c r="M133" s="139"/>
      <c r="N133" s="139"/>
      <c r="O133" s="139"/>
      <c r="P133" s="4"/>
      <c r="R133" s="80"/>
    </row>
    <row r="134" spans="1:16" ht="15.75">
      <c r="A134" s="138"/>
      <c r="B134" s="139"/>
      <c r="C134" s="139"/>
      <c r="D134" s="139"/>
      <c r="E134" s="139"/>
      <c r="F134" s="139"/>
      <c r="G134" s="167"/>
      <c r="H134" s="139"/>
      <c r="I134" s="168"/>
      <c r="J134" s="139"/>
      <c r="K134" s="139"/>
      <c r="L134" s="139"/>
      <c r="M134" s="139"/>
      <c r="N134" s="139"/>
      <c r="O134" s="139"/>
      <c r="P134" s="4"/>
    </row>
    <row r="135" spans="1:16" ht="15.75">
      <c r="A135" s="145"/>
      <c r="B135" s="145"/>
      <c r="C135" s="145"/>
      <c r="D135" s="145"/>
      <c r="E135" s="145"/>
      <c r="F135" s="145"/>
      <c r="G135" s="145"/>
      <c r="H135" s="145"/>
      <c r="I135" s="145"/>
      <c r="J135" s="145"/>
      <c r="K135" s="145"/>
      <c r="L135" s="145"/>
      <c r="M135" s="145"/>
      <c r="N135" s="145"/>
      <c r="O135" s="145"/>
      <c r="P135" s="5"/>
    </row>
    <row r="136" spans="1:16" ht="15.75">
      <c r="A136" s="138" t="s">
        <v>127</v>
      </c>
      <c r="B136" s="138" t="s">
        <v>76</v>
      </c>
      <c r="C136" s="138"/>
      <c r="D136" s="138"/>
      <c r="E136" s="138"/>
      <c r="F136" s="138"/>
      <c r="G136" s="138"/>
      <c r="H136" s="138"/>
      <c r="I136" s="138"/>
      <c r="J136" s="138"/>
      <c r="K136" s="138"/>
      <c r="L136" s="138"/>
      <c r="M136" s="138"/>
      <c r="N136" s="138"/>
      <c r="O136" s="138"/>
      <c r="P136" s="5"/>
    </row>
    <row r="137" spans="1:16" ht="15.75">
      <c r="A137" s="138"/>
      <c r="B137" s="139"/>
      <c r="C137" s="138"/>
      <c r="D137" s="138"/>
      <c r="E137" s="138"/>
      <c r="F137" s="138"/>
      <c r="G137" s="138"/>
      <c r="H137" s="138"/>
      <c r="I137" s="138"/>
      <c r="J137" s="138"/>
      <c r="K137" s="138"/>
      <c r="L137" s="138"/>
      <c r="M137" s="138"/>
      <c r="N137" s="138"/>
      <c r="O137" s="138"/>
      <c r="P137" s="5"/>
    </row>
    <row r="138" spans="1:31" ht="15.75">
      <c r="A138" s="138"/>
      <c r="B138" s="145"/>
      <c r="C138" s="145"/>
      <c r="D138" s="145"/>
      <c r="E138" s="145"/>
      <c r="F138" s="145"/>
      <c r="G138" s="145"/>
      <c r="H138" s="145"/>
      <c r="I138" s="145"/>
      <c r="J138" s="145"/>
      <c r="K138" s="145"/>
      <c r="L138" s="145"/>
      <c r="M138" s="145"/>
      <c r="N138" s="145"/>
      <c r="O138" s="145"/>
      <c r="P138" s="5"/>
      <c r="R138" s="4"/>
      <c r="S138" s="5"/>
      <c r="T138" s="5"/>
      <c r="U138" s="5"/>
      <c r="V138" s="5"/>
      <c r="W138" s="5"/>
      <c r="X138" s="5"/>
      <c r="Y138" s="5"/>
      <c r="Z138" s="5"/>
      <c r="AA138" s="5"/>
      <c r="AB138" s="5"/>
      <c r="AC138" s="5"/>
      <c r="AD138" s="5"/>
      <c r="AE138" s="5"/>
    </row>
    <row r="139" spans="1:31" ht="15.75">
      <c r="A139" s="138"/>
      <c r="B139" s="145"/>
      <c r="C139" s="145"/>
      <c r="D139" s="145"/>
      <c r="E139" s="145"/>
      <c r="F139" s="145"/>
      <c r="G139" s="145"/>
      <c r="H139" s="145"/>
      <c r="I139" s="145"/>
      <c r="J139" s="145"/>
      <c r="K139" s="145"/>
      <c r="L139" s="145"/>
      <c r="M139" s="145"/>
      <c r="N139" s="145"/>
      <c r="O139" s="145"/>
      <c r="P139" s="11"/>
      <c r="R139" s="4"/>
      <c r="S139" s="5"/>
      <c r="T139" s="5"/>
      <c r="U139" s="5"/>
      <c r="V139" s="5"/>
      <c r="W139" s="5"/>
      <c r="X139" s="5"/>
      <c r="Y139" s="5"/>
      <c r="Z139" s="5"/>
      <c r="AA139" s="5"/>
      <c r="AB139" s="5"/>
      <c r="AC139" s="5"/>
      <c r="AD139" s="5"/>
      <c r="AE139" s="5"/>
    </row>
    <row r="140" spans="1:30" ht="15.75">
      <c r="A140" s="138"/>
      <c r="B140" s="145"/>
      <c r="C140" s="145"/>
      <c r="D140" s="145"/>
      <c r="E140" s="145"/>
      <c r="F140" s="145"/>
      <c r="G140" s="145"/>
      <c r="H140" s="145"/>
      <c r="I140" s="145"/>
      <c r="J140" s="145"/>
      <c r="K140" s="145"/>
      <c r="L140" s="145"/>
      <c r="M140" s="145"/>
      <c r="N140" s="145"/>
      <c r="O140" s="145"/>
      <c r="P140" s="11"/>
      <c r="R140" s="4"/>
      <c r="S140" s="5"/>
      <c r="T140" s="5"/>
      <c r="U140" s="5"/>
      <c r="V140" s="5"/>
      <c r="W140" s="5"/>
      <c r="X140" s="5"/>
      <c r="Y140" s="5"/>
      <c r="Z140" s="5"/>
      <c r="AA140" s="5"/>
      <c r="AB140" s="5"/>
      <c r="AC140" s="5"/>
      <c r="AD140" s="5"/>
    </row>
    <row r="141" spans="1:17" ht="15.75">
      <c r="A141" s="138"/>
      <c r="B141" s="139"/>
      <c r="C141" s="138"/>
      <c r="D141" s="138"/>
      <c r="E141" s="138"/>
      <c r="F141" s="138"/>
      <c r="G141" s="138"/>
      <c r="H141" s="138"/>
      <c r="I141" s="138"/>
      <c r="J141" s="138"/>
      <c r="K141" s="138"/>
      <c r="L141" s="138"/>
      <c r="M141" s="138"/>
      <c r="N141" s="138"/>
      <c r="O141" s="145"/>
      <c r="P141" s="11"/>
      <c r="Q141" s="225"/>
    </row>
    <row r="142" spans="1:17" ht="15.75">
      <c r="A142" s="138"/>
      <c r="B142" s="139"/>
      <c r="C142" s="138"/>
      <c r="D142" s="138"/>
      <c r="E142" s="138"/>
      <c r="F142" s="138"/>
      <c r="G142" s="138"/>
      <c r="H142" s="138"/>
      <c r="I142" s="138"/>
      <c r="J142" s="138"/>
      <c r="K142" s="138"/>
      <c r="L142" s="138"/>
      <c r="M142" s="138"/>
      <c r="N142" s="138"/>
      <c r="O142" s="145"/>
      <c r="P142" s="11"/>
      <c r="Q142" s="225"/>
    </row>
    <row r="143" spans="1:16" ht="15.75">
      <c r="A143" s="138"/>
      <c r="B143" s="139"/>
      <c r="C143" s="138"/>
      <c r="D143" s="138"/>
      <c r="E143" s="138"/>
      <c r="F143" s="138"/>
      <c r="G143" s="138"/>
      <c r="H143" s="138"/>
      <c r="I143" s="138"/>
      <c r="J143" s="138"/>
      <c r="K143" s="138"/>
      <c r="L143" s="138"/>
      <c r="M143" s="138"/>
      <c r="N143" s="138"/>
      <c r="O143" s="143"/>
      <c r="P143" s="11"/>
    </row>
    <row r="144" spans="1:16" ht="15.75">
      <c r="A144" s="138" t="s">
        <v>128</v>
      </c>
      <c r="B144" s="138" t="s">
        <v>75</v>
      </c>
      <c r="C144" s="138"/>
      <c r="D144" s="138"/>
      <c r="E144" s="138"/>
      <c r="F144" s="138"/>
      <c r="G144" s="138"/>
      <c r="H144" s="138"/>
      <c r="I144" s="138"/>
      <c r="J144" s="138"/>
      <c r="K144" s="138"/>
      <c r="L144" s="138"/>
      <c r="M144" s="138"/>
      <c r="N144" s="138"/>
      <c r="O144" s="138"/>
      <c r="P144" s="5"/>
    </row>
    <row r="145" spans="1:16" ht="15.75">
      <c r="A145" s="138"/>
      <c r="B145" s="138"/>
      <c r="C145" s="138"/>
      <c r="D145" s="138"/>
      <c r="E145" s="138"/>
      <c r="F145" s="138"/>
      <c r="G145" s="138"/>
      <c r="H145" s="138"/>
      <c r="I145" s="138"/>
      <c r="J145" s="138"/>
      <c r="K145" s="138"/>
      <c r="L145" s="138"/>
      <c r="M145" s="138"/>
      <c r="N145" s="138"/>
      <c r="O145" s="138"/>
      <c r="P145" s="5"/>
    </row>
    <row r="146" spans="1:31" ht="15.75">
      <c r="A146" s="138"/>
      <c r="B146" s="145"/>
      <c r="C146" s="145"/>
      <c r="D146" s="145"/>
      <c r="E146" s="145"/>
      <c r="F146" s="145"/>
      <c r="G146" s="145"/>
      <c r="H146" s="145"/>
      <c r="I146" s="145"/>
      <c r="J146" s="145"/>
      <c r="K146" s="145"/>
      <c r="L146" s="145"/>
      <c r="M146" s="145"/>
      <c r="N146" s="145"/>
      <c r="O146" s="145"/>
      <c r="P146" s="5"/>
      <c r="R146" s="4"/>
      <c r="S146" s="5"/>
      <c r="T146" s="5"/>
      <c r="U146" s="5"/>
      <c r="V146" s="5"/>
      <c r="W146" s="5"/>
      <c r="X146" s="5"/>
      <c r="Y146" s="5"/>
      <c r="Z146" s="5"/>
      <c r="AA146" s="5"/>
      <c r="AB146" s="5"/>
      <c r="AC146" s="5"/>
      <c r="AD146" s="5"/>
      <c r="AE146" s="5"/>
    </row>
    <row r="147" spans="1:31" ht="15.75">
      <c r="A147" s="138"/>
      <c r="B147" s="145"/>
      <c r="C147" s="145"/>
      <c r="D147" s="145"/>
      <c r="E147" s="145"/>
      <c r="F147" s="145"/>
      <c r="G147" s="145"/>
      <c r="H147" s="145"/>
      <c r="I147" s="145"/>
      <c r="J147" s="145"/>
      <c r="K147" s="145"/>
      <c r="L147" s="145"/>
      <c r="M147" s="145"/>
      <c r="N147" s="145"/>
      <c r="O147" s="145"/>
      <c r="P147" s="5"/>
      <c r="R147" s="4"/>
      <c r="S147" s="5"/>
      <c r="T147" s="5"/>
      <c r="U147" s="5"/>
      <c r="V147" s="5"/>
      <c r="W147" s="5"/>
      <c r="X147" s="5"/>
      <c r="Y147" s="5"/>
      <c r="Z147" s="5"/>
      <c r="AA147" s="5"/>
      <c r="AB147" s="5"/>
      <c r="AC147" s="5"/>
      <c r="AD147" s="5"/>
      <c r="AE147" s="5"/>
    </row>
    <row r="148" spans="1:16" ht="15.75">
      <c r="A148" s="138"/>
      <c r="B148" s="139"/>
      <c r="C148" s="138"/>
      <c r="D148" s="138"/>
      <c r="E148" s="138"/>
      <c r="F148" s="138"/>
      <c r="G148" s="138"/>
      <c r="H148" s="138"/>
      <c r="I148" s="138"/>
      <c r="J148" s="138"/>
      <c r="K148" s="138"/>
      <c r="L148" s="138"/>
      <c r="M148" s="138"/>
      <c r="N148" s="138"/>
      <c r="O148" s="138"/>
      <c r="P148" s="5"/>
    </row>
    <row r="149" spans="1:16" ht="15.75">
      <c r="A149" s="138"/>
      <c r="B149" s="139"/>
      <c r="C149" s="138"/>
      <c r="D149" s="138"/>
      <c r="E149" s="138"/>
      <c r="F149" s="138"/>
      <c r="G149" s="138"/>
      <c r="H149" s="138"/>
      <c r="I149" s="138"/>
      <c r="J149" s="138"/>
      <c r="K149" s="138"/>
      <c r="L149" s="138"/>
      <c r="M149" s="138"/>
      <c r="N149" s="138"/>
      <c r="O149" s="138"/>
      <c r="P149" s="5"/>
    </row>
    <row r="150" spans="1:17" ht="15.75">
      <c r="A150" s="138"/>
      <c r="B150" s="139"/>
      <c r="C150" s="138"/>
      <c r="D150" s="138"/>
      <c r="E150" s="138"/>
      <c r="F150" s="138"/>
      <c r="G150" s="138"/>
      <c r="H150" s="138"/>
      <c r="I150" s="138"/>
      <c r="J150" s="138"/>
      <c r="K150" s="138"/>
      <c r="L150" s="138"/>
      <c r="M150" s="138"/>
      <c r="N150" s="138"/>
      <c r="O150" s="145"/>
      <c r="P150" s="5"/>
      <c r="Q150" s="225"/>
    </row>
    <row r="151" spans="1:16" ht="15.75">
      <c r="A151" s="138" t="s">
        <v>129</v>
      </c>
      <c r="B151" s="138" t="s">
        <v>77</v>
      </c>
      <c r="C151" s="138"/>
      <c r="D151" s="138"/>
      <c r="E151" s="138"/>
      <c r="F151" s="138"/>
      <c r="G151" s="139"/>
      <c r="H151" s="139"/>
      <c r="I151" s="138"/>
      <c r="J151" s="139"/>
      <c r="K151" s="139"/>
      <c r="L151" s="139"/>
      <c r="M151" s="139"/>
      <c r="N151" s="139"/>
      <c r="O151" s="138"/>
      <c r="P151" s="4"/>
    </row>
    <row r="152" spans="1:16" ht="15.75">
      <c r="A152" s="138"/>
      <c r="B152" s="139"/>
      <c r="C152" s="139"/>
      <c r="D152" s="139"/>
      <c r="E152" s="139"/>
      <c r="F152" s="139"/>
      <c r="G152" s="139"/>
      <c r="H152" s="139"/>
      <c r="I152" s="138"/>
      <c r="J152" s="139"/>
      <c r="K152" s="139"/>
      <c r="L152" s="139"/>
      <c r="M152" s="139"/>
      <c r="N152" s="139"/>
      <c r="O152" s="138"/>
      <c r="P152" s="4"/>
    </row>
    <row r="153" spans="1:31" ht="15.75">
      <c r="A153" s="138"/>
      <c r="B153" s="145"/>
      <c r="C153" s="145"/>
      <c r="D153" s="145"/>
      <c r="E153" s="145"/>
      <c r="F153" s="145"/>
      <c r="G153" s="145"/>
      <c r="H153" s="145"/>
      <c r="I153" s="145"/>
      <c r="J153" s="145"/>
      <c r="K153" s="145"/>
      <c r="L153" s="145"/>
      <c r="M153" s="145"/>
      <c r="N153" s="145"/>
      <c r="O153" s="145"/>
      <c r="P153" s="4"/>
      <c r="R153" s="4"/>
      <c r="S153" s="4"/>
      <c r="T153" s="4"/>
      <c r="U153" s="4"/>
      <c r="V153" s="4"/>
      <c r="W153" s="4"/>
      <c r="X153" s="4"/>
      <c r="Y153" s="5"/>
      <c r="Z153" s="4"/>
      <c r="AA153" s="4"/>
      <c r="AB153" s="4"/>
      <c r="AC153" s="4"/>
      <c r="AD153" s="4"/>
      <c r="AE153" s="4"/>
    </row>
    <row r="154" spans="1:31" ht="15.75">
      <c r="A154" s="138"/>
      <c r="B154" s="145"/>
      <c r="C154" s="145"/>
      <c r="D154" s="145"/>
      <c r="E154" s="145"/>
      <c r="F154" s="145"/>
      <c r="G154" s="145"/>
      <c r="H154" s="145"/>
      <c r="I154" s="145"/>
      <c r="J154" s="145"/>
      <c r="K154" s="145"/>
      <c r="L154" s="145"/>
      <c r="M154" s="145"/>
      <c r="N154" s="145"/>
      <c r="O154" s="145"/>
      <c r="P154" s="4"/>
      <c r="R154" s="4"/>
      <c r="S154" s="4"/>
      <c r="T154" s="4"/>
      <c r="U154" s="4"/>
      <c r="V154" s="4"/>
      <c r="W154" s="4"/>
      <c r="X154" s="4"/>
      <c r="Y154" s="4"/>
      <c r="Z154" s="4"/>
      <c r="AA154" s="4"/>
      <c r="AB154" s="4"/>
      <c r="AC154" s="4"/>
      <c r="AD154" s="4"/>
      <c r="AE154" s="4"/>
    </row>
    <row r="155" spans="1:31" ht="15.75">
      <c r="A155" s="138"/>
      <c r="B155" s="145"/>
      <c r="C155" s="145"/>
      <c r="D155" s="145"/>
      <c r="E155" s="145"/>
      <c r="F155" s="145"/>
      <c r="G155" s="145"/>
      <c r="H155" s="145"/>
      <c r="I155" s="145"/>
      <c r="J155" s="145"/>
      <c r="K155" s="145"/>
      <c r="L155" s="145"/>
      <c r="M155" s="145"/>
      <c r="N155" s="145"/>
      <c r="O155" s="145"/>
      <c r="P155" s="4"/>
      <c r="R155" s="4"/>
      <c r="S155" s="4"/>
      <c r="T155" s="4"/>
      <c r="U155" s="4"/>
      <c r="V155" s="4"/>
      <c r="W155" s="4"/>
      <c r="X155" s="4"/>
      <c r="Y155" s="4"/>
      <c r="Z155" s="4"/>
      <c r="AA155" s="4"/>
      <c r="AB155" s="4"/>
      <c r="AC155" s="4"/>
      <c r="AD155" s="4"/>
      <c r="AE155" s="4"/>
    </row>
    <row r="156" spans="1:31" ht="15.75">
      <c r="A156" s="138"/>
      <c r="B156" s="145"/>
      <c r="C156" s="145"/>
      <c r="D156" s="145"/>
      <c r="E156" s="145"/>
      <c r="F156" s="145"/>
      <c r="G156" s="145"/>
      <c r="H156" s="145"/>
      <c r="I156" s="145"/>
      <c r="J156" s="145"/>
      <c r="K156" s="145"/>
      <c r="L156" s="145"/>
      <c r="M156" s="145"/>
      <c r="N156" s="145"/>
      <c r="O156" s="145"/>
      <c r="P156" s="4"/>
      <c r="R156" s="4"/>
      <c r="S156" s="4"/>
      <c r="T156" s="4"/>
      <c r="U156" s="4"/>
      <c r="V156" s="4"/>
      <c r="W156" s="4"/>
      <c r="X156" s="4"/>
      <c r="Y156" s="4"/>
      <c r="Z156" s="4"/>
      <c r="AA156" s="4"/>
      <c r="AB156" s="4"/>
      <c r="AC156" s="4"/>
      <c r="AD156" s="4"/>
      <c r="AE156" s="4"/>
    </row>
    <row r="157" spans="1:31" ht="15.75">
      <c r="A157" s="138"/>
      <c r="B157" s="145"/>
      <c r="C157" s="145"/>
      <c r="D157" s="145"/>
      <c r="E157" s="145"/>
      <c r="F157" s="145"/>
      <c r="G157" s="145"/>
      <c r="H157" s="145"/>
      <c r="I157" s="145"/>
      <c r="J157" s="145"/>
      <c r="K157" s="145"/>
      <c r="L157" s="145"/>
      <c r="M157" s="145"/>
      <c r="N157" s="145"/>
      <c r="O157" s="145"/>
      <c r="P157" s="4"/>
      <c r="R157" s="4"/>
      <c r="S157" s="4"/>
      <c r="T157" s="4"/>
      <c r="U157" s="4"/>
      <c r="V157" s="4"/>
      <c r="W157" s="4"/>
      <c r="X157" s="4"/>
      <c r="Y157" s="4"/>
      <c r="Z157" s="4"/>
      <c r="AA157" s="4"/>
      <c r="AB157" s="4"/>
      <c r="AC157" s="4"/>
      <c r="AD157" s="4"/>
      <c r="AE157" s="4"/>
    </row>
    <row r="158" spans="1:31" ht="15.75">
      <c r="A158" s="138"/>
      <c r="B158" s="145"/>
      <c r="C158" s="145"/>
      <c r="D158" s="145"/>
      <c r="E158" s="145"/>
      <c r="F158" s="145"/>
      <c r="G158" s="145"/>
      <c r="H158" s="145"/>
      <c r="I158" s="145"/>
      <c r="J158" s="145"/>
      <c r="K158" s="145"/>
      <c r="L158" s="145"/>
      <c r="M158" s="145"/>
      <c r="N158" s="145"/>
      <c r="O158" s="145"/>
      <c r="P158" s="4"/>
      <c r="R158" s="4"/>
      <c r="S158" s="4"/>
      <c r="T158" s="4"/>
      <c r="U158" s="4"/>
      <c r="V158" s="4"/>
      <c r="W158" s="4"/>
      <c r="X158" s="4"/>
      <c r="Y158" s="4"/>
      <c r="Z158" s="4"/>
      <c r="AA158" s="4"/>
      <c r="AB158" s="4"/>
      <c r="AC158" s="4"/>
      <c r="AD158" s="4"/>
      <c r="AE158" s="4"/>
    </row>
    <row r="159" spans="1:16" ht="15.75">
      <c r="A159" s="138"/>
      <c r="B159" s="139"/>
      <c r="C159" s="139"/>
      <c r="D159" s="139"/>
      <c r="E159" s="139"/>
      <c r="F159" s="139"/>
      <c r="G159" s="139"/>
      <c r="H159" s="139"/>
      <c r="I159" s="139"/>
      <c r="J159" s="139"/>
      <c r="K159" s="139"/>
      <c r="L159" s="139"/>
      <c r="M159" s="139"/>
      <c r="N159" s="139"/>
      <c r="O159" s="139"/>
      <c r="P159" s="4"/>
    </row>
    <row r="160" spans="1:16" ht="15.75">
      <c r="A160" s="138" t="s">
        <v>130</v>
      </c>
      <c r="B160" s="138" t="s">
        <v>106</v>
      </c>
      <c r="C160" s="138"/>
      <c r="D160" s="138"/>
      <c r="E160" s="138"/>
      <c r="F160" s="138"/>
      <c r="G160" s="138"/>
      <c r="H160" s="138"/>
      <c r="I160" s="138"/>
      <c r="J160" s="138"/>
      <c r="K160" s="138"/>
      <c r="L160" s="138"/>
      <c r="M160" s="138"/>
      <c r="N160" s="138"/>
      <c r="O160" s="138"/>
      <c r="P160" s="4"/>
    </row>
    <row r="161" spans="1:16" ht="15.75">
      <c r="A161" s="138"/>
      <c r="B161" s="138"/>
      <c r="C161" s="138"/>
      <c r="D161" s="138"/>
      <c r="E161" s="138"/>
      <c r="F161" s="138"/>
      <c r="G161" s="138"/>
      <c r="H161" s="138"/>
      <c r="I161" s="138"/>
      <c r="J161" s="138"/>
      <c r="K161" s="138"/>
      <c r="L161" s="138"/>
      <c r="M161" s="138"/>
      <c r="N161" s="138"/>
      <c r="O161" s="138"/>
      <c r="P161" s="4"/>
    </row>
    <row r="162" spans="1:18" ht="15.75">
      <c r="A162" s="138"/>
      <c r="B162" s="145"/>
      <c r="C162" s="139"/>
      <c r="D162" s="139"/>
      <c r="E162" s="139"/>
      <c r="F162" s="139"/>
      <c r="G162" s="139"/>
      <c r="H162" s="139"/>
      <c r="I162" s="139"/>
      <c r="J162" s="139"/>
      <c r="K162" s="139"/>
      <c r="L162" s="139"/>
      <c r="M162" s="139"/>
      <c r="N162" s="139"/>
      <c r="O162" s="139"/>
      <c r="P162" s="4"/>
      <c r="R162" s="4"/>
    </row>
    <row r="163" spans="1:16" ht="15.75">
      <c r="A163" s="138"/>
      <c r="B163" s="139"/>
      <c r="C163" s="139"/>
      <c r="D163" s="139"/>
      <c r="E163" s="139"/>
      <c r="F163" s="139"/>
      <c r="G163" s="139"/>
      <c r="H163" s="139"/>
      <c r="I163" s="139"/>
      <c r="J163" s="139"/>
      <c r="K163" s="139"/>
      <c r="L163" s="139"/>
      <c r="M163" s="139"/>
      <c r="N163" s="139"/>
      <c r="O163" s="139"/>
      <c r="P163" s="4"/>
    </row>
    <row r="164" spans="1:16" ht="15.75">
      <c r="A164" s="138"/>
      <c r="B164" s="139"/>
      <c r="C164" s="139"/>
      <c r="D164" s="139"/>
      <c r="E164" s="139"/>
      <c r="F164" s="139"/>
      <c r="G164" s="139"/>
      <c r="H164" s="139"/>
      <c r="I164" s="139"/>
      <c r="J164" s="139"/>
      <c r="K164" s="139"/>
      <c r="L164" s="139"/>
      <c r="M164" s="139"/>
      <c r="N164" s="139"/>
      <c r="O164" s="139"/>
      <c r="P164" s="4"/>
    </row>
    <row r="165" spans="1:16" ht="15.75">
      <c r="A165" s="138" t="s">
        <v>131</v>
      </c>
      <c r="B165" s="169" t="s">
        <v>48</v>
      </c>
      <c r="C165" s="138"/>
      <c r="D165" s="138"/>
      <c r="E165" s="138"/>
      <c r="F165" s="138"/>
      <c r="G165" s="138"/>
      <c r="H165" s="139"/>
      <c r="I165" s="139"/>
      <c r="J165" s="139"/>
      <c r="K165" s="139"/>
      <c r="L165" s="139"/>
      <c r="M165" s="139"/>
      <c r="N165" s="139"/>
      <c r="O165" s="138"/>
      <c r="P165" s="4"/>
    </row>
    <row r="166" spans="1:16" ht="15.75">
      <c r="A166" s="138"/>
      <c r="B166" s="170"/>
      <c r="C166" s="170"/>
      <c r="D166" s="170"/>
      <c r="E166" s="170"/>
      <c r="F166" s="170"/>
      <c r="G166" s="171" t="s">
        <v>221</v>
      </c>
      <c r="H166" s="172"/>
      <c r="I166" s="147" t="s">
        <v>237</v>
      </c>
      <c r="J166" s="173"/>
      <c r="K166" s="173"/>
      <c r="L166" s="173"/>
      <c r="M166" s="173"/>
      <c r="N166" s="139"/>
      <c r="O166" s="138"/>
      <c r="P166" s="4"/>
    </row>
    <row r="167" spans="1:20" ht="15.75">
      <c r="A167" s="138"/>
      <c r="B167" s="170"/>
      <c r="C167" s="170"/>
      <c r="D167" s="170"/>
      <c r="E167" s="170"/>
      <c r="F167" s="170"/>
      <c r="G167" s="171" t="s">
        <v>17</v>
      </c>
      <c r="H167" s="174"/>
      <c r="I167" s="147" t="s">
        <v>17</v>
      </c>
      <c r="J167" s="149"/>
      <c r="K167" s="149"/>
      <c r="L167" s="149"/>
      <c r="M167" s="149"/>
      <c r="N167" s="148"/>
      <c r="O167" s="148"/>
      <c r="P167" s="4"/>
      <c r="R167" s="235"/>
      <c r="T167" s="237"/>
    </row>
    <row r="168" spans="1:20" ht="15.75">
      <c r="A168" s="138"/>
      <c r="B168" s="175" t="s">
        <v>149</v>
      </c>
      <c r="C168" s="170"/>
      <c r="D168" s="175"/>
      <c r="E168" s="175"/>
      <c r="F168" s="175"/>
      <c r="G168" s="176"/>
      <c r="H168" s="177"/>
      <c r="I168" s="228"/>
      <c r="J168" s="178"/>
      <c r="K168" s="178"/>
      <c r="L168" s="178"/>
      <c r="M168" s="179"/>
      <c r="N168" s="148"/>
      <c r="O168" s="148"/>
      <c r="P168" s="4"/>
      <c r="R168" s="236"/>
      <c r="T168" s="237"/>
    </row>
    <row r="169" spans="1:20" ht="15.75">
      <c r="A169" s="138"/>
      <c r="B169" s="175" t="s">
        <v>150</v>
      </c>
      <c r="C169" s="170"/>
      <c r="D169" s="175"/>
      <c r="E169" s="175"/>
      <c r="F169" s="175"/>
      <c r="G169" s="176"/>
      <c r="H169" s="177"/>
      <c r="I169" s="228"/>
      <c r="J169" s="178"/>
      <c r="K169" s="178"/>
      <c r="L169" s="178"/>
      <c r="M169" s="179"/>
      <c r="N169" s="148"/>
      <c r="O169" s="148"/>
      <c r="P169" s="4"/>
      <c r="R169" s="236"/>
      <c r="T169" s="237"/>
    </row>
    <row r="170" spans="1:20" ht="15.75">
      <c r="A170" s="138"/>
      <c r="B170" s="175"/>
      <c r="C170" s="175"/>
      <c r="D170" s="175"/>
      <c r="E170" s="175"/>
      <c r="F170" s="175"/>
      <c r="G170" s="176"/>
      <c r="H170" s="177"/>
      <c r="I170" s="228"/>
      <c r="J170" s="178"/>
      <c r="K170" s="178"/>
      <c r="L170" s="178"/>
      <c r="M170" s="179"/>
      <c r="N170" s="148"/>
      <c r="O170" s="148"/>
      <c r="P170" s="4"/>
      <c r="R170" s="239"/>
      <c r="T170" s="237"/>
    </row>
    <row r="171" spans="1:20" ht="15.75">
      <c r="A171" s="138"/>
      <c r="B171" s="175" t="s">
        <v>49</v>
      </c>
      <c r="C171" s="170"/>
      <c r="D171" s="175"/>
      <c r="E171" s="175"/>
      <c r="F171" s="175"/>
      <c r="G171" s="176"/>
      <c r="H171" s="177"/>
      <c r="I171" s="228"/>
      <c r="J171" s="178"/>
      <c r="K171" s="178"/>
      <c r="L171" s="178"/>
      <c r="M171" s="179"/>
      <c r="N171" s="148"/>
      <c r="O171" s="148"/>
      <c r="P171" s="4"/>
      <c r="R171" s="240"/>
      <c r="T171" s="237"/>
    </row>
    <row r="172" spans="1:18" ht="15.75">
      <c r="A172" s="138"/>
      <c r="B172" s="175"/>
      <c r="C172" s="180" t="s">
        <v>50</v>
      </c>
      <c r="D172" s="175"/>
      <c r="E172" s="175"/>
      <c r="F172" s="175"/>
      <c r="G172" s="181">
        <v>10248.5982370748</v>
      </c>
      <c r="H172" s="182"/>
      <c r="I172" s="229">
        <v>20663.6376720748</v>
      </c>
      <c r="J172" s="178"/>
      <c r="K172" s="178"/>
      <c r="L172" s="178"/>
      <c r="M172" s="183"/>
      <c r="N172" s="148"/>
      <c r="O172" s="153"/>
      <c r="P172" s="99"/>
      <c r="R172" s="241"/>
    </row>
    <row r="173" spans="1:18" ht="15.75">
      <c r="A173" s="138"/>
      <c r="B173" s="175"/>
      <c r="C173" s="180" t="s">
        <v>51</v>
      </c>
      <c r="D173" s="175"/>
      <c r="E173" s="175"/>
      <c r="F173" s="175"/>
      <c r="G173" s="184">
        <v>-9.52548323999963</v>
      </c>
      <c r="H173" s="182"/>
      <c r="I173" s="230">
        <v>4206.71129516</v>
      </c>
      <c r="J173" s="178"/>
      <c r="K173" s="178"/>
      <c r="L173" s="178"/>
      <c r="M173" s="183"/>
      <c r="N173" s="148"/>
      <c r="O173" s="153"/>
      <c r="P173" s="99"/>
      <c r="R173" s="241"/>
    </row>
    <row r="174" spans="1:16" ht="15.75">
      <c r="A174" s="138"/>
      <c r="B174" s="175" t="s">
        <v>52</v>
      </c>
      <c r="C174" s="175"/>
      <c r="D174" s="175"/>
      <c r="E174" s="175"/>
      <c r="F174" s="175"/>
      <c r="G174" s="181">
        <v>1.7273137359994166</v>
      </c>
      <c r="H174" s="182"/>
      <c r="I174" s="229">
        <v>232.45110033599997</v>
      </c>
      <c r="J174" s="178"/>
      <c r="K174" s="178"/>
      <c r="L174" s="178"/>
      <c r="M174" s="183"/>
      <c r="N174" s="148"/>
      <c r="O174" s="153"/>
      <c r="P174" s="99"/>
    </row>
    <row r="175" spans="1:18" ht="16.5" thickBot="1">
      <c r="A175" s="138"/>
      <c r="B175" s="175"/>
      <c r="C175" s="175"/>
      <c r="D175" s="175"/>
      <c r="E175" s="175"/>
      <c r="F175" s="175"/>
      <c r="G175" s="185">
        <f>SUM(G172:G174)</f>
        <v>10240.800067570799</v>
      </c>
      <c r="H175" s="182"/>
      <c r="I175" s="231">
        <v>25102.8000675708</v>
      </c>
      <c r="J175" s="177"/>
      <c r="K175" s="177"/>
      <c r="L175" s="177"/>
      <c r="M175" s="186"/>
      <c r="N175" s="148"/>
      <c r="O175" s="148"/>
      <c r="P175" s="4"/>
      <c r="Q175" s="110"/>
      <c r="R175" s="109"/>
    </row>
    <row r="176" spans="1:16" ht="16.5" thickTop="1">
      <c r="A176" s="138"/>
      <c r="B176" s="179"/>
      <c r="C176" s="179"/>
      <c r="D176" s="179"/>
      <c r="E176" s="179"/>
      <c r="F176" s="179"/>
      <c r="G176" s="177"/>
      <c r="H176" s="177"/>
      <c r="I176" s="177"/>
      <c r="J176" s="178"/>
      <c r="K176" s="178"/>
      <c r="L176" s="178"/>
      <c r="M176" s="148"/>
      <c r="N176" s="148"/>
      <c r="O176" s="148"/>
      <c r="P176" s="4"/>
    </row>
    <row r="177" spans="1:32" ht="15.75">
      <c r="A177" s="138"/>
      <c r="B177" s="145"/>
      <c r="C177" s="145"/>
      <c r="D177" s="145"/>
      <c r="E177" s="145"/>
      <c r="F177" s="145"/>
      <c r="G177" s="145"/>
      <c r="H177" s="145"/>
      <c r="I177" s="145"/>
      <c r="J177" s="145"/>
      <c r="K177" s="145"/>
      <c r="L177" s="145"/>
      <c r="M177" s="145"/>
      <c r="N177" s="145"/>
      <c r="O177" s="145"/>
      <c r="R177" s="129"/>
      <c r="S177" s="129"/>
      <c r="T177" s="129"/>
      <c r="U177" s="129"/>
      <c r="V177" s="129"/>
      <c r="W177" s="132"/>
      <c r="X177" s="132"/>
      <c r="Y177" s="132"/>
      <c r="Z177" s="132"/>
      <c r="AA177" s="132"/>
      <c r="AB177" s="132"/>
      <c r="AC177" s="129"/>
      <c r="AD177" s="129"/>
      <c r="AE177" s="129"/>
      <c r="AF177" s="4"/>
    </row>
    <row r="178" spans="1:32" ht="15.75">
      <c r="A178" s="138"/>
      <c r="B178" s="145"/>
      <c r="C178" s="145"/>
      <c r="D178" s="145"/>
      <c r="E178" s="145"/>
      <c r="F178" s="145"/>
      <c r="G178" s="145"/>
      <c r="H178" s="145"/>
      <c r="I178" s="145"/>
      <c r="J178" s="145"/>
      <c r="K178" s="145"/>
      <c r="L178" s="145"/>
      <c r="M178" s="145"/>
      <c r="N178" s="145"/>
      <c r="O178" s="145"/>
      <c r="R178" s="129"/>
      <c r="S178" s="129"/>
      <c r="T178" s="129"/>
      <c r="U178" s="129"/>
      <c r="V178" s="129"/>
      <c r="W178" s="132"/>
      <c r="X178" s="132"/>
      <c r="Y178" s="132"/>
      <c r="Z178" s="132"/>
      <c r="AA178" s="132"/>
      <c r="AB178" s="132"/>
      <c r="AC178" s="129"/>
      <c r="AD178" s="129"/>
      <c r="AE178" s="129"/>
      <c r="AF178" s="4"/>
    </row>
    <row r="179" spans="1:32" ht="15.75">
      <c r="A179" s="138"/>
      <c r="B179" s="145"/>
      <c r="C179" s="145"/>
      <c r="D179" s="145"/>
      <c r="E179" s="145"/>
      <c r="F179" s="145"/>
      <c r="G179" s="145"/>
      <c r="H179" s="145"/>
      <c r="I179" s="145"/>
      <c r="J179" s="145"/>
      <c r="K179" s="145"/>
      <c r="L179" s="145"/>
      <c r="M179" s="145"/>
      <c r="N179" s="145"/>
      <c r="O179" s="145"/>
      <c r="R179" s="129"/>
      <c r="S179" s="129"/>
      <c r="T179" s="129"/>
      <c r="U179" s="129"/>
      <c r="V179" s="129"/>
      <c r="W179" s="132"/>
      <c r="X179" s="132"/>
      <c r="Y179" s="132"/>
      <c r="Z179" s="132"/>
      <c r="AA179" s="132"/>
      <c r="AB179" s="132"/>
      <c r="AC179" s="129"/>
      <c r="AD179" s="129"/>
      <c r="AE179" s="129"/>
      <c r="AF179" s="4"/>
    </row>
    <row r="180" spans="1:16" ht="15.75">
      <c r="A180" s="138"/>
      <c r="B180" s="139"/>
      <c r="C180" s="139"/>
      <c r="D180" s="139"/>
      <c r="E180" s="139"/>
      <c r="F180" s="139"/>
      <c r="G180" s="187"/>
      <c r="H180" s="187"/>
      <c r="I180" s="187"/>
      <c r="J180" s="187"/>
      <c r="K180" s="187"/>
      <c r="L180" s="187"/>
      <c r="M180" s="139"/>
      <c r="N180" s="139"/>
      <c r="O180" s="139"/>
      <c r="P180" s="4"/>
    </row>
    <row r="181" spans="1:16" ht="15.75">
      <c r="A181" s="138"/>
      <c r="B181" s="139"/>
      <c r="C181" s="139"/>
      <c r="D181" s="139"/>
      <c r="E181" s="139"/>
      <c r="F181" s="139"/>
      <c r="G181" s="187"/>
      <c r="H181" s="187"/>
      <c r="I181" s="187"/>
      <c r="J181" s="187"/>
      <c r="K181" s="187"/>
      <c r="L181" s="187"/>
      <c r="M181" s="139"/>
      <c r="N181" s="139"/>
      <c r="O181" s="139"/>
      <c r="P181" s="4"/>
    </row>
    <row r="182" spans="1:16" ht="15.75">
      <c r="A182" s="138"/>
      <c r="B182" s="139"/>
      <c r="C182" s="139"/>
      <c r="D182" s="139"/>
      <c r="E182" s="139"/>
      <c r="F182" s="139"/>
      <c r="G182" s="187"/>
      <c r="H182" s="187"/>
      <c r="I182" s="187"/>
      <c r="J182" s="187"/>
      <c r="K182" s="187"/>
      <c r="L182" s="187"/>
      <c r="M182" s="139"/>
      <c r="N182" s="139"/>
      <c r="O182" s="139"/>
      <c r="P182" s="4"/>
    </row>
    <row r="183" spans="1:18" ht="15.75">
      <c r="A183" s="138"/>
      <c r="B183" s="139"/>
      <c r="C183" s="139"/>
      <c r="D183" s="139"/>
      <c r="E183" s="139"/>
      <c r="F183" s="139"/>
      <c r="G183" s="187"/>
      <c r="H183" s="187"/>
      <c r="I183" s="187"/>
      <c r="J183" s="187"/>
      <c r="K183" s="187"/>
      <c r="L183" s="187"/>
      <c r="M183" s="139"/>
      <c r="N183" s="139"/>
      <c r="O183" s="143" t="s">
        <v>160</v>
      </c>
      <c r="P183" s="4"/>
      <c r="R183" s="11"/>
    </row>
    <row r="184" spans="1:18" ht="15.75">
      <c r="A184" s="138"/>
      <c r="B184" s="139"/>
      <c r="C184" s="139"/>
      <c r="D184" s="139"/>
      <c r="E184" s="139"/>
      <c r="F184" s="139"/>
      <c r="G184" s="187"/>
      <c r="H184" s="187"/>
      <c r="I184" s="187"/>
      <c r="J184" s="187"/>
      <c r="K184" s="187"/>
      <c r="L184" s="187"/>
      <c r="M184" s="139"/>
      <c r="N184" s="139"/>
      <c r="O184" s="143" t="s">
        <v>223</v>
      </c>
      <c r="P184" s="4"/>
      <c r="R184" s="11"/>
    </row>
    <row r="185" spans="1:18" ht="15.75">
      <c r="A185" s="138"/>
      <c r="B185" s="139"/>
      <c r="C185" s="139"/>
      <c r="D185" s="139"/>
      <c r="E185" s="139"/>
      <c r="F185" s="139"/>
      <c r="G185" s="187"/>
      <c r="H185" s="187"/>
      <c r="I185" s="187"/>
      <c r="J185" s="187"/>
      <c r="K185" s="187"/>
      <c r="L185" s="187"/>
      <c r="M185" s="139"/>
      <c r="N185" s="139"/>
      <c r="O185" s="139"/>
      <c r="P185" s="4"/>
      <c r="R185" s="11"/>
    </row>
    <row r="186" spans="1:18" ht="15.75">
      <c r="A186" s="138"/>
      <c r="B186" s="139"/>
      <c r="C186" s="139"/>
      <c r="D186" s="139"/>
      <c r="E186" s="139"/>
      <c r="F186" s="139"/>
      <c r="G186" s="187"/>
      <c r="H186" s="187"/>
      <c r="I186" s="187"/>
      <c r="J186" s="187"/>
      <c r="K186" s="187"/>
      <c r="L186" s="187"/>
      <c r="M186" s="139"/>
      <c r="N186" s="139"/>
      <c r="O186" s="139"/>
      <c r="P186" s="4"/>
      <c r="R186" s="11"/>
    </row>
    <row r="187" spans="1:17" ht="15.75">
      <c r="A187" s="138" t="s">
        <v>132</v>
      </c>
      <c r="B187" s="138" t="s">
        <v>53</v>
      </c>
      <c r="C187" s="138"/>
      <c r="D187" s="138"/>
      <c r="E187" s="138"/>
      <c r="F187" s="138"/>
      <c r="G187" s="138"/>
      <c r="H187" s="138"/>
      <c r="I187" s="138"/>
      <c r="J187" s="138"/>
      <c r="K187" s="138"/>
      <c r="L187" s="139"/>
      <c r="M187" s="164"/>
      <c r="N187" s="139"/>
      <c r="O187" s="188"/>
      <c r="P187" s="4"/>
      <c r="Q187" s="130"/>
    </row>
    <row r="188" spans="1:17" ht="15.75">
      <c r="A188" s="138"/>
      <c r="B188" s="138"/>
      <c r="C188" s="138"/>
      <c r="D188" s="138"/>
      <c r="E188" s="138"/>
      <c r="F188" s="138"/>
      <c r="G188" s="138"/>
      <c r="H188" s="138"/>
      <c r="I188" s="138"/>
      <c r="J188" s="138"/>
      <c r="K188" s="138"/>
      <c r="L188" s="139"/>
      <c r="M188" s="164"/>
      <c r="N188" s="139"/>
      <c r="O188" s="188"/>
      <c r="P188" s="4"/>
      <c r="Q188" s="130"/>
    </row>
    <row r="189" spans="1:17" ht="15.75">
      <c r="A189" s="138"/>
      <c r="B189" s="141"/>
      <c r="C189" s="148"/>
      <c r="D189" s="148"/>
      <c r="E189" s="148"/>
      <c r="F189" s="148"/>
      <c r="G189" s="148"/>
      <c r="H189" s="148"/>
      <c r="I189" s="148"/>
      <c r="J189" s="148"/>
      <c r="K189" s="148"/>
      <c r="L189" s="148"/>
      <c r="M189" s="148"/>
      <c r="N189" s="139"/>
      <c r="O189" s="188"/>
      <c r="P189" s="4"/>
      <c r="Q189" s="130"/>
    </row>
    <row r="190" spans="1:16" ht="15.75">
      <c r="A190" s="138"/>
      <c r="B190" s="141"/>
      <c r="C190" s="139"/>
      <c r="D190" s="139"/>
      <c r="E190" s="139"/>
      <c r="F190" s="139"/>
      <c r="G190" s="139"/>
      <c r="H190" s="139"/>
      <c r="I190" s="139"/>
      <c r="J190" s="139"/>
      <c r="K190" s="139"/>
      <c r="L190" s="139"/>
      <c r="M190" s="139"/>
      <c r="N190" s="139"/>
      <c r="O190" s="145"/>
      <c r="P190" s="4"/>
    </row>
    <row r="191" spans="1:16" ht="15.75">
      <c r="A191" s="138"/>
      <c r="B191" s="139"/>
      <c r="C191" s="139"/>
      <c r="D191" s="139"/>
      <c r="E191" s="139"/>
      <c r="F191" s="139"/>
      <c r="G191" s="139"/>
      <c r="H191" s="139"/>
      <c r="I191" s="139"/>
      <c r="J191" s="139"/>
      <c r="K191" s="139"/>
      <c r="L191" s="139"/>
      <c r="M191" s="139"/>
      <c r="N191" s="145"/>
      <c r="O191" s="143"/>
      <c r="P191" s="4"/>
    </row>
    <row r="192" spans="1:16" ht="15.75">
      <c r="A192" s="138" t="s">
        <v>133</v>
      </c>
      <c r="B192" s="138" t="s">
        <v>54</v>
      </c>
      <c r="C192" s="138"/>
      <c r="D192" s="138"/>
      <c r="E192" s="138"/>
      <c r="F192" s="138"/>
      <c r="G192" s="138"/>
      <c r="H192" s="138"/>
      <c r="I192" s="138"/>
      <c r="J192" s="139"/>
      <c r="K192" s="139"/>
      <c r="L192" s="139"/>
      <c r="M192" s="164"/>
      <c r="N192" s="139"/>
      <c r="O192" s="139"/>
      <c r="P192" s="4"/>
    </row>
    <row r="193" spans="1:16" ht="15.75">
      <c r="A193" s="138"/>
      <c r="B193" s="138"/>
      <c r="C193" s="138"/>
      <c r="D193" s="138"/>
      <c r="E193" s="138"/>
      <c r="F193" s="138"/>
      <c r="G193" s="138"/>
      <c r="H193" s="138"/>
      <c r="I193" s="138"/>
      <c r="J193" s="139"/>
      <c r="K193" s="139"/>
      <c r="L193" s="139"/>
      <c r="M193" s="164"/>
      <c r="N193" s="139"/>
      <c r="O193" s="188"/>
      <c r="P193" s="4"/>
    </row>
    <row r="194" spans="1:30" ht="15.75">
      <c r="A194" s="138" t="s">
        <v>55</v>
      </c>
      <c r="B194" s="139" t="s">
        <v>134</v>
      </c>
      <c r="C194" s="145"/>
      <c r="D194" s="145"/>
      <c r="E194" s="145"/>
      <c r="F194" s="145"/>
      <c r="G194" s="145"/>
      <c r="H194" s="145"/>
      <c r="I194" s="145"/>
      <c r="J194" s="145"/>
      <c r="K194" s="145"/>
      <c r="L194" s="145"/>
      <c r="M194" s="145"/>
      <c r="N194" s="145"/>
      <c r="O194" s="145"/>
      <c r="P194" s="4"/>
      <c r="R194" s="95"/>
      <c r="S194" s="4"/>
      <c r="T194" s="4"/>
      <c r="U194" s="4"/>
      <c r="V194" s="4"/>
      <c r="W194" s="4"/>
      <c r="X194" s="4"/>
      <c r="Y194" s="4"/>
      <c r="Z194" s="4"/>
      <c r="AA194" s="4"/>
      <c r="AB194" s="4"/>
      <c r="AC194" s="4"/>
      <c r="AD194" s="4"/>
    </row>
    <row r="195" spans="1:17" ht="15.75">
      <c r="A195" s="138"/>
      <c r="B195" s="139"/>
      <c r="C195" s="139"/>
      <c r="D195" s="139"/>
      <c r="E195" s="139"/>
      <c r="F195" s="139"/>
      <c r="G195" s="139"/>
      <c r="H195" s="139"/>
      <c r="I195" s="139"/>
      <c r="J195" s="139"/>
      <c r="K195" s="139"/>
      <c r="L195" s="139"/>
      <c r="M195" s="139"/>
      <c r="N195" s="139"/>
      <c r="O195" s="188"/>
      <c r="P195" s="4"/>
      <c r="Q195" s="2"/>
    </row>
    <row r="196" spans="1:17" ht="15.75">
      <c r="A196" s="138"/>
      <c r="B196" s="139" t="s">
        <v>135</v>
      </c>
      <c r="C196" s="139"/>
      <c r="D196" s="139"/>
      <c r="E196" s="139"/>
      <c r="F196" s="139"/>
      <c r="G196" s="139"/>
      <c r="H196" s="139"/>
      <c r="I196" s="139"/>
      <c r="J196" s="139"/>
      <c r="K196" s="139"/>
      <c r="L196" s="139"/>
      <c r="M196" s="139"/>
      <c r="N196" s="139"/>
      <c r="O196" s="188"/>
      <c r="P196" s="4"/>
      <c r="Q196" s="2"/>
    </row>
    <row r="197" spans="1:17" ht="15.75">
      <c r="A197" s="138"/>
      <c r="B197" s="139"/>
      <c r="C197" s="139"/>
      <c r="D197" s="139"/>
      <c r="E197" s="139"/>
      <c r="F197" s="139"/>
      <c r="G197" s="139"/>
      <c r="H197" s="139"/>
      <c r="I197" s="139"/>
      <c r="J197" s="139"/>
      <c r="K197" s="139"/>
      <c r="L197" s="139"/>
      <c r="M197" s="139"/>
      <c r="N197" s="139"/>
      <c r="O197" s="188"/>
      <c r="P197" s="4"/>
      <c r="Q197" s="2"/>
    </row>
    <row r="198" spans="1:16" ht="15.75">
      <c r="A198" s="138"/>
      <c r="B198" s="139"/>
      <c r="C198" s="170" t="s">
        <v>59</v>
      </c>
      <c r="D198" s="170"/>
      <c r="E198" s="170"/>
      <c r="F198" s="170"/>
      <c r="G198" s="170"/>
      <c r="H198" s="170"/>
      <c r="I198" s="190" t="s">
        <v>17</v>
      </c>
      <c r="J198" s="148"/>
      <c r="K198" s="148"/>
      <c r="L198" s="139"/>
      <c r="M198" s="168"/>
      <c r="N198" s="139"/>
      <c r="O198" s="139"/>
      <c r="P198" s="4"/>
    </row>
    <row r="199" spans="1:16" ht="15.75">
      <c r="A199" s="138"/>
      <c r="B199" s="139"/>
      <c r="C199" s="170" t="s">
        <v>56</v>
      </c>
      <c r="D199" s="170"/>
      <c r="E199" s="170"/>
      <c r="F199" s="170"/>
      <c r="G199" s="170"/>
      <c r="H199" s="170"/>
      <c r="I199" s="191">
        <v>237820</v>
      </c>
      <c r="J199" s="148"/>
      <c r="K199" s="148"/>
      <c r="L199" s="139"/>
      <c r="M199" s="192"/>
      <c r="N199" s="139"/>
      <c r="O199" s="139"/>
      <c r="P199" s="4"/>
    </row>
    <row r="200" spans="1:16" ht="15.75">
      <c r="A200" s="138"/>
      <c r="B200" s="139"/>
      <c r="C200" s="170" t="s">
        <v>57</v>
      </c>
      <c r="D200" s="170"/>
      <c r="E200" s="170"/>
      <c r="F200" s="170"/>
      <c r="G200" s="170"/>
      <c r="H200" s="170"/>
      <c r="I200" s="191">
        <f>'Bal.Sheet'!D23</f>
        <v>236443</v>
      </c>
      <c r="J200" s="148"/>
      <c r="K200" s="148"/>
      <c r="L200" s="139"/>
      <c r="M200" s="168"/>
      <c r="N200" s="139"/>
      <c r="O200" s="139"/>
      <c r="P200" s="4"/>
    </row>
    <row r="201" spans="1:16" ht="15.75">
      <c r="A201" s="138"/>
      <c r="B201" s="139"/>
      <c r="C201" s="170" t="s">
        <v>58</v>
      </c>
      <c r="D201" s="170"/>
      <c r="E201" s="170"/>
      <c r="F201" s="170"/>
      <c r="G201" s="170"/>
      <c r="H201" s="170"/>
      <c r="I201" s="191">
        <v>287089</v>
      </c>
      <c r="J201" s="148"/>
      <c r="K201" s="148"/>
      <c r="L201" s="139"/>
      <c r="M201" s="168"/>
      <c r="N201" s="139"/>
      <c r="O201" s="139"/>
      <c r="P201" s="4"/>
    </row>
    <row r="202" spans="1:16" ht="15.75">
      <c r="A202" s="138"/>
      <c r="B202" s="139"/>
      <c r="C202" s="170"/>
      <c r="D202" s="170"/>
      <c r="E202" s="170"/>
      <c r="F202" s="170"/>
      <c r="G202" s="170"/>
      <c r="H202" s="170"/>
      <c r="I202" s="191"/>
      <c r="J202" s="148"/>
      <c r="K202" s="148"/>
      <c r="L202" s="139"/>
      <c r="M202" s="139"/>
      <c r="N202" s="139"/>
      <c r="O202" s="139"/>
      <c r="P202" s="4"/>
    </row>
    <row r="203" spans="1:16" ht="15.75">
      <c r="A203" s="145"/>
      <c r="B203" s="145"/>
      <c r="C203" s="150"/>
      <c r="D203" s="189"/>
      <c r="E203" s="189"/>
      <c r="F203" s="189"/>
      <c r="G203" s="189"/>
      <c r="H203" s="189"/>
      <c r="I203" s="189"/>
      <c r="J203" s="189"/>
      <c r="K203" s="189"/>
      <c r="L203" s="141"/>
      <c r="M203" s="141"/>
      <c r="N203" s="141"/>
      <c r="O203" s="143"/>
      <c r="P203" s="95"/>
    </row>
    <row r="204" spans="1:16" ht="15.75">
      <c r="A204" s="138" t="s">
        <v>136</v>
      </c>
      <c r="B204" s="193" t="s">
        <v>61</v>
      </c>
      <c r="C204" s="193"/>
      <c r="D204" s="194"/>
      <c r="E204" s="194"/>
      <c r="F204" s="194"/>
      <c r="G204" s="194"/>
      <c r="H204" s="141"/>
      <c r="I204" s="141"/>
      <c r="J204" s="141"/>
      <c r="K204" s="141"/>
      <c r="L204" s="141"/>
      <c r="M204" s="141"/>
      <c r="N204" s="141"/>
      <c r="O204" s="141"/>
      <c r="P204" s="95"/>
    </row>
    <row r="205" spans="1:16" ht="15.75">
      <c r="A205" s="138"/>
      <c r="B205" s="193"/>
      <c r="C205" s="193"/>
      <c r="D205" s="194"/>
      <c r="E205" s="194"/>
      <c r="F205" s="194"/>
      <c r="G205" s="194"/>
      <c r="H205" s="141"/>
      <c r="I205" s="141"/>
      <c r="J205" s="141"/>
      <c r="K205" s="141"/>
      <c r="L205" s="141"/>
      <c r="M205" s="141"/>
      <c r="N205" s="141"/>
      <c r="O205" s="141"/>
      <c r="P205" s="95"/>
    </row>
    <row r="206" spans="1:17" ht="15.75">
      <c r="A206" s="138"/>
      <c r="B206" s="145"/>
      <c r="C206" s="138"/>
      <c r="D206" s="139"/>
      <c r="E206" s="139"/>
      <c r="F206" s="139"/>
      <c r="G206" s="139"/>
      <c r="H206" s="139"/>
      <c r="I206" s="139"/>
      <c r="J206" s="139"/>
      <c r="K206" s="139"/>
      <c r="L206" s="139"/>
      <c r="M206" s="139"/>
      <c r="N206" s="139"/>
      <c r="O206" s="145"/>
      <c r="P206" s="4"/>
      <c r="Q206" s="95"/>
    </row>
    <row r="207" spans="1:16" ht="15.75">
      <c r="A207" s="138"/>
      <c r="B207" s="139"/>
      <c r="C207" s="139"/>
      <c r="D207" s="139"/>
      <c r="E207" s="139"/>
      <c r="F207" s="139"/>
      <c r="G207" s="139"/>
      <c r="H207" s="139"/>
      <c r="I207" s="139"/>
      <c r="J207" s="139"/>
      <c r="K207" s="139"/>
      <c r="L207" s="139"/>
      <c r="M207" s="139"/>
      <c r="N207" s="139"/>
      <c r="O207" s="145"/>
      <c r="P207" s="4"/>
    </row>
    <row r="208" spans="1:16" ht="15.75">
      <c r="A208" s="138"/>
      <c r="B208" s="139"/>
      <c r="C208" s="139"/>
      <c r="D208" s="139"/>
      <c r="E208" s="139"/>
      <c r="F208" s="139"/>
      <c r="G208" s="139"/>
      <c r="H208" s="139"/>
      <c r="I208" s="139"/>
      <c r="J208" s="139"/>
      <c r="K208" s="139"/>
      <c r="L208" s="139"/>
      <c r="M208" s="139"/>
      <c r="N208" s="139"/>
      <c r="O208" s="145"/>
      <c r="P208" s="4"/>
    </row>
    <row r="209" spans="1:16" ht="15.75">
      <c r="A209" s="138" t="s">
        <v>137</v>
      </c>
      <c r="B209" s="138" t="s">
        <v>64</v>
      </c>
      <c r="C209" s="138"/>
      <c r="D209" s="138"/>
      <c r="E209" s="138"/>
      <c r="F209" s="139"/>
      <c r="G209" s="139"/>
      <c r="H209" s="139"/>
      <c r="I209" s="139"/>
      <c r="J209" s="139"/>
      <c r="K209" s="139"/>
      <c r="L209" s="139"/>
      <c r="M209" s="139"/>
      <c r="N209" s="139"/>
      <c r="O209" s="139"/>
      <c r="P209" s="4"/>
    </row>
    <row r="210" spans="1:16" ht="15.75">
      <c r="A210" s="138"/>
      <c r="B210" s="138"/>
      <c r="C210" s="138"/>
      <c r="D210" s="138"/>
      <c r="E210" s="138"/>
      <c r="F210" s="139"/>
      <c r="G210" s="139"/>
      <c r="H210" s="139"/>
      <c r="I210" s="139"/>
      <c r="J210" s="139"/>
      <c r="K210" s="139"/>
      <c r="L210" s="139"/>
      <c r="M210" s="139"/>
      <c r="N210" s="139"/>
      <c r="O210" s="139"/>
      <c r="P210" s="4"/>
    </row>
    <row r="211" spans="1:29" ht="15.75">
      <c r="A211" s="138"/>
      <c r="B211" s="139" t="s">
        <v>134</v>
      </c>
      <c r="C211" s="145"/>
      <c r="D211" s="145"/>
      <c r="E211" s="145"/>
      <c r="F211" s="145"/>
      <c r="G211" s="145"/>
      <c r="H211" s="145"/>
      <c r="I211" s="145"/>
      <c r="J211" s="145"/>
      <c r="K211" s="145"/>
      <c r="L211" s="145"/>
      <c r="M211" s="145"/>
      <c r="N211" s="145"/>
      <c r="O211" s="145"/>
      <c r="P211" s="4"/>
      <c r="Q211" s="4"/>
      <c r="R211" s="4"/>
      <c r="S211" s="4"/>
      <c r="T211" s="4"/>
      <c r="U211" s="4"/>
      <c r="V211" s="4"/>
      <c r="W211" s="4"/>
      <c r="X211" s="4"/>
      <c r="Y211" s="4"/>
      <c r="Z211" s="4"/>
      <c r="AA211" s="4"/>
      <c r="AB211" s="4"/>
      <c r="AC211" s="4"/>
    </row>
    <row r="212" spans="1:29" ht="15.75">
      <c r="A212" s="138"/>
      <c r="B212" s="139"/>
      <c r="C212" s="145"/>
      <c r="D212" s="145"/>
      <c r="E212" s="145"/>
      <c r="F212" s="145"/>
      <c r="G212" s="145"/>
      <c r="H212" s="145"/>
      <c r="I212" s="145"/>
      <c r="J212" s="145"/>
      <c r="K212" s="145"/>
      <c r="L212" s="145"/>
      <c r="M212" s="145"/>
      <c r="N212" s="145"/>
      <c r="O212" s="145"/>
      <c r="P212" s="4"/>
      <c r="Q212" s="4"/>
      <c r="R212" s="4"/>
      <c r="S212" s="4"/>
      <c r="T212" s="4"/>
      <c r="U212" s="4"/>
      <c r="V212" s="4"/>
      <c r="W212" s="4"/>
      <c r="X212" s="4"/>
      <c r="Y212" s="4"/>
      <c r="Z212" s="4"/>
      <c r="AA212" s="4"/>
      <c r="AB212" s="4"/>
      <c r="AC212" s="4"/>
    </row>
    <row r="213" spans="1:16" ht="15.75">
      <c r="A213" s="138"/>
      <c r="B213" s="139"/>
      <c r="C213" s="139"/>
      <c r="D213" s="139"/>
      <c r="E213" s="139"/>
      <c r="F213" s="139"/>
      <c r="G213" s="139"/>
      <c r="H213" s="139"/>
      <c r="I213" s="166" t="s">
        <v>17</v>
      </c>
      <c r="J213" s="139"/>
      <c r="K213" s="139"/>
      <c r="L213" s="139"/>
      <c r="M213" s="139"/>
      <c r="N213" s="139"/>
      <c r="O213" s="139"/>
      <c r="P213" s="4"/>
    </row>
    <row r="214" spans="1:27" ht="15.75">
      <c r="A214" s="138"/>
      <c r="B214" s="139"/>
      <c r="C214" s="139" t="s">
        <v>29</v>
      </c>
      <c r="D214" s="139"/>
      <c r="E214" s="139"/>
      <c r="F214" s="139"/>
      <c r="G214" s="139"/>
      <c r="H214" s="139"/>
      <c r="I214" s="139"/>
      <c r="J214" s="139"/>
      <c r="K214" s="139"/>
      <c r="L214" s="139"/>
      <c r="M214" s="139"/>
      <c r="N214" s="139"/>
      <c r="O214" s="139"/>
      <c r="P214" s="4"/>
      <c r="Q214" s="4"/>
      <c r="R214" s="4"/>
      <c r="S214" s="4"/>
      <c r="T214" s="4"/>
      <c r="U214" s="4"/>
      <c r="V214" s="4"/>
      <c r="W214" s="4"/>
      <c r="X214" s="4"/>
      <c r="Y214" s="4"/>
      <c r="Z214" s="4"/>
      <c r="AA214" s="4"/>
    </row>
    <row r="215" spans="1:18" ht="15.75">
      <c r="A215" s="138"/>
      <c r="B215" s="139"/>
      <c r="C215" s="139" t="s">
        <v>65</v>
      </c>
      <c r="D215" s="139"/>
      <c r="E215" s="139"/>
      <c r="F215" s="139"/>
      <c r="G215" s="139"/>
      <c r="H215" s="139"/>
      <c r="I215" s="195">
        <f>406628-85</f>
        <v>406543</v>
      </c>
      <c r="J215" s="139"/>
      <c r="K215" s="139"/>
      <c r="L215" s="139"/>
      <c r="M215" s="196"/>
      <c r="N215" s="139"/>
      <c r="O215" s="197"/>
      <c r="P215" s="4"/>
      <c r="Q215" s="111"/>
      <c r="R215" s="115"/>
    </row>
    <row r="216" spans="1:22" ht="15.75">
      <c r="A216" s="138"/>
      <c r="B216" s="139"/>
      <c r="C216" s="139" t="s">
        <v>66</v>
      </c>
      <c r="D216" s="139"/>
      <c r="E216" s="139"/>
      <c r="F216" s="139"/>
      <c r="G216" s="139"/>
      <c r="H216" s="139"/>
      <c r="I216" s="195">
        <v>680120</v>
      </c>
      <c r="J216" s="139"/>
      <c r="K216" s="139"/>
      <c r="L216" s="139"/>
      <c r="M216" s="196"/>
      <c r="N216" s="139"/>
      <c r="O216" s="197"/>
      <c r="P216" s="4"/>
      <c r="R216" s="242"/>
      <c r="S216" s="241"/>
      <c r="T216" s="241"/>
      <c r="U216" s="241"/>
      <c r="V216" s="241"/>
    </row>
    <row r="217" spans="1:22" ht="15.75">
      <c r="A217" s="138"/>
      <c r="B217" s="139"/>
      <c r="C217" s="139"/>
      <c r="D217" s="139"/>
      <c r="E217" s="139"/>
      <c r="F217" s="139"/>
      <c r="G217" s="139"/>
      <c r="H217" s="139"/>
      <c r="I217" s="198">
        <f>SUM(I215:I216)</f>
        <v>1086663</v>
      </c>
      <c r="J217" s="139"/>
      <c r="K217" s="139"/>
      <c r="L217" s="139"/>
      <c r="M217" s="196"/>
      <c r="N217" s="139"/>
      <c r="O217" s="139"/>
      <c r="P217" s="4"/>
      <c r="Q217" s="111"/>
      <c r="R217" s="242"/>
      <c r="S217" s="241"/>
      <c r="T217" s="241"/>
      <c r="U217" s="241"/>
      <c r="V217" s="241"/>
    </row>
    <row r="218" spans="1:22" ht="15.75">
      <c r="A218" s="138"/>
      <c r="B218" s="139"/>
      <c r="C218" s="139" t="s">
        <v>38</v>
      </c>
      <c r="D218" s="139"/>
      <c r="E218" s="139"/>
      <c r="F218" s="139"/>
      <c r="G218" s="139"/>
      <c r="H218" s="139"/>
      <c r="I218" s="195"/>
      <c r="J218" s="139"/>
      <c r="K218" s="139"/>
      <c r="L218" s="139"/>
      <c r="M218" s="139"/>
      <c r="N218" s="139"/>
      <c r="O218" s="139"/>
      <c r="P218" s="4"/>
      <c r="R218" s="242"/>
      <c r="S218" s="241"/>
      <c r="T218" s="241"/>
      <c r="U218" s="241"/>
      <c r="V218" s="241"/>
    </row>
    <row r="219" spans="1:22" ht="15.75">
      <c r="A219" s="138"/>
      <c r="B219" s="139"/>
      <c r="C219" s="199" t="s">
        <v>144</v>
      </c>
      <c r="D219" s="139"/>
      <c r="E219" s="139"/>
      <c r="F219" s="139"/>
      <c r="G219" s="139"/>
      <c r="H219" s="139"/>
      <c r="I219" s="195">
        <f>2335634+84</f>
        <v>2335718</v>
      </c>
      <c r="J219" s="139"/>
      <c r="K219" s="139"/>
      <c r="L219" s="139"/>
      <c r="M219" s="196"/>
      <c r="N219" s="139"/>
      <c r="O219" s="196"/>
      <c r="P219" s="90"/>
      <c r="R219" s="242"/>
      <c r="S219" s="241"/>
      <c r="T219" s="241"/>
      <c r="U219" s="241"/>
      <c r="V219" s="241"/>
    </row>
    <row r="220" spans="1:22" ht="15.75">
      <c r="A220" s="138"/>
      <c r="B220" s="139"/>
      <c r="C220" s="199" t="s">
        <v>143</v>
      </c>
      <c r="D220" s="139"/>
      <c r="E220" s="139"/>
      <c r="F220" s="139"/>
      <c r="G220" s="139"/>
      <c r="H220" s="139"/>
      <c r="I220" s="195">
        <v>4453736</v>
      </c>
      <c r="J220" s="139"/>
      <c r="K220" s="139"/>
      <c r="L220" s="139"/>
      <c r="M220" s="168"/>
      <c r="N220" s="139"/>
      <c r="O220" s="200"/>
      <c r="P220" s="94"/>
      <c r="R220" s="242"/>
      <c r="S220" s="241"/>
      <c r="T220" s="241"/>
      <c r="U220" s="241"/>
      <c r="V220" s="241"/>
    </row>
    <row r="221" spans="1:22" ht="15.75">
      <c r="A221" s="138"/>
      <c r="B221" s="139"/>
      <c r="C221" s="139"/>
      <c r="D221" s="139"/>
      <c r="E221" s="139"/>
      <c r="F221" s="139"/>
      <c r="G221" s="139"/>
      <c r="H221" s="139"/>
      <c r="I221" s="198">
        <f>SUM(I219:I220)</f>
        <v>6789454</v>
      </c>
      <c r="J221" s="139"/>
      <c r="K221" s="139"/>
      <c r="L221" s="139"/>
      <c r="M221" s="196"/>
      <c r="N221" s="139"/>
      <c r="O221" s="196"/>
      <c r="P221" s="4"/>
      <c r="Q221" s="111"/>
      <c r="R221" s="242"/>
      <c r="S221" s="241"/>
      <c r="T221" s="241"/>
      <c r="U221" s="241"/>
      <c r="V221" s="241"/>
    </row>
    <row r="222" spans="1:22" ht="16.5" thickBot="1">
      <c r="A222" s="138"/>
      <c r="B222" s="139"/>
      <c r="C222" s="139" t="s">
        <v>67</v>
      </c>
      <c r="D222" s="139"/>
      <c r="E222" s="139"/>
      <c r="F222" s="139"/>
      <c r="G222" s="139"/>
      <c r="H222" s="139"/>
      <c r="I222" s="201">
        <f>+I217+I221</f>
        <v>7876117</v>
      </c>
      <c r="J222" s="139"/>
      <c r="K222" s="139"/>
      <c r="L222" s="139"/>
      <c r="M222" s="139"/>
      <c r="N222" s="139"/>
      <c r="O222" s="139"/>
      <c r="P222" s="4"/>
      <c r="Q222" s="111"/>
      <c r="R222" s="242"/>
      <c r="S222" s="241"/>
      <c r="T222" s="241"/>
      <c r="U222" s="241"/>
      <c r="V222" s="241"/>
    </row>
    <row r="223" spans="1:22" ht="16.5" thickTop="1">
      <c r="A223" s="138"/>
      <c r="B223" s="139"/>
      <c r="C223" s="139"/>
      <c r="D223" s="139"/>
      <c r="E223" s="139"/>
      <c r="F223" s="139"/>
      <c r="G223" s="139"/>
      <c r="H223" s="139"/>
      <c r="I223" s="139"/>
      <c r="J223" s="139"/>
      <c r="K223" s="139"/>
      <c r="L223" s="139"/>
      <c r="M223" s="139"/>
      <c r="N223" s="139"/>
      <c r="O223" s="139"/>
      <c r="P223" s="4"/>
      <c r="R223" s="241"/>
      <c r="S223" s="241"/>
      <c r="T223" s="241"/>
      <c r="U223" s="241"/>
      <c r="V223" s="241"/>
    </row>
    <row r="224" spans="1:23" ht="15.75">
      <c r="A224" s="138"/>
      <c r="B224" s="139" t="s">
        <v>135</v>
      </c>
      <c r="C224" s="145"/>
      <c r="D224" s="145"/>
      <c r="E224" s="145"/>
      <c r="F224" s="145"/>
      <c r="G224" s="145"/>
      <c r="H224" s="145"/>
      <c r="I224" s="145"/>
      <c r="J224" s="145"/>
      <c r="K224" s="145"/>
      <c r="L224" s="145"/>
      <c r="M224" s="145"/>
      <c r="N224" s="139"/>
      <c r="O224" s="139"/>
      <c r="P224" s="4"/>
      <c r="R224" s="243"/>
      <c r="S224" s="243"/>
      <c r="T224" s="244"/>
      <c r="U224" s="244"/>
      <c r="V224" s="244"/>
      <c r="W224" s="134"/>
    </row>
    <row r="225" spans="1:23" ht="15.75">
      <c r="A225" s="138"/>
      <c r="B225" s="139"/>
      <c r="C225" s="139"/>
      <c r="D225" s="139"/>
      <c r="E225" s="139"/>
      <c r="F225" s="139"/>
      <c r="G225" s="139"/>
      <c r="H225" s="139"/>
      <c r="I225" s="139"/>
      <c r="J225" s="139"/>
      <c r="K225" s="139"/>
      <c r="L225" s="139"/>
      <c r="M225" s="139"/>
      <c r="N225" s="139"/>
      <c r="O225" s="139"/>
      <c r="P225" s="4"/>
      <c r="R225" s="243"/>
      <c r="S225" s="243"/>
      <c r="T225" s="244"/>
      <c r="U225" s="244"/>
      <c r="V225" s="244"/>
      <c r="W225" s="134"/>
    </row>
    <row r="226" spans="1:23" ht="15.75">
      <c r="A226" s="138"/>
      <c r="B226" s="139"/>
      <c r="C226" s="139"/>
      <c r="D226" s="139"/>
      <c r="E226" s="139"/>
      <c r="F226" s="139"/>
      <c r="G226" s="166" t="s">
        <v>17</v>
      </c>
      <c r="H226" s="139"/>
      <c r="I226" s="139"/>
      <c r="J226" s="139"/>
      <c r="K226" s="139"/>
      <c r="L226" s="139"/>
      <c r="M226" s="139"/>
      <c r="N226" s="139"/>
      <c r="O226" s="139"/>
      <c r="P226" s="4"/>
      <c r="R226" s="243"/>
      <c r="S226" s="243"/>
      <c r="T226" s="245"/>
      <c r="U226" s="244"/>
      <c r="V226" s="244"/>
      <c r="W226" s="135"/>
    </row>
    <row r="227" spans="1:23" ht="15.75">
      <c r="A227" s="138"/>
      <c r="B227" s="139"/>
      <c r="C227" s="139" t="s">
        <v>68</v>
      </c>
      <c r="D227" s="139"/>
      <c r="E227" s="139"/>
      <c r="F227" s="139"/>
      <c r="G227" s="195">
        <v>6430404</v>
      </c>
      <c r="H227" s="139"/>
      <c r="I227" s="139"/>
      <c r="J227" s="139"/>
      <c r="K227" s="139"/>
      <c r="L227" s="139"/>
      <c r="M227" s="139"/>
      <c r="N227" s="139"/>
      <c r="O227" s="139"/>
      <c r="P227" s="4"/>
      <c r="R227" s="243"/>
      <c r="S227" s="243"/>
      <c r="T227" s="245"/>
      <c r="U227" s="244"/>
      <c r="V227" s="244"/>
      <c r="W227" s="135"/>
    </row>
    <row r="228" spans="1:23" ht="15.75">
      <c r="A228" s="138"/>
      <c r="B228" s="139"/>
      <c r="C228" s="139"/>
      <c r="D228" s="139"/>
      <c r="E228" s="139"/>
      <c r="F228" s="139"/>
      <c r="G228" s="187"/>
      <c r="H228" s="139"/>
      <c r="I228" s="139"/>
      <c r="J228" s="139"/>
      <c r="K228" s="139"/>
      <c r="L228" s="139"/>
      <c r="M228" s="139"/>
      <c r="N228" s="139"/>
      <c r="O228" s="139"/>
      <c r="P228" s="4"/>
      <c r="R228" s="243"/>
      <c r="S228" s="243"/>
      <c r="T228" s="245"/>
      <c r="U228" s="244"/>
      <c r="V228" s="244"/>
      <c r="W228" s="136"/>
    </row>
    <row r="229" spans="1:22" ht="15.75">
      <c r="A229" s="138"/>
      <c r="B229" s="139"/>
      <c r="C229" s="139"/>
      <c r="D229" s="139"/>
      <c r="E229" s="139"/>
      <c r="F229" s="139"/>
      <c r="G229" s="187"/>
      <c r="H229" s="139"/>
      <c r="I229" s="139"/>
      <c r="J229" s="139"/>
      <c r="K229" s="139"/>
      <c r="L229" s="139"/>
      <c r="M229" s="139"/>
      <c r="N229" s="139"/>
      <c r="O229" s="139"/>
      <c r="P229" s="4"/>
      <c r="R229" s="241"/>
      <c r="S229" s="241"/>
      <c r="T229" s="241"/>
      <c r="U229" s="241"/>
      <c r="V229" s="241"/>
    </row>
    <row r="230" spans="1:23" ht="15.75">
      <c r="A230" s="138" t="s">
        <v>138</v>
      </c>
      <c r="B230" s="138" t="s">
        <v>73</v>
      </c>
      <c r="C230" s="138"/>
      <c r="D230" s="138"/>
      <c r="E230" s="138"/>
      <c r="F230" s="138"/>
      <c r="G230" s="138"/>
      <c r="H230" s="139"/>
      <c r="I230" s="139"/>
      <c r="J230" s="139"/>
      <c r="K230" s="139"/>
      <c r="L230" s="139"/>
      <c r="M230" s="202"/>
      <c r="N230" s="139"/>
      <c r="O230" s="188"/>
      <c r="P230" s="4"/>
      <c r="R230" s="241"/>
      <c r="S230" s="241"/>
      <c r="T230" s="246"/>
      <c r="U230" s="241"/>
      <c r="V230" s="243"/>
      <c r="W230" s="135"/>
    </row>
    <row r="231" spans="1:23" ht="15.75">
      <c r="A231" s="138"/>
      <c r="B231" s="139"/>
      <c r="C231" s="139"/>
      <c r="D231" s="139"/>
      <c r="E231" s="139"/>
      <c r="F231" s="139"/>
      <c r="G231" s="139"/>
      <c r="H231" s="139"/>
      <c r="I231" s="139"/>
      <c r="J231" s="139"/>
      <c r="K231" s="139"/>
      <c r="L231" s="139"/>
      <c r="M231" s="202"/>
      <c r="N231" s="139"/>
      <c r="O231" s="139"/>
      <c r="P231" s="4"/>
      <c r="T231" s="80"/>
      <c r="V231" s="133"/>
      <c r="W231" s="137"/>
    </row>
    <row r="232" spans="1:23" ht="15.75">
      <c r="A232" s="138"/>
      <c r="B232" s="139"/>
      <c r="C232" s="139"/>
      <c r="D232" s="139"/>
      <c r="E232" s="139"/>
      <c r="F232" s="139"/>
      <c r="G232" s="148"/>
      <c r="H232" s="148"/>
      <c r="I232" s="148"/>
      <c r="J232" s="148"/>
      <c r="K232" s="148"/>
      <c r="L232" s="148"/>
      <c r="M232" s="203"/>
      <c r="N232" s="148"/>
      <c r="O232" s="148"/>
      <c r="P232" s="4"/>
      <c r="T232" s="80"/>
      <c r="W232" s="109"/>
    </row>
    <row r="233" spans="1:16" ht="15.75">
      <c r="A233" s="138"/>
      <c r="B233" s="139"/>
      <c r="C233" s="139"/>
      <c r="D233" s="139"/>
      <c r="E233" s="139"/>
      <c r="F233" s="139"/>
      <c r="G233" s="148"/>
      <c r="H233" s="148"/>
      <c r="I233" s="148"/>
      <c r="J233" s="148"/>
      <c r="K233" s="148"/>
      <c r="L233" s="148"/>
      <c r="M233" s="148"/>
      <c r="N233" s="148"/>
      <c r="O233" s="148"/>
      <c r="P233" s="4"/>
    </row>
    <row r="234" spans="1:16" ht="15.75">
      <c r="A234" s="138"/>
      <c r="B234" s="139"/>
      <c r="C234" s="139"/>
      <c r="D234" s="139"/>
      <c r="E234" s="139"/>
      <c r="F234" s="139"/>
      <c r="G234" s="148"/>
      <c r="H234" s="148"/>
      <c r="I234" s="148"/>
      <c r="J234" s="148"/>
      <c r="K234" s="148"/>
      <c r="L234" s="148"/>
      <c r="M234" s="148"/>
      <c r="N234" s="148"/>
      <c r="O234" s="148"/>
      <c r="P234" s="4"/>
    </row>
    <row r="235" spans="1:16" ht="15.75">
      <c r="A235" s="138"/>
      <c r="B235" s="139"/>
      <c r="C235" s="139"/>
      <c r="D235" s="139"/>
      <c r="E235" s="139"/>
      <c r="F235" s="139"/>
      <c r="G235" s="148"/>
      <c r="H235" s="148"/>
      <c r="I235" s="148"/>
      <c r="J235" s="148"/>
      <c r="K235" s="148"/>
      <c r="L235" s="148"/>
      <c r="M235" s="148"/>
      <c r="N235" s="148"/>
      <c r="O235" s="148"/>
      <c r="P235" s="4"/>
    </row>
    <row r="236" spans="1:16" ht="15.75">
      <c r="A236" s="138"/>
      <c r="B236" s="139"/>
      <c r="C236" s="139"/>
      <c r="D236" s="139"/>
      <c r="E236" s="139"/>
      <c r="F236" s="139"/>
      <c r="G236" s="148"/>
      <c r="H236" s="148"/>
      <c r="I236" s="148"/>
      <c r="J236" s="148"/>
      <c r="K236" s="148"/>
      <c r="L236" s="148"/>
      <c r="M236" s="148"/>
      <c r="N236" s="148"/>
      <c r="O236" s="148"/>
      <c r="P236" s="4"/>
    </row>
    <row r="237" spans="1:16" ht="15.75">
      <c r="A237" s="138"/>
      <c r="B237" s="148"/>
      <c r="C237" s="148"/>
      <c r="D237" s="148"/>
      <c r="E237" s="148"/>
      <c r="F237" s="148"/>
      <c r="G237" s="148"/>
      <c r="H237" s="148"/>
      <c r="I237" s="148"/>
      <c r="J237" s="148"/>
      <c r="K237" s="148"/>
      <c r="L237" s="148"/>
      <c r="M237" s="148"/>
      <c r="N237" s="148"/>
      <c r="O237" s="148"/>
      <c r="P237" s="4"/>
    </row>
    <row r="238" spans="1:16" ht="15.75">
      <c r="A238" s="138"/>
      <c r="B238" s="139"/>
      <c r="C238" s="148"/>
      <c r="D238" s="148"/>
      <c r="E238" s="148"/>
      <c r="F238" s="148"/>
      <c r="G238" s="148"/>
      <c r="H238" s="148"/>
      <c r="I238" s="148"/>
      <c r="J238" s="148"/>
      <c r="K238" s="148"/>
      <c r="L238" s="148"/>
      <c r="M238" s="148"/>
      <c r="N238" s="148"/>
      <c r="O238" s="148"/>
      <c r="P238" s="4"/>
    </row>
    <row r="239" spans="1:16" ht="9" customHeight="1">
      <c r="A239" s="138"/>
      <c r="B239" s="139"/>
      <c r="C239" s="148"/>
      <c r="D239" s="148"/>
      <c r="E239" s="148"/>
      <c r="F239" s="148"/>
      <c r="G239" s="148"/>
      <c r="H239" s="148"/>
      <c r="I239" s="148"/>
      <c r="J239" s="148"/>
      <c r="K239" s="148"/>
      <c r="L239" s="148"/>
      <c r="M239" s="148"/>
      <c r="N239" s="148"/>
      <c r="O239" s="148"/>
      <c r="P239" s="4"/>
    </row>
    <row r="240" spans="1:16" ht="15.75">
      <c r="A240" s="138"/>
      <c r="B240" s="139"/>
      <c r="C240" s="139"/>
      <c r="D240" s="139"/>
      <c r="E240" s="139"/>
      <c r="F240" s="139"/>
      <c r="G240" s="139"/>
      <c r="H240" s="139"/>
      <c r="I240" s="139"/>
      <c r="J240" s="139"/>
      <c r="K240" s="139"/>
      <c r="L240" s="139"/>
      <c r="M240" s="139"/>
      <c r="N240" s="139"/>
      <c r="O240" s="139"/>
      <c r="P240" s="4"/>
    </row>
    <row r="241" spans="1:16" ht="15.75">
      <c r="A241" s="138"/>
      <c r="B241" s="139"/>
      <c r="C241" s="139"/>
      <c r="D241" s="139"/>
      <c r="E241" s="139"/>
      <c r="F241" s="139"/>
      <c r="G241" s="139"/>
      <c r="H241" s="139"/>
      <c r="I241" s="139"/>
      <c r="J241" s="139"/>
      <c r="K241" s="139"/>
      <c r="L241" s="139"/>
      <c r="M241" s="139"/>
      <c r="N241" s="139"/>
      <c r="O241" s="145"/>
      <c r="P241" s="4"/>
    </row>
    <row r="242" spans="1:16" ht="15.75">
      <c r="A242" s="138" t="s">
        <v>139</v>
      </c>
      <c r="B242" s="138" t="s">
        <v>90</v>
      </c>
      <c r="C242" s="138"/>
      <c r="D242" s="138"/>
      <c r="E242" s="138"/>
      <c r="F242" s="138"/>
      <c r="G242" s="139"/>
      <c r="H242" s="139"/>
      <c r="I242" s="139"/>
      <c r="J242" s="139"/>
      <c r="K242" s="139"/>
      <c r="L242" s="139"/>
      <c r="M242" s="139"/>
      <c r="N242" s="139"/>
      <c r="O242" s="139"/>
      <c r="P242" s="4"/>
    </row>
    <row r="243" spans="1:16" ht="15.75">
      <c r="A243" s="138"/>
      <c r="B243" s="139"/>
      <c r="C243" s="139"/>
      <c r="D243" s="139"/>
      <c r="E243" s="139"/>
      <c r="F243" s="139"/>
      <c r="G243" s="139"/>
      <c r="H243" s="139"/>
      <c r="I243" s="139"/>
      <c r="J243" s="139"/>
      <c r="K243" s="139"/>
      <c r="L243" s="139"/>
      <c r="M243" s="139"/>
      <c r="N243" s="139"/>
      <c r="O243" s="139"/>
      <c r="P243" s="4"/>
    </row>
    <row r="244" spans="1:16" ht="15.75">
      <c r="A244" s="138"/>
      <c r="B244" s="139"/>
      <c r="C244" s="139"/>
      <c r="D244" s="139"/>
      <c r="E244" s="139"/>
      <c r="F244" s="139"/>
      <c r="G244" s="139"/>
      <c r="H244" s="139"/>
      <c r="I244" s="139"/>
      <c r="J244" s="139"/>
      <c r="K244" s="139"/>
      <c r="L244" s="139"/>
      <c r="M244" s="139"/>
      <c r="N244" s="139"/>
      <c r="O244" s="139"/>
      <c r="P244" s="4"/>
    </row>
    <row r="245" spans="1:16" ht="15.75">
      <c r="A245" s="138"/>
      <c r="B245" s="139"/>
      <c r="C245" s="139"/>
      <c r="D245" s="139"/>
      <c r="E245" s="139"/>
      <c r="F245" s="139"/>
      <c r="G245" s="139"/>
      <c r="H245" s="139"/>
      <c r="I245" s="139"/>
      <c r="J245" s="139"/>
      <c r="K245" s="139"/>
      <c r="L245" s="139"/>
      <c r="M245" s="139"/>
      <c r="N245" s="139"/>
      <c r="O245" s="145"/>
      <c r="P245" s="4"/>
    </row>
    <row r="246" spans="1:30" ht="15.75">
      <c r="A246" s="138"/>
      <c r="B246" s="139"/>
      <c r="C246" s="139"/>
      <c r="D246" s="139"/>
      <c r="E246" s="139"/>
      <c r="F246" s="139"/>
      <c r="G246" s="139"/>
      <c r="H246" s="139"/>
      <c r="I246" s="139"/>
      <c r="J246" s="139"/>
      <c r="K246" s="139"/>
      <c r="L246" s="139"/>
      <c r="M246" s="139"/>
      <c r="N246" s="139"/>
      <c r="O246" s="143" t="s">
        <v>160</v>
      </c>
      <c r="P246" s="4"/>
      <c r="Q246" s="79"/>
      <c r="R246" s="79"/>
      <c r="S246" s="79"/>
      <c r="T246" s="79"/>
      <c r="U246" s="79"/>
      <c r="V246" s="95"/>
      <c r="W246" s="95"/>
      <c r="X246" s="95"/>
      <c r="Y246" s="95"/>
      <c r="Z246" s="95"/>
      <c r="AA246" s="95"/>
      <c r="AB246" s="95"/>
      <c r="AC246" s="95"/>
      <c r="AD246" s="95"/>
    </row>
    <row r="247" spans="1:30" ht="15.75">
      <c r="A247" s="138"/>
      <c r="B247" s="139"/>
      <c r="C247" s="139"/>
      <c r="D247" s="139"/>
      <c r="E247" s="139"/>
      <c r="F247" s="139"/>
      <c r="G247" s="139"/>
      <c r="H247" s="139"/>
      <c r="I247" s="139"/>
      <c r="J247" s="139"/>
      <c r="K247" s="139"/>
      <c r="L247" s="139"/>
      <c r="M247" s="139"/>
      <c r="N247" s="139"/>
      <c r="O247" s="143" t="s">
        <v>222</v>
      </c>
      <c r="P247" s="4"/>
      <c r="Q247" s="79"/>
      <c r="R247" s="79"/>
      <c r="S247" s="79"/>
      <c r="T247" s="79"/>
      <c r="U247" s="79"/>
      <c r="V247" s="95"/>
      <c r="W247" s="95"/>
      <c r="X247" s="95"/>
      <c r="Y247" s="95"/>
      <c r="Z247" s="95"/>
      <c r="AA247" s="95"/>
      <c r="AB247" s="95"/>
      <c r="AC247" s="95"/>
      <c r="AD247" s="95"/>
    </row>
    <row r="248" spans="1:30" ht="15.75">
      <c r="A248" s="138"/>
      <c r="B248" s="139"/>
      <c r="C248" s="139"/>
      <c r="D248" s="139"/>
      <c r="E248" s="139"/>
      <c r="F248" s="139"/>
      <c r="G248" s="139"/>
      <c r="H248" s="139"/>
      <c r="I248" s="139"/>
      <c r="J248" s="139"/>
      <c r="K248" s="139"/>
      <c r="L248" s="139"/>
      <c r="M248" s="139"/>
      <c r="N248" s="139"/>
      <c r="O248" s="145"/>
      <c r="P248" s="4"/>
      <c r="Q248" s="79"/>
      <c r="R248" s="79"/>
      <c r="S248" s="79"/>
      <c r="T248" s="79"/>
      <c r="U248" s="79"/>
      <c r="V248" s="95"/>
      <c r="W248" s="95"/>
      <c r="X248" s="95"/>
      <c r="Y248" s="95"/>
      <c r="Z248" s="95"/>
      <c r="AA248" s="95"/>
      <c r="AB248" s="95"/>
      <c r="AC248" s="95"/>
      <c r="AD248" s="95"/>
    </row>
    <row r="249" spans="1:30" ht="15.75">
      <c r="A249" s="138" t="s">
        <v>140</v>
      </c>
      <c r="B249" s="138" t="s">
        <v>78</v>
      </c>
      <c r="C249" s="138"/>
      <c r="D249" s="138"/>
      <c r="E249" s="138"/>
      <c r="F249" s="139"/>
      <c r="G249" s="139"/>
      <c r="H249" s="139"/>
      <c r="I249" s="139"/>
      <c r="J249" s="139"/>
      <c r="K249" s="139"/>
      <c r="L249" s="139"/>
      <c r="M249" s="139"/>
      <c r="N249" s="139"/>
      <c r="O249" s="139"/>
      <c r="P249" s="4"/>
      <c r="Q249" s="79"/>
      <c r="R249" s="79"/>
      <c r="S249" s="79"/>
      <c r="T249" s="79"/>
      <c r="U249" s="79"/>
      <c r="V249" s="95"/>
      <c r="W249" s="95"/>
      <c r="X249" s="95"/>
      <c r="Y249" s="95"/>
      <c r="Z249" s="95"/>
      <c r="AA249" s="95"/>
      <c r="AB249" s="95"/>
      <c r="AC249" s="95"/>
      <c r="AD249" s="95"/>
    </row>
    <row r="250" spans="1:30" ht="15.75">
      <c r="A250" s="138"/>
      <c r="B250" s="141"/>
      <c r="C250" s="204"/>
      <c r="D250" s="204"/>
      <c r="E250" s="204"/>
      <c r="F250" s="204"/>
      <c r="G250" s="141"/>
      <c r="H250" s="141"/>
      <c r="I250" s="141"/>
      <c r="J250" s="141"/>
      <c r="K250" s="141"/>
      <c r="L250" s="141"/>
      <c r="M250" s="141"/>
      <c r="N250" s="141"/>
      <c r="O250" s="141"/>
      <c r="P250" s="95"/>
      <c r="Q250" s="79"/>
      <c r="R250" s="79"/>
      <c r="S250" s="79"/>
      <c r="T250" s="79"/>
      <c r="U250" s="79"/>
      <c r="V250" s="95"/>
      <c r="W250" s="95"/>
      <c r="X250" s="95"/>
      <c r="Y250" s="95"/>
      <c r="Z250" s="95"/>
      <c r="AA250" s="95"/>
      <c r="AB250" s="95"/>
      <c r="AC250" s="95"/>
      <c r="AD250" s="95"/>
    </row>
    <row r="251" spans="1:30" ht="15.75">
      <c r="A251" s="138"/>
      <c r="B251" s="141"/>
      <c r="C251" s="141"/>
      <c r="D251" s="141"/>
      <c r="E251" s="141"/>
      <c r="F251" s="141"/>
      <c r="G251" s="141"/>
      <c r="H251" s="141"/>
      <c r="I251" s="141"/>
      <c r="J251" s="141"/>
      <c r="K251" s="141"/>
      <c r="L251" s="141"/>
      <c r="M251" s="141"/>
      <c r="N251" s="141"/>
      <c r="O251" s="141"/>
      <c r="P251" s="95"/>
      <c r="Q251" s="79"/>
      <c r="R251" s="79"/>
      <c r="S251" s="79"/>
      <c r="T251" s="79"/>
      <c r="U251" s="79"/>
      <c r="V251" s="95"/>
      <c r="W251" s="95"/>
      <c r="X251" s="95"/>
      <c r="Y251" s="95"/>
      <c r="Z251" s="95"/>
      <c r="AA251" s="95"/>
      <c r="AB251" s="95"/>
      <c r="AC251" s="95"/>
      <c r="AD251" s="95"/>
    </row>
    <row r="252" spans="1:30" ht="15.75">
      <c r="A252" s="138"/>
      <c r="B252" s="141"/>
      <c r="C252" s="141"/>
      <c r="D252" s="141"/>
      <c r="E252" s="141"/>
      <c r="F252" s="141"/>
      <c r="G252" s="141"/>
      <c r="H252" s="141"/>
      <c r="I252" s="141"/>
      <c r="J252" s="141"/>
      <c r="K252" s="141"/>
      <c r="L252" s="141"/>
      <c r="M252" s="141"/>
      <c r="N252" s="141"/>
      <c r="O252" s="141"/>
      <c r="P252" s="95"/>
      <c r="Q252" s="79"/>
      <c r="R252" s="79"/>
      <c r="S252" s="79"/>
      <c r="T252" s="79"/>
      <c r="U252" s="79"/>
      <c r="V252" s="95"/>
      <c r="W252" s="95"/>
      <c r="X252" s="95"/>
      <c r="Y252" s="95"/>
      <c r="Z252" s="95"/>
      <c r="AA252" s="95"/>
      <c r="AB252" s="95"/>
      <c r="AC252" s="95"/>
      <c r="AD252" s="95"/>
    </row>
    <row r="253" spans="1:30" ht="15.75">
      <c r="A253" s="138"/>
      <c r="B253" s="141"/>
      <c r="C253" s="141"/>
      <c r="D253" s="141"/>
      <c r="E253" s="141"/>
      <c r="F253" s="141"/>
      <c r="G253" s="141"/>
      <c r="H253" s="141"/>
      <c r="I253" s="141"/>
      <c r="J253" s="141"/>
      <c r="K253" s="141"/>
      <c r="L253" s="141"/>
      <c r="M253" s="141"/>
      <c r="N253" s="141"/>
      <c r="O253" s="141"/>
      <c r="P253" s="95"/>
      <c r="Q253" s="79"/>
      <c r="R253" s="79"/>
      <c r="S253" s="79"/>
      <c r="T253" s="79"/>
      <c r="U253" s="79"/>
      <c r="V253" s="95"/>
      <c r="W253" s="95"/>
      <c r="X253" s="95"/>
      <c r="Y253" s="95"/>
      <c r="Z253" s="95"/>
      <c r="AA253" s="95"/>
      <c r="AB253" s="95"/>
      <c r="AC253" s="95"/>
      <c r="AD253" s="95"/>
    </row>
    <row r="254" spans="1:30" ht="15.75">
      <c r="A254" s="138"/>
      <c r="B254" s="141"/>
      <c r="C254" s="141"/>
      <c r="D254" s="141"/>
      <c r="E254" s="141"/>
      <c r="F254" s="141"/>
      <c r="G254" s="141"/>
      <c r="H254" s="141"/>
      <c r="I254" s="141"/>
      <c r="J254" s="141"/>
      <c r="K254" s="141"/>
      <c r="L254" s="141"/>
      <c r="M254" s="141"/>
      <c r="N254" s="141"/>
      <c r="O254" s="141"/>
      <c r="P254" s="95"/>
      <c r="Q254" s="79"/>
      <c r="R254" s="79"/>
      <c r="S254" s="79"/>
      <c r="T254" s="79"/>
      <c r="U254" s="79"/>
      <c r="V254" s="95"/>
      <c r="W254" s="95"/>
      <c r="X254" s="95"/>
      <c r="Y254" s="95"/>
      <c r="Z254" s="95"/>
      <c r="AA254" s="95"/>
      <c r="AB254" s="95"/>
      <c r="AC254" s="95"/>
      <c r="AD254" s="95"/>
    </row>
    <row r="255" spans="1:30" ht="15.75">
      <c r="A255" s="138"/>
      <c r="B255" s="141"/>
      <c r="C255" s="141"/>
      <c r="D255" s="141"/>
      <c r="E255" s="141"/>
      <c r="F255" s="141"/>
      <c r="G255" s="141"/>
      <c r="H255" s="141"/>
      <c r="I255" s="141"/>
      <c r="J255" s="141"/>
      <c r="K255" s="141"/>
      <c r="L255" s="141"/>
      <c r="M255" s="141"/>
      <c r="N255" s="141"/>
      <c r="O255" s="141"/>
      <c r="P255" s="95"/>
      <c r="Q255" s="95"/>
      <c r="R255" s="95"/>
      <c r="S255" s="95"/>
      <c r="T255" s="95"/>
      <c r="U255" s="95"/>
      <c r="V255" s="95"/>
      <c r="W255" s="95"/>
      <c r="X255" s="95"/>
      <c r="Y255" s="95"/>
      <c r="Z255" s="95"/>
      <c r="AA255" s="95"/>
      <c r="AB255" s="95"/>
      <c r="AC255" s="95"/>
      <c r="AD255" s="95"/>
    </row>
    <row r="256" spans="1:30" ht="15.75">
      <c r="A256" s="138"/>
      <c r="B256" s="141"/>
      <c r="C256" s="141"/>
      <c r="D256" s="141"/>
      <c r="E256" s="141"/>
      <c r="F256" s="141"/>
      <c r="G256" s="141"/>
      <c r="H256" s="141"/>
      <c r="I256" s="141"/>
      <c r="J256" s="141"/>
      <c r="K256" s="141"/>
      <c r="L256" s="141"/>
      <c r="M256" s="141"/>
      <c r="N256" s="141"/>
      <c r="O256" s="141"/>
      <c r="P256" s="95"/>
      <c r="Q256" s="95"/>
      <c r="S256" s="95"/>
      <c r="T256" s="95"/>
      <c r="U256" s="95"/>
      <c r="V256" s="95"/>
      <c r="W256" s="95"/>
      <c r="X256" s="95"/>
      <c r="Y256" s="95"/>
      <c r="Z256" s="95"/>
      <c r="AA256" s="95"/>
      <c r="AB256" s="95"/>
      <c r="AC256" s="95"/>
      <c r="AD256" s="95"/>
    </row>
    <row r="257" spans="1:30" ht="15.75">
      <c r="A257" s="138"/>
      <c r="B257" s="141" t="s">
        <v>219</v>
      </c>
      <c r="C257" s="189"/>
      <c r="D257" s="189"/>
      <c r="E257" s="189"/>
      <c r="F257" s="189"/>
      <c r="G257" s="189"/>
      <c r="H257" s="189"/>
      <c r="I257" s="189"/>
      <c r="J257" s="189"/>
      <c r="K257" s="189"/>
      <c r="L257" s="189"/>
      <c r="M257" s="189"/>
      <c r="N257" s="189"/>
      <c r="O257" s="189"/>
      <c r="P257" s="95"/>
      <c r="Q257" s="95"/>
      <c r="S257" s="95"/>
      <c r="T257" s="95"/>
      <c r="U257" s="95"/>
      <c r="V257" s="95"/>
      <c r="W257" s="95"/>
      <c r="X257" s="95"/>
      <c r="Y257" s="95"/>
      <c r="Z257" s="95"/>
      <c r="AA257" s="95"/>
      <c r="AB257" s="95"/>
      <c r="AC257" s="95"/>
      <c r="AD257" s="95"/>
    </row>
    <row r="258" spans="1:30" ht="15.75">
      <c r="A258" s="138"/>
      <c r="B258" s="189"/>
      <c r="C258" s="189"/>
      <c r="D258" s="189"/>
      <c r="E258" s="189"/>
      <c r="F258" s="189"/>
      <c r="G258" s="189"/>
      <c r="H258" s="189"/>
      <c r="I258" s="189"/>
      <c r="J258" s="189"/>
      <c r="K258" s="189"/>
      <c r="L258" s="189"/>
      <c r="M258" s="189"/>
      <c r="N258" s="189"/>
      <c r="O258" s="189"/>
      <c r="P258" s="95"/>
      <c r="Q258" s="95"/>
      <c r="S258" s="95"/>
      <c r="T258" s="95"/>
      <c r="U258" s="95"/>
      <c r="V258" s="95"/>
      <c r="W258" s="95"/>
      <c r="X258" s="95"/>
      <c r="Y258" s="95"/>
      <c r="Z258" s="95"/>
      <c r="AA258" s="95"/>
      <c r="AB258" s="95"/>
      <c r="AC258" s="95"/>
      <c r="AD258" s="95"/>
    </row>
    <row r="259" spans="1:29" ht="15.75">
      <c r="A259" s="138"/>
      <c r="B259" s="189"/>
      <c r="C259" s="189"/>
      <c r="D259" s="189"/>
      <c r="E259" s="189"/>
      <c r="F259" s="189"/>
      <c r="G259" s="189"/>
      <c r="H259" s="189"/>
      <c r="I259" s="189"/>
      <c r="J259" s="189"/>
      <c r="K259" s="189"/>
      <c r="L259" s="189"/>
      <c r="M259" s="189"/>
      <c r="N259" s="189"/>
      <c r="O259" s="189"/>
      <c r="P259" s="95"/>
      <c r="Q259" s="95"/>
      <c r="S259" s="95"/>
      <c r="T259" s="95"/>
      <c r="U259" s="95"/>
      <c r="V259" s="95"/>
      <c r="W259" s="95"/>
      <c r="X259" s="95"/>
      <c r="Y259" s="95"/>
      <c r="Z259" s="95"/>
      <c r="AA259" s="95"/>
      <c r="AB259" s="95"/>
      <c r="AC259" s="95"/>
    </row>
    <row r="260" spans="1:29" ht="15.75">
      <c r="A260" s="138"/>
      <c r="B260" s="141" t="s">
        <v>220</v>
      </c>
      <c r="C260" s="189"/>
      <c r="D260" s="189"/>
      <c r="E260" s="189"/>
      <c r="F260" s="189"/>
      <c r="G260" s="189"/>
      <c r="H260" s="189"/>
      <c r="I260" s="189"/>
      <c r="J260" s="189"/>
      <c r="K260" s="189"/>
      <c r="L260" s="189"/>
      <c r="M260" s="189"/>
      <c r="N260" s="189"/>
      <c r="O260" s="189"/>
      <c r="P260" s="95"/>
      <c r="Q260" s="95"/>
      <c r="R260" s="95"/>
      <c r="S260" s="95"/>
      <c r="T260" s="95"/>
      <c r="U260" s="95"/>
      <c r="V260" s="95"/>
      <c r="W260" s="95"/>
      <c r="X260" s="95"/>
      <c r="Y260" s="95"/>
      <c r="Z260" s="95"/>
      <c r="AA260" s="95"/>
      <c r="AB260" s="95"/>
      <c r="AC260" s="95"/>
    </row>
    <row r="261" spans="1:16" ht="15.75">
      <c r="A261" s="138"/>
      <c r="B261" s="141"/>
      <c r="C261" s="141"/>
      <c r="D261" s="141"/>
      <c r="E261" s="141"/>
      <c r="F261" s="141"/>
      <c r="G261" s="141"/>
      <c r="H261" s="141"/>
      <c r="I261" s="141"/>
      <c r="J261" s="141"/>
      <c r="K261" s="141"/>
      <c r="L261" s="141"/>
      <c r="M261" s="141"/>
      <c r="N261" s="141"/>
      <c r="O261" s="141"/>
      <c r="P261" s="95"/>
    </row>
    <row r="262" spans="1:16" ht="12.75" customHeight="1">
      <c r="A262" s="138"/>
      <c r="B262" s="141"/>
      <c r="C262" s="141"/>
      <c r="D262" s="141"/>
      <c r="E262" s="141"/>
      <c r="F262" s="141"/>
      <c r="G262" s="141"/>
      <c r="H262" s="141"/>
      <c r="I262" s="141"/>
      <c r="J262" s="141"/>
      <c r="K262" s="141"/>
      <c r="L262" s="141"/>
      <c r="M262" s="141"/>
      <c r="N262" s="141"/>
      <c r="O262" s="141"/>
      <c r="P262" s="95"/>
    </row>
    <row r="263" spans="1:16" ht="15.75">
      <c r="A263" s="138" t="s">
        <v>141</v>
      </c>
      <c r="B263" s="138" t="s">
        <v>91</v>
      </c>
      <c r="C263" s="138"/>
      <c r="D263" s="138"/>
      <c r="E263" s="138"/>
      <c r="F263" s="138"/>
      <c r="G263" s="138"/>
      <c r="H263" s="139"/>
      <c r="I263" s="139"/>
      <c r="J263" s="139"/>
      <c r="K263" s="139"/>
      <c r="L263" s="139"/>
      <c r="M263" s="139"/>
      <c r="N263" s="139"/>
      <c r="O263" s="139"/>
      <c r="P263" s="4"/>
    </row>
    <row r="264" spans="1:16" ht="15.75">
      <c r="A264" s="138"/>
      <c r="B264" s="138"/>
      <c r="C264" s="138"/>
      <c r="D264" s="138"/>
      <c r="E264" s="138"/>
      <c r="F264" s="138"/>
      <c r="G264" s="138"/>
      <c r="H264" s="139"/>
      <c r="I264" s="139"/>
      <c r="J264" s="139"/>
      <c r="K264" s="139"/>
      <c r="L264" s="139"/>
      <c r="M264" s="139"/>
      <c r="N264" s="139"/>
      <c r="O264" s="139"/>
      <c r="P264" s="4"/>
    </row>
    <row r="265" spans="1:22" ht="15.75">
      <c r="A265" s="138"/>
      <c r="B265" s="145"/>
      <c r="C265" s="145"/>
      <c r="D265" s="145"/>
      <c r="E265" s="145"/>
      <c r="F265" s="145"/>
      <c r="G265" s="170"/>
      <c r="H265" s="170"/>
      <c r="I265" s="170"/>
      <c r="J265" s="170"/>
      <c r="K265" s="170"/>
      <c r="L265" s="170"/>
      <c r="M265" s="170"/>
      <c r="N265" s="170"/>
      <c r="O265" s="170"/>
      <c r="P265" s="4"/>
      <c r="R265" s="131"/>
      <c r="S265" s="131"/>
      <c r="T265" s="131"/>
      <c r="U265" s="131"/>
      <c r="V265" s="131"/>
    </row>
    <row r="266" spans="1:16" ht="15.75">
      <c r="A266" s="138"/>
      <c r="B266" s="170"/>
      <c r="C266" s="170"/>
      <c r="D266" s="170"/>
      <c r="E266" s="170"/>
      <c r="F266" s="170"/>
      <c r="G266" s="170"/>
      <c r="H266" s="170"/>
      <c r="I266" s="170"/>
      <c r="J266" s="170"/>
      <c r="K266" s="170"/>
      <c r="L266" s="170"/>
      <c r="M266" s="170"/>
      <c r="N266" s="170"/>
      <c r="O266" s="170"/>
      <c r="P266" s="4"/>
    </row>
    <row r="267" spans="1:30" ht="15.75">
      <c r="A267" s="138"/>
      <c r="B267" s="170" t="s">
        <v>134</v>
      </c>
      <c r="C267" s="170"/>
      <c r="D267" s="170"/>
      <c r="E267" s="170"/>
      <c r="F267" s="170"/>
      <c r="G267" s="170"/>
      <c r="H267" s="170"/>
      <c r="I267" s="170"/>
      <c r="J267" s="170"/>
      <c r="K267" s="170"/>
      <c r="L267" s="170"/>
      <c r="M267" s="170"/>
      <c r="N267" s="170"/>
      <c r="O267" s="170"/>
      <c r="P267" s="4"/>
      <c r="R267" s="131"/>
      <c r="S267" s="131"/>
      <c r="T267" s="131"/>
      <c r="U267" s="131"/>
      <c r="V267" s="131"/>
      <c r="W267" s="131"/>
      <c r="X267" s="131"/>
      <c r="Y267" s="131"/>
      <c r="Z267" s="131"/>
      <c r="AA267" s="131"/>
      <c r="AB267" s="131"/>
      <c r="AC267" s="131"/>
      <c r="AD267" s="131"/>
    </row>
    <row r="268" spans="1:30" ht="15.75">
      <c r="A268" s="138"/>
      <c r="B268" s="170"/>
      <c r="C268" s="170"/>
      <c r="D268" s="170"/>
      <c r="E268" s="170"/>
      <c r="F268" s="170"/>
      <c r="G268" s="170"/>
      <c r="H268" s="170"/>
      <c r="I268" s="170"/>
      <c r="J268" s="170"/>
      <c r="K268" s="170"/>
      <c r="L268" s="170"/>
      <c r="M268" s="170"/>
      <c r="N268" s="170"/>
      <c r="O268" s="170"/>
      <c r="P268" s="4"/>
      <c r="R268" s="131"/>
      <c r="S268" s="131"/>
      <c r="T268" s="131"/>
      <c r="U268" s="131"/>
      <c r="V268" s="131"/>
      <c r="W268" s="131"/>
      <c r="X268" s="131"/>
      <c r="Y268" s="131"/>
      <c r="Z268" s="131"/>
      <c r="AA268" s="131"/>
      <c r="AB268" s="131"/>
      <c r="AC268" s="131"/>
      <c r="AD268" s="131"/>
    </row>
    <row r="269" spans="1:30" ht="15.75">
      <c r="A269" s="138"/>
      <c r="B269" s="170"/>
      <c r="C269" s="170"/>
      <c r="D269" s="170"/>
      <c r="E269" s="170"/>
      <c r="F269" s="170"/>
      <c r="G269" s="170"/>
      <c r="H269" s="170"/>
      <c r="I269" s="170"/>
      <c r="J269" s="170"/>
      <c r="K269" s="170"/>
      <c r="L269" s="170"/>
      <c r="M269" s="170"/>
      <c r="N269" s="170"/>
      <c r="O269" s="170"/>
      <c r="P269" s="4"/>
      <c r="R269" s="131"/>
      <c r="S269" s="131"/>
      <c r="T269" s="131"/>
      <c r="U269" s="131"/>
      <c r="V269" s="131"/>
      <c r="W269" s="131"/>
      <c r="X269" s="131"/>
      <c r="Y269" s="131"/>
      <c r="Z269" s="131"/>
      <c r="AA269" s="131"/>
      <c r="AB269" s="131"/>
      <c r="AC269" s="131"/>
      <c r="AD269" s="131"/>
    </row>
    <row r="270" spans="1:16" ht="15.75">
      <c r="A270" s="138"/>
      <c r="B270" s="170"/>
      <c r="C270" s="170"/>
      <c r="D270" s="170"/>
      <c r="E270" s="170"/>
      <c r="F270" s="170"/>
      <c r="G270" s="170"/>
      <c r="H270" s="170"/>
      <c r="I270" s="170"/>
      <c r="J270" s="170"/>
      <c r="K270" s="170"/>
      <c r="L270" s="170"/>
      <c r="M270" s="170"/>
      <c r="N270" s="170"/>
      <c r="O270" s="170"/>
      <c r="P270" s="4"/>
    </row>
    <row r="271" spans="1:30" ht="15.75">
      <c r="A271" s="138"/>
      <c r="B271" s="170" t="s">
        <v>135</v>
      </c>
      <c r="C271" s="170"/>
      <c r="D271" s="170"/>
      <c r="E271" s="170"/>
      <c r="F271" s="170"/>
      <c r="G271" s="170"/>
      <c r="H271" s="170"/>
      <c r="I271" s="170"/>
      <c r="J271" s="170"/>
      <c r="K271" s="170"/>
      <c r="L271" s="170"/>
      <c r="M271" s="170"/>
      <c r="N271" s="170"/>
      <c r="O271" s="170"/>
      <c r="P271" s="4"/>
      <c r="R271" s="131"/>
      <c r="S271" s="131"/>
      <c r="T271" s="131"/>
      <c r="U271" s="131"/>
      <c r="V271" s="131"/>
      <c r="W271" s="131"/>
      <c r="X271" s="131"/>
      <c r="Y271" s="131"/>
      <c r="Z271" s="131"/>
      <c r="AA271" s="131"/>
      <c r="AB271" s="131"/>
      <c r="AC271" s="131"/>
      <c r="AD271" s="131"/>
    </row>
    <row r="272" spans="1:30" ht="15.75">
      <c r="A272" s="138"/>
      <c r="B272" s="170"/>
      <c r="C272" s="170"/>
      <c r="D272" s="170"/>
      <c r="E272" s="170"/>
      <c r="F272" s="170"/>
      <c r="G272" s="170"/>
      <c r="H272" s="170"/>
      <c r="I272" s="170"/>
      <c r="J272" s="170"/>
      <c r="K272" s="170"/>
      <c r="L272" s="170"/>
      <c r="M272" s="170"/>
      <c r="N272" s="170"/>
      <c r="O272" s="170"/>
      <c r="P272" s="4"/>
      <c r="R272" s="131"/>
      <c r="S272" s="131"/>
      <c r="T272" s="131"/>
      <c r="U272" s="131"/>
      <c r="V272" s="131"/>
      <c r="W272" s="131"/>
      <c r="X272" s="131"/>
      <c r="Y272" s="131"/>
      <c r="Z272" s="131"/>
      <c r="AA272" s="131"/>
      <c r="AB272" s="131"/>
      <c r="AC272" s="131"/>
      <c r="AD272" s="131"/>
    </row>
    <row r="273" spans="1:31" ht="15.75">
      <c r="A273" s="138"/>
      <c r="B273" s="170"/>
      <c r="C273" s="170"/>
      <c r="D273" s="170"/>
      <c r="E273" s="170"/>
      <c r="F273" s="170"/>
      <c r="G273" s="170"/>
      <c r="H273" s="170"/>
      <c r="I273" s="170"/>
      <c r="J273" s="170"/>
      <c r="K273" s="170"/>
      <c r="L273" s="170"/>
      <c r="M273" s="170"/>
      <c r="N273" s="170"/>
      <c r="O273" s="170"/>
      <c r="P273" s="4"/>
      <c r="R273" s="131"/>
      <c r="S273" s="131"/>
      <c r="T273" s="131"/>
      <c r="U273" s="131"/>
      <c r="V273" s="131"/>
      <c r="W273" s="131"/>
      <c r="X273" s="131"/>
      <c r="Y273" s="131"/>
      <c r="Z273" s="131"/>
      <c r="AA273" s="131"/>
      <c r="AB273" s="131"/>
      <c r="AC273" s="131"/>
      <c r="AD273" s="131"/>
      <c r="AE273" s="131"/>
    </row>
    <row r="274" spans="1:31" ht="15.75">
      <c r="A274" s="138"/>
      <c r="B274" s="170"/>
      <c r="C274" s="170"/>
      <c r="D274" s="170"/>
      <c r="E274" s="170"/>
      <c r="F274" s="170"/>
      <c r="G274" s="170"/>
      <c r="H274" s="170"/>
      <c r="I274" s="170"/>
      <c r="J274" s="170"/>
      <c r="K274" s="170"/>
      <c r="L274" s="170"/>
      <c r="M274" s="170"/>
      <c r="N274" s="170"/>
      <c r="O274" s="170"/>
      <c r="P274" s="4"/>
      <c r="R274" s="131"/>
      <c r="S274" s="131"/>
      <c r="T274" s="131"/>
      <c r="U274" s="131"/>
      <c r="V274" s="131"/>
      <c r="W274" s="131"/>
      <c r="X274" s="131"/>
      <c r="Y274" s="131"/>
      <c r="Z274" s="131"/>
      <c r="AA274" s="131"/>
      <c r="AB274" s="131"/>
      <c r="AC274" s="131"/>
      <c r="AD274" s="131"/>
      <c r="AE274" s="131"/>
    </row>
    <row r="275" spans="1:16" ht="15.75">
      <c r="A275" s="247"/>
      <c r="B275" s="248"/>
      <c r="C275" s="248"/>
      <c r="D275" s="248"/>
      <c r="E275" s="248"/>
      <c r="F275" s="248"/>
      <c r="G275" s="247"/>
      <c r="H275" s="248"/>
      <c r="I275" s="248"/>
      <c r="J275" s="248"/>
      <c r="K275" s="248"/>
      <c r="L275" s="248"/>
      <c r="M275" s="248"/>
      <c r="N275" s="248"/>
      <c r="O275" s="248"/>
      <c r="P275" s="4"/>
    </row>
    <row r="276" spans="1:16" ht="15.75">
      <c r="A276" s="138"/>
      <c r="B276" s="139"/>
      <c r="C276" s="139"/>
      <c r="D276" s="139"/>
      <c r="E276" s="139"/>
      <c r="F276" s="139"/>
      <c r="G276" s="139"/>
      <c r="H276" s="139"/>
      <c r="I276" s="139"/>
      <c r="J276" s="139"/>
      <c r="K276" s="139"/>
      <c r="L276" s="139"/>
      <c r="M276" s="139"/>
      <c r="N276" s="139"/>
      <c r="O276" s="139"/>
      <c r="P276" s="4"/>
    </row>
    <row r="277" spans="1:16" ht="15.75">
      <c r="A277" s="138"/>
      <c r="B277" s="139"/>
      <c r="C277" s="139"/>
      <c r="D277" s="139"/>
      <c r="E277" s="139"/>
      <c r="F277" s="139"/>
      <c r="G277" s="139"/>
      <c r="H277" s="139"/>
      <c r="I277" s="139"/>
      <c r="J277" s="139"/>
      <c r="K277" s="139"/>
      <c r="L277" s="139"/>
      <c r="M277" s="139"/>
      <c r="N277" s="139"/>
      <c r="O277" s="139"/>
      <c r="P277" s="4"/>
    </row>
    <row r="278" spans="1:16" ht="15.75">
      <c r="A278" s="138"/>
      <c r="B278" s="139"/>
      <c r="C278" s="139"/>
      <c r="D278" s="139"/>
      <c r="E278" s="139"/>
      <c r="F278" s="139"/>
      <c r="G278" s="139"/>
      <c r="H278" s="139"/>
      <c r="I278" s="139"/>
      <c r="J278" s="139"/>
      <c r="K278" s="139"/>
      <c r="L278" s="139"/>
      <c r="M278" s="139"/>
      <c r="N278" s="139"/>
      <c r="O278" s="139"/>
      <c r="P278" s="4"/>
    </row>
    <row r="279" spans="1:16" ht="15.75">
      <c r="A279" s="138"/>
      <c r="B279" s="139"/>
      <c r="C279" s="139"/>
      <c r="D279" s="139"/>
      <c r="E279" s="139"/>
      <c r="F279" s="139"/>
      <c r="G279" s="139"/>
      <c r="H279" s="139"/>
      <c r="I279" s="139"/>
      <c r="J279" s="139"/>
      <c r="K279" s="139"/>
      <c r="L279" s="139"/>
      <c r="M279" s="139"/>
      <c r="N279" s="139"/>
      <c r="O279" s="139"/>
      <c r="P279" s="4"/>
    </row>
    <row r="280" spans="1:16" ht="15.75">
      <c r="A280" s="138"/>
      <c r="B280" s="139"/>
      <c r="C280" s="139"/>
      <c r="D280" s="139"/>
      <c r="E280" s="139"/>
      <c r="F280" s="139"/>
      <c r="G280" s="139"/>
      <c r="H280" s="139"/>
      <c r="I280" s="139"/>
      <c r="J280" s="139"/>
      <c r="K280" s="139"/>
      <c r="L280" s="139"/>
      <c r="M280" s="139"/>
      <c r="N280" s="139"/>
      <c r="O280" s="139"/>
      <c r="P280" s="4"/>
    </row>
    <row r="281" spans="1:16" ht="15.75">
      <c r="A281" s="138"/>
      <c r="B281" s="139"/>
      <c r="C281" s="139"/>
      <c r="D281" s="139"/>
      <c r="E281" s="139"/>
      <c r="F281" s="139"/>
      <c r="G281" s="139"/>
      <c r="H281" s="139"/>
      <c r="I281" s="139"/>
      <c r="J281" s="139"/>
      <c r="K281" s="139"/>
      <c r="L281" s="139"/>
      <c r="M281" s="139"/>
      <c r="N281" s="139"/>
      <c r="O281" s="139"/>
      <c r="P281" s="4"/>
    </row>
    <row r="282" spans="1:16" ht="15.75">
      <c r="A282" s="138"/>
      <c r="B282" s="139"/>
      <c r="C282" s="139"/>
      <c r="D282" s="139"/>
      <c r="E282" s="139"/>
      <c r="F282" s="139"/>
      <c r="G282" s="139"/>
      <c r="H282" s="139"/>
      <c r="I282" s="139"/>
      <c r="J282" s="139"/>
      <c r="K282" s="139"/>
      <c r="L282" s="139"/>
      <c r="M282" s="139"/>
      <c r="N282" s="139"/>
      <c r="O282" s="139"/>
      <c r="P282" s="4"/>
    </row>
    <row r="283" spans="1:16" ht="15.75">
      <c r="A283" s="138"/>
      <c r="B283" s="139"/>
      <c r="C283" s="139"/>
      <c r="D283" s="139"/>
      <c r="E283" s="139"/>
      <c r="F283" s="139"/>
      <c r="G283" s="139"/>
      <c r="H283" s="139"/>
      <c r="I283" s="139"/>
      <c r="J283" s="139"/>
      <c r="K283" s="139"/>
      <c r="L283" s="139"/>
      <c r="M283" s="139"/>
      <c r="N283" s="139"/>
      <c r="O283" s="139"/>
      <c r="P283" s="4"/>
    </row>
    <row r="284" spans="1:16" ht="15.75">
      <c r="A284" s="138"/>
      <c r="B284" s="139"/>
      <c r="C284" s="139"/>
      <c r="D284" s="139"/>
      <c r="E284" s="139"/>
      <c r="F284" s="139"/>
      <c r="G284" s="139"/>
      <c r="H284" s="139"/>
      <c r="I284" s="139"/>
      <c r="J284" s="139"/>
      <c r="K284" s="139"/>
      <c r="L284" s="139"/>
      <c r="M284" s="139"/>
      <c r="N284" s="139"/>
      <c r="O284" s="139"/>
      <c r="P284" s="4"/>
    </row>
    <row r="285" spans="1:16" ht="15.75">
      <c r="A285" s="138"/>
      <c r="B285" s="139"/>
      <c r="C285" s="139"/>
      <c r="D285" s="139"/>
      <c r="E285" s="139"/>
      <c r="F285" s="139"/>
      <c r="G285" s="139"/>
      <c r="H285" s="139"/>
      <c r="I285" s="139"/>
      <c r="J285" s="139"/>
      <c r="K285" s="139"/>
      <c r="L285" s="139"/>
      <c r="M285" s="139"/>
      <c r="N285" s="139"/>
      <c r="O285" s="139"/>
      <c r="P285" s="4"/>
    </row>
    <row r="286" spans="1:16" ht="15.75">
      <c r="A286" s="138"/>
      <c r="B286" s="139"/>
      <c r="C286" s="139"/>
      <c r="D286" s="139"/>
      <c r="E286" s="139"/>
      <c r="F286" s="139"/>
      <c r="G286" s="139"/>
      <c r="H286" s="139"/>
      <c r="I286" s="139"/>
      <c r="J286" s="139"/>
      <c r="K286" s="139"/>
      <c r="L286" s="139"/>
      <c r="M286" s="139"/>
      <c r="N286" s="139"/>
      <c r="O286" s="139"/>
      <c r="P286" s="4"/>
    </row>
    <row r="287" spans="1:16" ht="15.75">
      <c r="A287" s="138"/>
      <c r="B287" s="139"/>
      <c r="C287" s="139"/>
      <c r="D287" s="139"/>
      <c r="E287" s="139"/>
      <c r="F287" s="139"/>
      <c r="G287" s="139"/>
      <c r="H287" s="139"/>
      <c r="I287" s="139"/>
      <c r="J287" s="139"/>
      <c r="K287" s="139"/>
      <c r="L287" s="139"/>
      <c r="M287" s="139"/>
      <c r="N287" s="139"/>
      <c r="O287" s="139"/>
      <c r="P287" s="4"/>
    </row>
    <row r="288" spans="1:16" ht="15.75">
      <c r="A288" s="138"/>
      <c r="B288" s="139"/>
      <c r="C288" s="139"/>
      <c r="D288" s="139"/>
      <c r="E288" s="139"/>
      <c r="F288" s="139"/>
      <c r="G288" s="139"/>
      <c r="H288" s="139"/>
      <c r="I288" s="139"/>
      <c r="J288" s="139"/>
      <c r="K288" s="139"/>
      <c r="L288" s="139"/>
      <c r="M288" s="139"/>
      <c r="N288" s="139"/>
      <c r="O288" s="139"/>
      <c r="P288" s="4"/>
    </row>
    <row r="289" spans="1:16" ht="15.75">
      <c r="A289" s="138"/>
      <c r="B289" s="139"/>
      <c r="C289" s="139"/>
      <c r="D289" s="139"/>
      <c r="E289" s="139"/>
      <c r="F289" s="139"/>
      <c r="G289" s="139"/>
      <c r="H289" s="139"/>
      <c r="I289" s="139"/>
      <c r="J289" s="139"/>
      <c r="K289" s="139"/>
      <c r="L289" s="139"/>
      <c r="M289" s="139"/>
      <c r="N289" s="139"/>
      <c r="O289" s="139"/>
      <c r="P289" s="4"/>
    </row>
    <row r="290" spans="1:16" ht="15.75">
      <c r="A290" s="138"/>
      <c r="B290" s="139"/>
      <c r="C290" s="139"/>
      <c r="D290" s="139"/>
      <c r="E290" s="139"/>
      <c r="F290" s="139"/>
      <c r="G290" s="139"/>
      <c r="H290" s="139"/>
      <c r="I290" s="139"/>
      <c r="J290" s="139"/>
      <c r="K290" s="139"/>
      <c r="L290" s="139"/>
      <c r="M290" s="139"/>
      <c r="N290" s="139"/>
      <c r="O290" s="139"/>
      <c r="P290" s="4"/>
    </row>
    <row r="291" spans="1:16" ht="15.75">
      <c r="A291" s="138"/>
      <c r="B291" s="139"/>
      <c r="C291" s="139"/>
      <c r="D291" s="139"/>
      <c r="E291" s="139"/>
      <c r="F291" s="139"/>
      <c r="G291" s="139"/>
      <c r="H291" s="139"/>
      <c r="I291" s="139"/>
      <c r="J291" s="139"/>
      <c r="K291" s="139"/>
      <c r="L291" s="139"/>
      <c r="M291" s="139"/>
      <c r="N291" s="139"/>
      <c r="O291" s="139"/>
      <c r="P291" s="4"/>
    </row>
    <row r="292" spans="1:16" ht="15.75">
      <c r="A292" s="5"/>
      <c r="B292" s="4"/>
      <c r="C292" s="4"/>
      <c r="D292" s="4"/>
      <c r="E292" s="4"/>
      <c r="F292" s="4"/>
      <c r="G292" s="4"/>
      <c r="H292" s="4"/>
      <c r="I292" s="4"/>
      <c r="J292" s="4"/>
      <c r="K292" s="4"/>
      <c r="L292" s="4"/>
      <c r="M292" s="4"/>
      <c r="N292" s="4"/>
      <c r="O292" s="4"/>
      <c r="P292" s="4"/>
    </row>
    <row r="293" spans="1:16" ht="15.75">
      <c r="A293" s="5"/>
      <c r="B293" s="4"/>
      <c r="C293" s="4"/>
      <c r="D293" s="4"/>
      <c r="E293" s="4"/>
      <c r="F293" s="4"/>
      <c r="G293" s="4"/>
      <c r="H293" s="4"/>
      <c r="I293" s="4"/>
      <c r="J293" s="4"/>
      <c r="K293" s="4"/>
      <c r="L293" s="4"/>
      <c r="M293" s="4"/>
      <c r="N293" s="4"/>
      <c r="O293" s="4"/>
      <c r="P293" s="4"/>
    </row>
    <row r="294" spans="1:16" ht="15.75">
      <c r="A294" s="5"/>
      <c r="B294" s="4"/>
      <c r="C294" s="4"/>
      <c r="D294" s="4"/>
      <c r="E294" s="4"/>
      <c r="F294" s="4"/>
      <c r="G294" s="4"/>
      <c r="H294" s="4"/>
      <c r="I294" s="4"/>
      <c r="J294" s="4"/>
      <c r="K294" s="4"/>
      <c r="L294" s="4"/>
      <c r="M294" s="4"/>
      <c r="N294" s="4"/>
      <c r="O294" s="4"/>
      <c r="P294" s="4"/>
    </row>
    <row r="295" spans="1:16" ht="15.75">
      <c r="A295" s="5"/>
      <c r="B295" s="4"/>
      <c r="C295" s="4"/>
      <c r="D295" s="4"/>
      <c r="E295" s="4"/>
      <c r="F295" s="4"/>
      <c r="G295" s="4"/>
      <c r="H295" s="4"/>
      <c r="I295" s="4"/>
      <c r="J295" s="4"/>
      <c r="K295" s="4"/>
      <c r="L295" s="4"/>
      <c r="M295" s="4"/>
      <c r="N295" s="4"/>
      <c r="O295" s="4"/>
      <c r="P295" s="4"/>
    </row>
    <row r="296" spans="1:16" ht="15.75">
      <c r="A296" s="5"/>
      <c r="B296" s="4"/>
      <c r="C296" s="4"/>
      <c r="D296" s="4"/>
      <c r="E296" s="4"/>
      <c r="F296" s="4"/>
      <c r="G296" s="4"/>
      <c r="H296" s="4"/>
      <c r="I296" s="4"/>
      <c r="J296" s="4"/>
      <c r="K296" s="4"/>
      <c r="L296" s="4"/>
      <c r="M296" s="4"/>
      <c r="N296" s="4"/>
      <c r="O296" s="4"/>
      <c r="P296" s="4"/>
    </row>
    <row r="297" spans="1:16" ht="15.75">
      <c r="A297" s="5"/>
      <c r="B297" s="4"/>
      <c r="C297" s="4"/>
      <c r="D297" s="4"/>
      <c r="E297" s="4"/>
      <c r="F297" s="4"/>
      <c r="G297" s="4"/>
      <c r="H297" s="4"/>
      <c r="I297" s="4"/>
      <c r="J297" s="4"/>
      <c r="K297" s="4"/>
      <c r="L297" s="4"/>
      <c r="M297" s="4"/>
      <c r="N297" s="4"/>
      <c r="O297" s="4"/>
      <c r="P297" s="4"/>
    </row>
    <row r="298" spans="1:16" ht="15.75">
      <c r="A298" s="5"/>
      <c r="B298" s="4"/>
      <c r="C298" s="4"/>
      <c r="D298" s="4"/>
      <c r="E298" s="4"/>
      <c r="F298" s="4"/>
      <c r="G298" s="4"/>
      <c r="H298" s="4"/>
      <c r="I298" s="4"/>
      <c r="J298" s="4"/>
      <c r="K298" s="4"/>
      <c r="L298" s="4"/>
      <c r="M298" s="4"/>
      <c r="N298" s="4"/>
      <c r="O298" s="4"/>
      <c r="P298" s="4"/>
    </row>
    <row r="299" spans="1:16" ht="15.75">
      <c r="A299" s="5"/>
      <c r="B299" s="4"/>
      <c r="C299" s="4"/>
      <c r="D299" s="4"/>
      <c r="E299" s="4"/>
      <c r="F299" s="4"/>
      <c r="G299" s="4"/>
      <c r="H299" s="4"/>
      <c r="I299" s="4"/>
      <c r="J299" s="4"/>
      <c r="K299" s="4"/>
      <c r="L299" s="4"/>
      <c r="M299" s="4"/>
      <c r="N299" s="4"/>
      <c r="O299" s="4"/>
      <c r="P299" s="4"/>
    </row>
    <row r="300" spans="1:16" ht="15.75">
      <c r="A300" s="5"/>
      <c r="B300" s="4"/>
      <c r="C300" s="4"/>
      <c r="D300" s="4"/>
      <c r="E300" s="4"/>
      <c r="F300" s="4"/>
      <c r="G300" s="4"/>
      <c r="H300" s="4"/>
      <c r="I300" s="4"/>
      <c r="J300" s="4"/>
      <c r="K300" s="4"/>
      <c r="L300" s="4"/>
      <c r="M300" s="4"/>
      <c r="N300" s="4"/>
      <c r="O300" s="4"/>
      <c r="P300" s="4"/>
    </row>
    <row r="301" spans="1:16" ht="15.75">
      <c r="A301" s="5"/>
      <c r="B301" s="4"/>
      <c r="C301" s="4"/>
      <c r="D301" s="4"/>
      <c r="E301" s="4"/>
      <c r="F301" s="4"/>
      <c r="G301" s="4"/>
      <c r="H301" s="4"/>
      <c r="I301" s="4"/>
      <c r="J301" s="4"/>
      <c r="K301" s="4"/>
      <c r="L301" s="4"/>
      <c r="M301" s="4"/>
      <c r="N301" s="4"/>
      <c r="O301" s="4"/>
      <c r="P301" s="4"/>
    </row>
    <row r="302" spans="1:16" ht="15.75">
      <c r="A302" s="5"/>
      <c r="B302" s="4"/>
      <c r="C302" s="4"/>
      <c r="D302" s="4"/>
      <c r="E302" s="4"/>
      <c r="F302" s="4"/>
      <c r="G302" s="4"/>
      <c r="H302" s="4"/>
      <c r="I302" s="4"/>
      <c r="J302" s="4"/>
      <c r="K302" s="4"/>
      <c r="L302" s="4"/>
      <c r="M302" s="4"/>
      <c r="N302" s="4"/>
      <c r="O302" s="4"/>
      <c r="P302" s="4"/>
    </row>
    <row r="303" spans="1:16" ht="15.75">
      <c r="A303" s="5"/>
      <c r="B303" s="4"/>
      <c r="C303" s="4"/>
      <c r="D303" s="4"/>
      <c r="E303" s="4"/>
      <c r="F303" s="4"/>
      <c r="G303" s="4"/>
      <c r="H303" s="4"/>
      <c r="I303" s="4"/>
      <c r="J303" s="4"/>
      <c r="K303" s="4"/>
      <c r="L303" s="4"/>
      <c r="M303" s="4"/>
      <c r="N303" s="4"/>
      <c r="O303" s="4"/>
      <c r="P303" s="4"/>
    </row>
    <row r="304" spans="1:16" ht="15.75">
      <c r="A304" s="5"/>
      <c r="B304" s="4"/>
      <c r="C304" s="4"/>
      <c r="D304" s="4"/>
      <c r="E304" s="4"/>
      <c r="F304" s="4"/>
      <c r="G304" s="4"/>
      <c r="H304" s="4"/>
      <c r="I304" s="4"/>
      <c r="J304" s="4"/>
      <c r="K304" s="4"/>
      <c r="L304" s="4"/>
      <c r="M304" s="4"/>
      <c r="N304" s="4"/>
      <c r="O304" s="4"/>
      <c r="P304" s="4"/>
    </row>
    <row r="305" spans="1:16" ht="15.75">
      <c r="A305" s="5"/>
      <c r="B305" s="4"/>
      <c r="C305" s="4"/>
      <c r="D305" s="4"/>
      <c r="E305" s="4"/>
      <c r="F305" s="4"/>
      <c r="G305" s="4"/>
      <c r="H305" s="4"/>
      <c r="I305" s="4"/>
      <c r="J305" s="4"/>
      <c r="K305" s="4"/>
      <c r="L305" s="4"/>
      <c r="M305" s="4"/>
      <c r="N305" s="4"/>
      <c r="O305" s="4"/>
      <c r="P305" s="4"/>
    </row>
    <row r="306" spans="1:16" ht="15.75">
      <c r="A306" s="5"/>
      <c r="B306" s="4"/>
      <c r="C306" s="4"/>
      <c r="D306" s="4"/>
      <c r="E306" s="4"/>
      <c r="F306" s="4"/>
      <c r="G306" s="4"/>
      <c r="H306" s="4"/>
      <c r="I306" s="4"/>
      <c r="J306" s="4"/>
      <c r="K306" s="4"/>
      <c r="L306" s="4"/>
      <c r="M306" s="4"/>
      <c r="N306" s="4"/>
      <c r="O306" s="4"/>
      <c r="P306" s="4"/>
    </row>
    <row r="307" spans="1:16" ht="15.75">
      <c r="A307" s="5"/>
      <c r="B307" s="4"/>
      <c r="C307" s="4"/>
      <c r="D307" s="4"/>
      <c r="E307" s="4"/>
      <c r="F307" s="4"/>
      <c r="G307" s="4"/>
      <c r="H307" s="4"/>
      <c r="I307" s="4"/>
      <c r="J307" s="4"/>
      <c r="K307" s="4"/>
      <c r="L307" s="4"/>
      <c r="M307" s="4"/>
      <c r="N307" s="4"/>
      <c r="O307" s="4"/>
      <c r="P307" s="4"/>
    </row>
    <row r="308" spans="1:16" ht="15.75">
      <c r="A308" s="5"/>
      <c r="B308" s="4"/>
      <c r="C308" s="4"/>
      <c r="D308" s="4"/>
      <c r="E308" s="4"/>
      <c r="F308" s="4"/>
      <c r="G308" s="4"/>
      <c r="H308" s="4"/>
      <c r="I308" s="4"/>
      <c r="J308" s="4"/>
      <c r="K308" s="4"/>
      <c r="L308" s="4"/>
      <c r="M308" s="4"/>
      <c r="N308" s="4"/>
      <c r="O308" s="4"/>
      <c r="P308" s="4"/>
    </row>
    <row r="309" spans="1:16" ht="15.75">
      <c r="A309" s="5"/>
      <c r="B309" s="4"/>
      <c r="C309" s="4"/>
      <c r="D309" s="4"/>
      <c r="E309" s="4"/>
      <c r="F309" s="4"/>
      <c r="G309" s="4"/>
      <c r="H309" s="4"/>
      <c r="I309" s="4"/>
      <c r="J309" s="4"/>
      <c r="K309" s="4"/>
      <c r="L309" s="4"/>
      <c r="M309" s="4"/>
      <c r="N309" s="4"/>
      <c r="O309" s="4"/>
      <c r="P309" s="4"/>
    </row>
    <row r="310" spans="1:16" ht="15.75">
      <c r="A310" s="5"/>
      <c r="B310" s="4"/>
      <c r="C310" s="4"/>
      <c r="D310" s="4"/>
      <c r="E310" s="4"/>
      <c r="F310" s="4"/>
      <c r="G310" s="4"/>
      <c r="H310" s="4"/>
      <c r="I310" s="4"/>
      <c r="J310" s="4"/>
      <c r="K310" s="4"/>
      <c r="L310" s="4"/>
      <c r="M310" s="4"/>
      <c r="N310" s="4"/>
      <c r="O310" s="4"/>
      <c r="P310" s="4"/>
    </row>
    <row r="311" spans="1:16" ht="15.75">
      <c r="A311" s="5"/>
      <c r="B311" s="4"/>
      <c r="C311" s="4"/>
      <c r="D311" s="4"/>
      <c r="E311" s="4"/>
      <c r="F311" s="4"/>
      <c r="G311" s="4"/>
      <c r="H311" s="4"/>
      <c r="I311" s="4"/>
      <c r="J311" s="4"/>
      <c r="K311" s="4"/>
      <c r="L311" s="4"/>
      <c r="M311" s="4"/>
      <c r="N311" s="4"/>
      <c r="O311" s="4"/>
      <c r="P311" s="4"/>
    </row>
    <row r="312" spans="1:16" ht="15.75">
      <c r="A312" s="5"/>
      <c r="B312" s="4"/>
      <c r="C312" s="4"/>
      <c r="D312" s="4"/>
      <c r="E312" s="4"/>
      <c r="F312" s="4"/>
      <c r="G312" s="4"/>
      <c r="H312" s="4"/>
      <c r="I312" s="4"/>
      <c r="J312" s="4"/>
      <c r="K312" s="4"/>
      <c r="L312" s="4"/>
      <c r="M312" s="4"/>
      <c r="N312" s="4"/>
      <c r="O312" s="4"/>
      <c r="P312" s="4"/>
    </row>
    <row r="313" spans="1:16" ht="15.75">
      <c r="A313" s="5"/>
      <c r="B313" s="4"/>
      <c r="C313" s="4"/>
      <c r="D313" s="4"/>
      <c r="E313" s="4"/>
      <c r="F313" s="4"/>
      <c r="G313" s="4"/>
      <c r="H313" s="4"/>
      <c r="I313" s="4"/>
      <c r="J313" s="4"/>
      <c r="K313" s="4"/>
      <c r="L313" s="4"/>
      <c r="M313" s="4"/>
      <c r="N313" s="4"/>
      <c r="O313" s="4"/>
      <c r="P313" s="4"/>
    </row>
    <row r="314" spans="1:16" ht="15.75">
      <c r="A314" s="5"/>
      <c r="B314" s="4"/>
      <c r="C314" s="4"/>
      <c r="D314" s="4"/>
      <c r="E314" s="4"/>
      <c r="F314" s="4"/>
      <c r="G314" s="4"/>
      <c r="H314" s="4"/>
      <c r="I314" s="4"/>
      <c r="J314" s="4"/>
      <c r="K314" s="4"/>
      <c r="L314" s="4"/>
      <c r="M314" s="4"/>
      <c r="N314" s="4"/>
      <c r="O314" s="4"/>
      <c r="P314" s="4"/>
    </row>
    <row r="315" spans="1:16" ht="15.75">
      <c r="A315" s="5"/>
      <c r="B315" s="4"/>
      <c r="C315" s="4"/>
      <c r="D315" s="4"/>
      <c r="E315" s="4"/>
      <c r="F315" s="4"/>
      <c r="G315" s="4"/>
      <c r="H315" s="4"/>
      <c r="I315" s="4"/>
      <c r="J315" s="4"/>
      <c r="K315" s="4"/>
      <c r="L315" s="4"/>
      <c r="M315" s="4"/>
      <c r="N315" s="4"/>
      <c r="O315" s="4"/>
      <c r="P315" s="4"/>
    </row>
    <row r="316" spans="1:16" ht="15.75">
      <c r="A316" s="5"/>
      <c r="B316" s="4"/>
      <c r="C316" s="4"/>
      <c r="D316" s="4"/>
      <c r="E316" s="4"/>
      <c r="F316" s="4"/>
      <c r="G316" s="4"/>
      <c r="H316" s="4"/>
      <c r="I316" s="4"/>
      <c r="J316" s="4"/>
      <c r="K316" s="4"/>
      <c r="L316" s="4"/>
      <c r="M316" s="4"/>
      <c r="N316" s="4"/>
      <c r="O316" s="4"/>
      <c r="P316" s="4"/>
    </row>
    <row r="317" spans="1:16" ht="15.75">
      <c r="A317" s="5"/>
      <c r="B317" s="4"/>
      <c r="C317" s="4"/>
      <c r="D317" s="4"/>
      <c r="E317" s="4"/>
      <c r="F317" s="4"/>
      <c r="G317" s="4"/>
      <c r="H317" s="4"/>
      <c r="I317" s="4"/>
      <c r="J317" s="4"/>
      <c r="K317" s="4"/>
      <c r="L317" s="4"/>
      <c r="M317" s="4"/>
      <c r="N317" s="4"/>
      <c r="O317" s="4"/>
      <c r="P317" s="4"/>
    </row>
    <row r="318" spans="1:16" ht="15.75">
      <c r="A318" s="5"/>
      <c r="B318" s="4"/>
      <c r="C318" s="4"/>
      <c r="D318" s="4"/>
      <c r="E318" s="4"/>
      <c r="F318" s="4"/>
      <c r="G318" s="4"/>
      <c r="H318" s="4"/>
      <c r="I318" s="4"/>
      <c r="J318" s="4"/>
      <c r="K318" s="4"/>
      <c r="L318" s="4"/>
      <c r="M318" s="4"/>
      <c r="N318" s="4"/>
      <c r="O318" s="4"/>
      <c r="P318" s="4"/>
    </row>
    <row r="319" spans="1:16" ht="15.75">
      <c r="A319" s="5"/>
      <c r="B319" s="4"/>
      <c r="C319" s="4"/>
      <c r="D319" s="4"/>
      <c r="E319" s="4"/>
      <c r="F319" s="4"/>
      <c r="G319" s="4"/>
      <c r="H319" s="4"/>
      <c r="I319" s="4"/>
      <c r="J319" s="4"/>
      <c r="K319" s="4"/>
      <c r="L319" s="4"/>
      <c r="M319" s="4"/>
      <c r="N319" s="4"/>
      <c r="O319" s="4"/>
      <c r="P319" s="4"/>
    </row>
    <row r="320" spans="1:16" ht="15.75">
      <c r="A320" s="5"/>
      <c r="B320" s="4"/>
      <c r="C320" s="4"/>
      <c r="D320" s="4"/>
      <c r="E320" s="4"/>
      <c r="F320" s="4"/>
      <c r="G320" s="4"/>
      <c r="H320" s="4"/>
      <c r="I320" s="4"/>
      <c r="J320" s="4"/>
      <c r="K320" s="4"/>
      <c r="L320" s="4"/>
      <c r="M320" s="4"/>
      <c r="N320" s="4"/>
      <c r="O320" s="4"/>
      <c r="P320" s="4"/>
    </row>
    <row r="321" spans="1:16" ht="15.75">
      <c r="A321" s="5"/>
      <c r="B321" s="4"/>
      <c r="C321" s="4"/>
      <c r="D321" s="4"/>
      <c r="E321" s="4"/>
      <c r="F321" s="4"/>
      <c r="G321" s="4"/>
      <c r="H321" s="4"/>
      <c r="I321" s="4"/>
      <c r="J321" s="4"/>
      <c r="K321" s="4"/>
      <c r="L321" s="4"/>
      <c r="M321" s="4"/>
      <c r="N321" s="4"/>
      <c r="O321" s="4"/>
      <c r="P321" s="4"/>
    </row>
    <row r="322" spans="1:16" ht="15.75">
      <c r="A322" s="5"/>
      <c r="B322" s="4"/>
      <c r="C322" s="4"/>
      <c r="D322" s="4"/>
      <c r="E322" s="4"/>
      <c r="F322" s="4"/>
      <c r="G322" s="4"/>
      <c r="H322" s="4"/>
      <c r="I322" s="4"/>
      <c r="J322" s="4"/>
      <c r="K322" s="4"/>
      <c r="L322" s="4"/>
      <c r="M322" s="4"/>
      <c r="N322" s="4"/>
      <c r="O322" s="4"/>
      <c r="P322" s="4"/>
    </row>
    <row r="323" spans="1:16" ht="15.75">
      <c r="A323" s="5"/>
      <c r="B323" s="4"/>
      <c r="C323" s="4"/>
      <c r="D323" s="4"/>
      <c r="E323" s="4"/>
      <c r="F323" s="4"/>
      <c r="G323" s="4"/>
      <c r="H323" s="4"/>
      <c r="I323" s="4"/>
      <c r="J323" s="4"/>
      <c r="K323" s="4"/>
      <c r="L323" s="4"/>
      <c r="M323" s="4"/>
      <c r="N323" s="4"/>
      <c r="O323" s="4"/>
      <c r="P323" s="4"/>
    </row>
    <row r="324" spans="1:16" ht="15.75">
      <c r="A324" s="5"/>
      <c r="B324" s="4"/>
      <c r="C324" s="4"/>
      <c r="D324" s="4"/>
      <c r="E324" s="4"/>
      <c r="F324" s="4"/>
      <c r="G324" s="4"/>
      <c r="H324" s="4"/>
      <c r="I324" s="4"/>
      <c r="J324" s="4"/>
      <c r="K324" s="4"/>
      <c r="L324" s="4"/>
      <c r="M324" s="4"/>
      <c r="N324" s="4"/>
      <c r="O324" s="4"/>
      <c r="P324" s="4"/>
    </row>
    <row r="325" spans="1:16" ht="15.75">
      <c r="A325" s="5"/>
      <c r="B325" s="4"/>
      <c r="C325" s="4"/>
      <c r="D325" s="4"/>
      <c r="E325" s="4"/>
      <c r="F325" s="4"/>
      <c r="G325" s="4"/>
      <c r="H325" s="4"/>
      <c r="I325" s="4"/>
      <c r="J325" s="4"/>
      <c r="K325" s="4"/>
      <c r="L325" s="4"/>
      <c r="M325" s="4"/>
      <c r="N325" s="4"/>
      <c r="O325" s="4"/>
      <c r="P325" s="4"/>
    </row>
    <row r="326" spans="1:16" ht="15.75">
      <c r="A326" s="5"/>
      <c r="B326" s="4"/>
      <c r="C326" s="4"/>
      <c r="D326" s="4"/>
      <c r="E326" s="4"/>
      <c r="F326" s="4"/>
      <c r="G326" s="4"/>
      <c r="H326" s="4"/>
      <c r="I326" s="4"/>
      <c r="J326" s="4"/>
      <c r="K326" s="4"/>
      <c r="L326" s="4"/>
      <c r="M326" s="4"/>
      <c r="N326" s="4"/>
      <c r="O326" s="4"/>
      <c r="P326" s="4"/>
    </row>
    <row r="327" spans="1:16" ht="15.75">
      <c r="A327" s="5"/>
      <c r="B327" s="4"/>
      <c r="C327" s="4"/>
      <c r="D327" s="4"/>
      <c r="E327" s="4"/>
      <c r="F327" s="4"/>
      <c r="G327" s="4"/>
      <c r="H327" s="4"/>
      <c r="I327" s="4"/>
      <c r="J327" s="4"/>
      <c r="K327" s="4"/>
      <c r="L327" s="4"/>
      <c r="M327" s="4"/>
      <c r="N327" s="4"/>
      <c r="O327" s="4"/>
      <c r="P327" s="4"/>
    </row>
    <row r="328" spans="1:16" ht="15.75">
      <c r="A328" s="5"/>
      <c r="B328" s="4"/>
      <c r="C328" s="4"/>
      <c r="D328" s="4"/>
      <c r="E328" s="4"/>
      <c r="F328" s="4"/>
      <c r="G328" s="4"/>
      <c r="H328" s="4"/>
      <c r="I328" s="4"/>
      <c r="J328" s="4"/>
      <c r="K328" s="4"/>
      <c r="L328" s="4"/>
      <c r="M328" s="4"/>
      <c r="N328" s="4"/>
      <c r="O328" s="4"/>
      <c r="P328" s="4"/>
    </row>
    <row r="329" spans="1:16" ht="15.75">
      <c r="A329" s="5"/>
      <c r="B329" s="4"/>
      <c r="C329" s="4"/>
      <c r="D329" s="4"/>
      <c r="E329" s="4"/>
      <c r="F329" s="4"/>
      <c r="G329" s="4"/>
      <c r="H329" s="4"/>
      <c r="I329" s="4"/>
      <c r="J329" s="4"/>
      <c r="K329" s="4"/>
      <c r="L329" s="4"/>
      <c r="M329" s="4"/>
      <c r="N329" s="4"/>
      <c r="O329" s="4"/>
      <c r="P329" s="4"/>
    </row>
    <row r="330" spans="1:16" ht="15.75">
      <c r="A330" s="5"/>
      <c r="B330" s="4"/>
      <c r="C330" s="4"/>
      <c r="D330" s="4"/>
      <c r="E330" s="4"/>
      <c r="F330" s="4"/>
      <c r="G330" s="4"/>
      <c r="H330" s="4"/>
      <c r="I330" s="4"/>
      <c r="J330" s="4"/>
      <c r="K330" s="4"/>
      <c r="L330" s="4"/>
      <c r="M330" s="4"/>
      <c r="N330" s="4"/>
      <c r="O330" s="4"/>
      <c r="P330" s="4"/>
    </row>
    <row r="331" spans="1:16" ht="15.75">
      <c r="A331" s="5"/>
      <c r="B331" s="4"/>
      <c r="C331" s="4"/>
      <c r="D331" s="4"/>
      <c r="E331" s="4"/>
      <c r="F331" s="4"/>
      <c r="G331" s="4"/>
      <c r="H331" s="4"/>
      <c r="I331" s="4"/>
      <c r="J331" s="4"/>
      <c r="K331" s="4"/>
      <c r="L331" s="4"/>
      <c r="M331" s="4"/>
      <c r="N331" s="4"/>
      <c r="O331" s="4"/>
      <c r="P331" s="4"/>
    </row>
    <row r="332" spans="1:16" ht="15.75">
      <c r="A332" s="5"/>
      <c r="B332" s="4"/>
      <c r="C332" s="4"/>
      <c r="D332" s="4"/>
      <c r="E332" s="4"/>
      <c r="F332" s="4"/>
      <c r="G332" s="4"/>
      <c r="H332" s="4"/>
      <c r="I332" s="4"/>
      <c r="J332" s="4"/>
      <c r="K332" s="4"/>
      <c r="L332" s="4"/>
      <c r="M332" s="4"/>
      <c r="N332" s="4"/>
      <c r="O332" s="4"/>
      <c r="P332" s="4"/>
    </row>
    <row r="333" spans="1:16" ht="15.75">
      <c r="A333" s="5"/>
      <c r="B333" s="4"/>
      <c r="C333" s="4"/>
      <c r="D333" s="4"/>
      <c r="E333" s="4"/>
      <c r="F333" s="4"/>
      <c r="G333" s="4"/>
      <c r="H333" s="4"/>
      <c r="I333" s="4"/>
      <c r="J333" s="4"/>
      <c r="K333" s="4"/>
      <c r="L333" s="4"/>
      <c r="M333" s="4"/>
      <c r="N333" s="4"/>
      <c r="O333" s="4"/>
      <c r="P333" s="4"/>
    </row>
    <row r="334" spans="1:16" ht="15.75">
      <c r="A334" s="5"/>
      <c r="B334" s="4"/>
      <c r="C334" s="4"/>
      <c r="D334" s="4"/>
      <c r="E334" s="4"/>
      <c r="F334" s="4"/>
      <c r="G334" s="4"/>
      <c r="H334" s="4"/>
      <c r="I334" s="4"/>
      <c r="J334" s="4"/>
      <c r="K334" s="4"/>
      <c r="L334" s="4"/>
      <c r="M334" s="4"/>
      <c r="N334" s="4"/>
      <c r="O334" s="4"/>
      <c r="P334" s="4"/>
    </row>
    <row r="335" spans="1:16" ht="15.75">
      <c r="A335" s="5"/>
      <c r="B335" s="4"/>
      <c r="C335" s="4"/>
      <c r="D335" s="4"/>
      <c r="E335" s="4"/>
      <c r="F335" s="4"/>
      <c r="G335" s="4"/>
      <c r="H335" s="4"/>
      <c r="I335" s="4"/>
      <c r="J335" s="4"/>
      <c r="K335" s="4"/>
      <c r="L335" s="4"/>
      <c r="M335" s="4"/>
      <c r="N335" s="4"/>
      <c r="O335" s="4"/>
      <c r="P335" s="4"/>
    </row>
    <row r="336" spans="1:16" ht="15.75">
      <c r="A336" s="5"/>
      <c r="B336" s="4"/>
      <c r="C336" s="4"/>
      <c r="D336" s="4"/>
      <c r="E336" s="4"/>
      <c r="F336" s="4"/>
      <c r="G336" s="4"/>
      <c r="H336" s="4"/>
      <c r="I336" s="4"/>
      <c r="J336" s="4"/>
      <c r="K336" s="4"/>
      <c r="L336" s="4"/>
      <c r="M336" s="4"/>
      <c r="N336" s="4"/>
      <c r="O336" s="4"/>
      <c r="P336" s="4"/>
    </row>
    <row r="337" spans="1:16" ht="15.75">
      <c r="A337" s="5"/>
      <c r="B337" s="4"/>
      <c r="C337" s="4"/>
      <c r="D337" s="4"/>
      <c r="E337" s="4"/>
      <c r="F337" s="4"/>
      <c r="G337" s="4"/>
      <c r="H337" s="4"/>
      <c r="I337" s="4"/>
      <c r="J337" s="4"/>
      <c r="K337" s="4"/>
      <c r="L337" s="4"/>
      <c r="M337" s="4"/>
      <c r="N337" s="4"/>
      <c r="O337" s="4"/>
      <c r="P337" s="4"/>
    </row>
    <row r="338" spans="1:16" ht="15.75">
      <c r="A338" s="5"/>
      <c r="B338" s="4"/>
      <c r="C338" s="4"/>
      <c r="D338" s="4"/>
      <c r="E338" s="4"/>
      <c r="F338" s="4"/>
      <c r="G338" s="4"/>
      <c r="H338" s="4"/>
      <c r="I338" s="4"/>
      <c r="J338" s="4"/>
      <c r="K338" s="4"/>
      <c r="L338" s="4"/>
      <c r="M338" s="4"/>
      <c r="N338" s="4"/>
      <c r="O338" s="4"/>
      <c r="P338" s="4"/>
    </row>
    <row r="339" spans="1:16" ht="15.75">
      <c r="A339" s="5"/>
      <c r="B339" s="4"/>
      <c r="C339" s="4"/>
      <c r="D339" s="4"/>
      <c r="E339" s="4"/>
      <c r="F339" s="4"/>
      <c r="G339" s="4"/>
      <c r="H339" s="4"/>
      <c r="I339" s="4"/>
      <c r="J339" s="4"/>
      <c r="K339" s="4"/>
      <c r="L339" s="4"/>
      <c r="M339" s="4"/>
      <c r="N339" s="4"/>
      <c r="O339" s="4"/>
      <c r="P339" s="4"/>
    </row>
    <row r="340" spans="1:16" ht="15.75">
      <c r="A340" s="5"/>
      <c r="B340" s="4"/>
      <c r="C340" s="4"/>
      <c r="D340" s="4"/>
      <c r="E340" s="4"/>
      <c r="F340" s="4"/>
      <c r="G340" s="4"/>
      <c r="H340" s="4"/>
      <c r="I340" s="4"/>
      <c r="J340" s="4"/>
      <c r="K340" s="4"/>
      <c r="L340" s="4"/>
      <c r="M340" s="4"/>
      <c r="N340" s="4"/>
      <c r="O340" s="4"/>
      <c r="P340" s="4"/>
    </row>
    <row r="341" spans="1:16" ht="15.75">
      <c r="A341" s="5"/>
      <c r="B341" s="4"/>
      <c r="C341" s="4"/>
      <c r="D341" s="4"/>
      <c r="E341" s="4"/>
      <c r="F341" s="4"/>
      <c r="G341" s="4"/>
      <c r="H341" s="4"/>
      <c r="I341" s="4"/>
      <c r="J341" s="4"/>
      <c r="K341" s="4"/>
      <c r="L341" s="4"/>
      <c r="M341" s="4"/>
      <c r="N341" s="4"/>
      <c r="O341" s="4"/>
      <c r="P341" s="4"/>
    </row>
    <row r="342" spans="1:16" ht="15.75">
      <c r="A342" s="5"/>
      <c r="B342" s="4"/>
      <c r="C342" s="4"/>
      <c r="D342" s="4"/>
      <c r="E342" s="4"/>
      <c r="F342" s="4"/>
      <c r="G342" s="4"/>
      <c r="H342" s="4"/>
      <c r="I342" s="4"/>
      <c r="J342" s="4"/>
      <c r="K342" s="4"/>
      <c r="L342" s="4"/>
      <c r="M342" s="4"/>
      <c r="N342" s="4"/>
      <c r="O342" s="4"/>
      <c r="P342" s="4"/>
    </row>
    <row r="343" spans="1:16" ht="15.75">
      <c r="A343" s="5"/>
      <c r="B343" s="4"/>
      <c r="C343" s="4"/>
      <c r="D343" s="4"/>
      <c r="E343" s="4"/>
      <c r="F343" s="4"/>
      <c r="G343" s="4"/>
      <c r="H343" s="4"/>
      <c r="I343" s="4"/>
      <c r="J343" s="4"/>
      <c r="K343" s="4"/>
      <c r="L343" s="4"/>
      <c r="M343" s="4"/>
      <c r="N343" s="4"/>
      <c r="O343" s="4"/>
      <c r="P343" s="4"/>
    </row>
    <row r="344" spans="1:16" ht="15.75">
      <c r="A344" s="5"/>
      <c r="B344" s="4"/>
      <c r="C344" s="4"/>
      <c r="D344" s="4"/>
      <c r="E344" s="4"/>
      <c r="F344" s="4"/>
      <c r="G344" s="4"/>
      <c r="H344" s="4"/>
      <c r="I344" s="4"/>
      <c r="J344" s="4"/>
      <c r="K344" s="4"/>
      <c r="L344" s="4"/>
      <c r="M344" s="4"/>
      <c r="N344" s="4"/>
      <c r="O344" s="4"/>
      <c r="P344" s="4"/>
    </row>
    <row r="345" spans="1:16" ht="15.75">
      <c r="A345" s="5"/>
      <c r="B345" s="4"/>
      <c r="C345" s="4"/>
      <c r="D345" s="4"/>
      <c r="E345" s="4"/>
      <c r="F345" s="4"/>
      <c r="G345" s="4"/>
      <c r="H345" s="4"/>
      <c r="I345" s="4"/>
      <c r="J345" s="4"/>
      <c r="K345" s="4"/>
      <c r="L345" s="4"/>
      <c r="M345" s="4"/>
      <c r="N345" s="4"/>
      <c r="O345" s="4"/>
      <c r="P345" s="4"/>
    </row>
    <row r="346" spans="1:16" ht="15.75">
      <c r="A346" s="5"/>
      <c r="B346" s="4"/>
      <c r="C346" s="4"/>
      <c r="D346" s="4"/>
      <c r="E346" s="4"/>
      <c r="F346" s="4"/>
      <c r="G346" s="4"/>
      <c r="H346" s="4"/>
      <c r="I346" s="4"/>
      <c r="J346" s="4"/>
      <c r="K346" s="4"/>
      <c r="L346" s="4"/>
      <c r="M346" s="4"/>
      <c r="N346" s="4"/>
      <c r="O346" s="4"/>
      <c r="P346" s="4"/>
    </row>
    <row r="347" spans="1:16" ht="15.75">
      <c r="A347" s="5"/>
      <c r="B347" s="4"/>
      <c r="C347" s="4"/>
      <c r="D347" s="4"/>
      <c r="E347" s="4"/>
      <c r="F347" s="4"/>
      <c r="G347" s="4"/>
      <c r="H347" s="4"/>
      <c r="I347" s="4"/>
      <c r="J347" s="4"/>
      <c r="K347" s="4"/>
      <c r="L347" s="4"/>
      <c r="M347" s="4"/>
      <c r="N347" s="4"/>
      <c r="O347" s="4"/>
      <c r="P347" s="4"/>
    </row>
    <row r="348" spans="1:16" ht="15.75">
      <c r="A348" s="5"/>
      <c r="B348" s="4"/>
      <c r="C348" s="4"/>
      <c r="D348" s="4"/>
      <c r="E348" s="4"/>
      <c r="F348" s="4"/>
      <c r="G348" s="4"/>
      <c r="H348" s="4"/>
      <c r="I348" s="4"/>
      <c r="J348" s="4"/>
      <c r="K348" s="4"/>
      <c r="L348" s="4"/>
      <c r="M348" s="4"/>
      <c r="N348" s="4"/>
      <c r="O348" s="4"/>
      <c r="P348" s="4"/>
    </row>
    <row r="349" spans="1:16" ht="15.75">
      <c r="A349" s="5"/>
      <c r="B349" s="4"/>
      <c r="C349" s="4"/>
      <c r="D349" s="4"/>
      <c r="E349" s="4"/>
      <c r="F349" s="4"/>
      <c r="G349" s="4"/>
      <c r="H349" s="4"/>
      <c r="I349" s="4"/>
      <c r="J349" s="4"/>
      <c r="K349" s="4"/>
      <c r="L349" s="4"/>
      <c r="M349" s="4"/>
      <c r="N349" s="4"/>
      <c r="O349" s="4"/>
      <c r="P349" s="4"/>
    </row>
    <row r="350" spans="1:16" ht="15.75">
      <c r="A350" s="5"/>
      <c r="B350" s="4"/>
      <c r="C350" s="4"/>
      <c r="D350" s="4"/>
      <c r="E350" s="4"/>
      <c r="F350" s="4"/>
      <c r="G350" s="4"/>
      <c r="H350" s="4"/>
      <c r="I350" s="4"/>
      <c r="J350" s="4"/>
      <c r="K350" s="4"/>
      <c r="L350" s="4"/>
      <c r="M350" s="4"/>
      <c r="N350" s="4"/>
      <c r="O350" s="4"/>
      <c r="P350" s="4"/>
    </row>
    <row r="351" spans="1:16" ht="15.75">
      <c r="A351" s="5"/>
      <c r="B351" s="4"/>
      <c r="C351" s="4"/>
      <c r="D351" s="4"/>
      <c r="E351" s="4"/>
      <c r="F351" s="4"/>
      <c r="G351" s="4"/>
      <c r="H351" s="4"/>
      <c r="I351" s="4"/>
      <c r="J351" s="4"/>
      <c r="K351" s="4"/>
      <c r="L351" s="4"/>
      <c r="M351" s="4"/>
      <c r="N351" s="4"/>
      <c r="O351" s="4"/>
      <c r="P351" s="4"/>
    </row>
    <row r="352" spans="1:16" ht="15.75">
      <c r="A352" s="5"/>
      <c r="B352" s="4"/>
      <c r="C352" s="4"/>
      <c r="D352" s="4"/>
      <c r="E352" s="4"/>
      <c r="F352" s="4"/>
      <c r="G352" s="4"/>
      <c r="H352" s="4"/>
      <c r="I352" s="4"/>
      <c r="J352" s="4"/>
      <c r="K352" s="4"/>
      <c r="L352" s="4"/>
      <c r="M352" s="4"/>
      <c r="N352" s="4"/>
      <c r="O352" s="4"/>
      <c r="P352" s="4"/>
    </row>
    <row r="353" spans="1:16" ht="15.75">
      <c r="A353" s="5"/>
      <c r="B353" s="4"/>
      <c r="C353" s="4"/>
      <c r="D353" s="4"/>
      <c r="E353" s="4"/>
      <c r="F353" s="4"/>
      <c r="G353" s="4"/>
      <c r="H353" s="4"/>
      <c r="I353" s="4"/>
      <c r="J353" s="4"/>
      <c r="K353" s="4"/>
      <c r="L353" s="4"/>
      <c r="M353" s="4"/>
      <c r="N353" s="4"/>
      <c r="O353" s="4"/>
      <c r="P353" s="4"/>
    </row>
    <row r="354" spans="1:16" ht="15.75">
      <c r="A354" s="5"/>
      <c r="B354" s="4"/>
      <c r="C354" s="4"/>
      <c r="D354" s="4"/>
      <c r="E354" s="4"/>
      <c r="F354" s="4"/>
      <c r="G354" s="4"/>
      <c r="H354" s="4"/>
      <c r="I354" s="4"/>
      <c r="J354" s="4"/>
      <c r="K354" s="4"/>
      <c r="L354" s="4"/>
      <c r="M354" s="4"/>
      <c r="N354" s="4"/>
      <c r="O354" s="4"/>
      <c r="P354" s="4"/>
    </row>
    <row r="355" spans="1:16" ht="15.75">
      <c r="A355" s="5"/>
      <c r="B355" s="4"/>
      <c r="C355" s="4"/>
      <c r="D355" s="4"/>
      <c r="E355" s="4"/>
      <c r="F355" s="4"/>
      <c r="G355" s="4"/>
      <c r="H355" s="4"/>
      <c r="I355" s="4"/>
      <c r="J355" s="4"/>
      <c r="K355" s="4"/>
      <c r="L355" s="4"/>
      <c r="M355" s="4"/>
      <c r="N355" s="4"/>
      <c r="O355" s="4"/>
      <c r="P355" s="4"/>
    </row>
    <row r="356" spans="1:16" ht="15.75">
      <c r="A356" s="5"/>
      <c r="B356" s="4"/>
      <c r="C356" s="4"/>
      <c r="D356" s="4"/>
      <c r="E356" s="4"/>
      <c r="F356" s="4"/>
      <c r="G356" s="4"/>
      <c r="H356" s="4"/>
      <c r="I356" s="4"/>
      <c r="J356" s="4"/>
      <c r="K356" s="4"/>
      <c r="L356" s="4"/>
      <c r="M356" s="4"/>
      <c r="N356" s="4"/>
      <c r="O356" s="4"/>
      <c r="P356" s="4"/>
    </row>
    <row r="357" spans="1:16" ht="15.75">
      <c r="A357" s="5"/>
      <c r="B357" s="4"/>
      <c r="C357" s="4"/>
      <c r="D357" s="4"/>
      <c r="E357" s="4"/>
      <c r="F357" s="4"/>
      <c r="G357" s="4"/>
      <c r="H357" s="4"/>
      <c r="I357" s="4"/>
      <c r="J357" s="4"/>
      <c r="K357" s="4"/>
      <c r="L357" s="4"/>
      <c r="M357" s="4"/>
      <c r="N357" s="4"/>
      <c r="O357" s="4"/>
      <c r="P357" s="4"/>
    </row>
    <row r="358" spans="1:16" ht="15.75">
      <c r="A358" s="5"/>
      <c r="B358" s="4"/>
      <c r="C358" s="4"/>
      <c r="D358" s="4"/>
      <c r="E358" s="4"/>
      <c r="F358" s="4"/>
      <c r="G358" s="4"/>
      <c r="H358" s="4"/>
      <c r="I358" s="4"/>
      <c r="J358" s="4"/>
      <c r="K358" s="4"/>
      <c r="L358" s="4"/>
      <c r="M358" s="4"/>
      <c r="N358" s="4"/>
      <c r="O358" s="4"/>
      <c r="P358" s="4"/>
    </row>
    <row r="359" spans="1:16" ht="15.75">
      <c r="A359" s="5"/>
      <c r="B359" s="4"/>
      <c r="C359" s="4"/>
      <c r="D359" s="4"/>
      <c r="E359" s="4"/>
      <c r="F359" s="4"/>
      <c r="G359" s="4"/>
      <c r="H359" s="4"/>
      <c r="I359" s="4"/>
      <c r="J359" s="4"/>
      <c r="K359" s="4"/>
      <c r="L359" s="4"/>
      <c r="M359" s="4"/>
      <c r="N359" s="4"/>
      <c r="O359" s="4"/>
      <c r="P359" s="4"/>
    </row>
    <row r="360" spans="1:16" ht="15.75">
      <c r="A360" s="5"/>
      <c r="B360" s="4"/>
      <c r="C360" s="4"/>
      <c r="D360" s="4"/>
      <c r="E360" s="4"/>
      <c r="F360" s="4"/>
      <c r="G360" s="4"/>
      <c r="H360" s="4"/>
      <c r="I360" s="4"/>
      <c r="J360" s="4"/>
      <c r="K360" s="4"/>
      <c r="L360" s="4"/>
      <c r="M360" s="4"/>
      <c r="N360" s="4"/>
      <c r="O360" s="4"/>
      <c r="P360" s="4"/>
    </row>
    <row r="361" spans="1:16" ht="15.75">
      <c r="A361" s="5"/>
      <c r="B361" s="4"/>
      <c r="C361" s="4"/>
      <c r="D361" s="4"/>
      <c r="E361" s="4"/>
      <c r="F361" s="4"/>
      <c r="G361" s="4"/>
      <c r="H361" s="4"/>
      <c r="I361" s="4"/>
      <c r="J361" s="4"/>
      <c r="K361" s="4"/>
      <c r="L361" s="4"/>
      <c r="M361" s="4"/>
      <c r="N361" s="4"/>
      <c r="O361" s="4"/>
      <c r="P361" s="4"/>
    </row>
    <row r="362" spans="1:16" ht="15.75">
      <c r="A362" s="5"/>
      <c r="B362" s="4"/>
      <c r="C362" s="4"/>
      <c r="D362" s="4"/>
      <c r="E362" s="4"/>
      <c r="F362" s="4"/>
      <c r="G362" s="4"/>
      <c r="H362" s="4"/>
      <c r="I362" s="4"/>
      <c r="J362" s="4"/>
      <c r="K362" s="4"/>
      <c r="L362" s="4"/>
      <c r="M362" s="4"/>
      <c r="N362" s="4"/>
      <c r="O362" s="4"/>
      <c r="P362" s="4"/>
    </row>
    <row r="363" spans="1:16" ht="15.75">
      <c r="A363" s="5"/>
      <c r="B363" s="4"/>
      <c r="C363" s="4"/>
      <c r="D363" s="4"/>
      <c r="E363" s="4"/>
      <c r="F363" s="4"/>
      <c r="G363" s="4"/>
      <c r="H363" s="4"/>
      <c r="I363" s="4"/>
      <c r="J363" s="4"/>
      <c r="K363" s="4"/>
      <c r="L363" s="4"/>
      <c r="M363" s="4"/>
      <c r="N363" s="4"/>
      <c r="O363" s="4"/>
      <c r="P363" s="4"/>
    </row>
    <row r="364" spans="1:16" ht="15.75">
      <c r="A364" s="5"/>
      <c r="B364" s="4"/>
      <c r="C364" s="4"/>
      <c r="D364" s="4"/>
      <c r="E364" s="4"/>
      <c r="F364" s="4"/>
      <c r="G364" s="4"/>
      <c r="H364" s="4"/>
      <c r="I364" s="4"/>
      <c r="J364" s="4"/>
      <c r="K364" s="4"/>
      <c r="L364" s="4"/>
      <c r="M364" s="4"/>
      <c r="N364" s="4"/>
      <c r="O364" s="4"/>
      <c r="P364" s="4"/>
    </row>
    <row r="365" spans="1:16" ht="15.75">
      <c r="A365" s="5"/>
      <c r="B365" s="4"/>
      <c r="C365" s="4"/>
      <c r="D365" s="4"/>
      <c r="E365" s="4"/>
      <c r="F365" s="4"/>
      <c r="G365" s="4"/>
      <c r="H365" s="4"/>
      <c r="I365" s="4"/>
      <c r="J365" s="4"/>
      <c r="K365" s="4"/>
      <c r="L365" s="4"/>
      <c r="M365" s="4"/>
      <c r="N365" s="4"/>
      <c r="O365" s="4"/>
      <c r="P365" s="4"/>
    </row>
    <row r="366" spans="1:16" ht="15.75">
      <c r="A366" s="5"/>
      <c r="B366" s="4"/>
      <c r="C366" s="4"/>
      <c r="D366" s="4"/>
      <c r="E366" s="4"/>
      <c r="F366" s="4"/>
      <c r="G366" s="4"/>
      <c r="H366" s="4"/>
      <c r="I366" s="4"/>
      <c r="J366" s="4"/>
      <c r="K366" s="4"/>
      <c r="L366" s="4"/>
      <c r="M366" s="4"/>
      <c r="N366" s="4"/>
      <c r="O366" s="4"/>
      <c r="P366" s="4"/>
    </row>
    <row r="367" spans="1:16" ht="15.75">
      <c r="A367" s="5"/>
      <c r="B367" s="4"/>
      <c r="C367" s="4"/>
      <c r="D367" s="4"/>
      <c r="E367" s="4"/>
      <c r="F367" s="4"/>
      <c r="G367" s="4"/>
      <c r="H367" s="4"/>
      <c r="I367" s="4"/>
      <c r="J367" s="4"/>
      <c r="K367" s="4"/>
      <c r="L367" s="4"/>
      <c r="M367" s="4"/>
      <c r="N367" s="4"/>
      <c r="O367" s="4"/>
      <c r="P367" s="4"/>
    </row>
    <row r="368" spans="1:16" ht="15.75">
      <c r="A368" s="5"/>
      <c r="B368" s="4"/>
      <c r="C368" s="4"/>
      <c r="D368" s="4"/>
      <c r="E368" s="4"/>
      <c r="F368" s="4"/>
      <c r="G368" s="4"/>
      <c r="H368" s="4"/>
      <c r="I368" s="4"/>
      <c r="J368" s="4"/>
      <c r="K368" s="4"/>
      <c r="L368" s="4"/>
      <c r="M368" s="4"/>
      <c r="N368" s="4"/>
      <c r="O368" s="4"/>
      <c r="P368" s="4"/>
    </row>
    <row r="369" spans="1:16" ht="15.75">
      <c r="A369" s="5"/>
      <c r="B369" s="4"/>
      <c r="C369" s="4"/>
      <c r="D369" s="4"/>
      <c r="E369" s="4"/>
      <c r="F369" s="4"/>
      <c r="G369" s="4"/>
      <c r="H369" s="4"/>
      <c r="I369" s="4"/>
      <c r="J369" s="4"/>
      <c r="K369" s="4"/>
      <c r="L369" s="4"/>
      <c r="M369" s="4"/>
      <c r="N369" s="4"/>
      <c r="O369" s="4"/>
      <c r="P369" s="4"/>
    </row>
    <row r="370" spans="1:16" ht="15.75">
      <c r="A370" s="5"/>
      <c r="B370" s="4"/>
      <c r="C370" s="4"/>
      <c r="D370" s="4"/>
      <c r="E370" s="4"/>
      <c r="F370" s="4"/>
      <c r="G370" s="4"/>
      <c r="H370" s="4"/>
      <c r="I370" s="4"/>
      <c r="J370" s="4"/>
      <c r="K370" s="4"/>
      <c r="L370" s="4"/>
      <c r="M370" s="4"/>
      <c r="N370" s="4"/>
      <c r="O370" s="4"/>
      <c r="P370" s="4"/>
    </row>
    <row r="371" spans="1:16" ht="15.75">
      <c r="A371" s="5"/>
      <c r="B371" s="4"/>
      <c r="C371" s="4"/>
      <c r="D371" s="4"/>
      <c r="E371" s="4"/>
      <c r="F371" s="4"/>
      <c r="G371" s="4"/>
      <c r="H371" s="4"/>
      <c r="I371" s="4"/>
      <c r="J371" s="4"/>
      <c r="K371" s="4"/>
      <c r="L371" s="4"/>
      <c r="M371" s="4"/>
      <c r="N371" s="4"/>
      <c r="O371" s="4"/>
      <c r="P371" s="4"/>
    </row>
    <row r="372" spans="1:16" ht="15.75">
      <c r="A372" s="5"/>
      <c r="B372" s="4"/>
      <c r="C372" s="4"/>
      <c r="D372" s="4"/>
      <c r="E372" s="4"/>
      <c r="F372" s="4"/>
      <c r="G372" s="4"/>
      <c r="H372" s="4"/>
      <c r="I372" s="4"/>
      <c r="J372" s="4"/>
      <c r="K372" s="4"/>
      <c r="L372" s="4"/>
      <c r="M372" s="4"/>
      <c r="N372" s="4"/>
      <c r="O372" s="4"/>
      <c r="P372" s="4"/>
    </row>
    <row r="373" spans="1:16" ht="15.75">
      <c r="A373" s="5"/>
      <c r="B373" s="4"/>
      <c r="C373" s="4"/>
      <c r="D373" s="4"/>
      <c r="E373" s="4"/>
      <c r="F373" s="4"/>
      <c r="G373" s="4"/>
      <c r="H373" s="4"/>
      <c r="I373" s="4"/>
      <c r="J373" s="4"/>
      <c r="K373" s="4"/>
      <c r="L373" s="4"/>
      <c r="M373" s="4"/>
      <c r="N373" s="4"/>
      <c r="O373" s="4"/>
      <c r="P373" s="4"/>
    </row>
    <row r="374" spans="1:16" ht="15.75">
      <c r="A374" s="5"/>
      <c r="B374" s="4"/>
      <c r="C374" s="4"/>
      <c r="D374" s="4"/>
      <c r="E374" s="4"/>
      <c r="F374" s="4"/>
      <c r="G374" s="4"/>
      <c r="H374" s="4"/>
      <c r="I374" s="4"/>
      <c r="J374" s="4"/>
      <c r="K374" s="4"/>
      <c r="L374" s="4"/>
      <c r="M374" s="4"/>
      <c r="N374" s="4"/>
      <c r="O374" s="4"/>
      <c r="P374" s="4"/>
    </row>
    <row r="375" spans="1:16" ht="15.75">
      <c r="A375" s="5"/>
      <c r="B375" s="4"/>
      <c r="C375" s="4"/>
      <c r="D375" s="4"/>
      <c r="E375" s="4"/>
      <c r="F375" s="4"/>
      <c r="G375" s="4"/>
      <c r="H375" s="4"/>
      <c r="I375" s="4"/>
      <c r="J375" s="4"/>
      <c r="K375" s="4"/>
      <c r="L375" s="4"/>
      <c r="M375" s="4"/>
      <c r="N375" s="4"/>
      <c r="O375" s="4"/>
      <c r="P375" s="4"/>
    </row>
    <row r="376" spans="1:16" ht="15.75">
      <c r="A376" s="5"/>
      <c r="B376" s="4"/>
      <c r="C376" s="4"/>
      <c r="D376" s="4"/>
      <c r="E376" s="4"/>
      <c r="F376" s="4"/>
      <c r="G376" s="4"/>
      <c r="H376" s="4"/>
      <c r="I376" s="4"/>
      <c r="J376" s="4"/>
      <c r="K376" s="4"/>
      <c r="L376" s="4"/>
      <c r="M376" s="4"/>
      <c r="N376" s="4"/>
      <c r="O376" s="4"/>
      <c r="P376" s="4"/>
    </row>
    <row r="377" spans="1:16" ht="15.75">
      <c r="A377" s="5"/>
      <c r="B377" s="4"/>
      <c r="C377" s="4"/>
      <c r="D377" s="4"/>
      <c r="E377" s="4"/>
      <c r="F377" s="4"/>
      <c r="G377" s="4"/>
      <c r="H377" s="4"/>
      <c r="I377" s="4"/>
      <c r="J377" s="4"/>
      <c r="K377" s="4"/>
      <c r="L377" s="4"/>
      <c r="M377" s="4"/>
      <c r="N377" s="4"/>
      <c r="O377" s="4"/>
      <c r="P377" s="4"/>
    </row>
    <row r="378" spans="1:16" ht="15.75">
      <c r="A378" s="5"/>
      <c r="B378" s="4"/>
      <c r="C378" s="4"/>
      <c r="D378" s="4"/>
      <c r="E378" s="4"/>
      <c r="F378" s="4"/>
      <c r="G378" s="4"/>
      <c r="H378" s="4"/>
      <c r="I378" s="4"/>
      <c r="J378" s="4"/>
      <c r="K378" s="4"/>
      <c r="L378" s="4"/>
      <c r="M378" s="4"/>
      <c r="N378" s="4"/>
      <c r="O378" s="4"/>
      <c r="P378" s="4"/>
    </row>
    <row r="379" spans="1:16" ht="15.75">
      <c r="A379" s="5"/>
      <c r="B379" s="4"/>
      <c r="C379" s="4"/>
      <c r="D379" s="4"/>
      <c r="E379" s="4"/>
      <c r="F379" s="4"/>
      <c r="G379" s="4"/>
      <c r="H379" s="4"/>
      <c r="I379" s="4"/>
      <c r="J379" s="4"/>
      <c r="K379" s="4"/>
      <c r="L379" s="4"/>
      <c r="M379" s="4"/>
      <c r="N379" s="4"/>
      <c r="O379" s="4"/>
      <c r="P379" s="4"/>
    </row>
    <row r="380" spans="1:16" ht="15.75">
      <c r="A380" s="5"/>
      <c r="B380" s="4"/>
      <c r="C380" s="4"/>
      <c r="D380" s="4"/>
      <c r="E380" s="4"/>
      <c r="F380" s="4"/>
      <c r="G380" s="4"/>
      <c r="H380" s="4"/>
      <c r="I380" s="4"/>
      <c r="J380" s="4"/>
      <c r="K380" s="4"/>
      <c r="L380" s="4"/>
      <c r="M380" s="4"/>
      <c r="N380" s="4"/>
      <c r="O380" s="4"/>
      <c r="P380" s="4"/>
    </row>
    <row r="381" spans="1:16" ht="15.75">
      <c r="A381" s="5"/>
      <c r="B381" s="4"/>
      <c r="C381" s="4"/>
      <c r="D381" s="4"/>
      <c r="E381" s="4"/>
      <c r="F381" s="4"/>
      <c r="G381" s="4"/>
      <c r="H381" s="4"/>
      <c r="I381" s="4"/>
      <c r="J381" s="4"/>
      <c r="K381" s="4"/>
      <c r="L381" s="4"/>
      <c r="M381" s="4"/>
      <c r="N381" s="4"/>
      <c r="O381" s="4"/>
      <c r="P381" s="4"/>
    </row>
    <row r="382" spans="1:16" ht="15.75">
      <c r="A382" s="5"/>
      <c r="B382" s="4"/>
      <c r="C382" s="4"/>
      <c r="D382" s="4"/>
      <c r="E382" s="4"/>
      <c r="F382" s="4"/>
      <c r="G382" s="4"/>
      <c r="H382" s="4"/>
      <c r="I382" s="4"/>
      <c r="J382" s="4"/>
      <c r="K382" s="4"/>
      <c r="L382" s="4"/>
      <c r="M382" s="4"/>
      <c r="N382" s="4"/>
      <c r="O382" s="4"/>
      <c r="P382" s="4"/>
    </row>
    <row r="383" spans="1:16" ht="15.75">
      <c r="A383" s="5"/>
      <c r="B383" s="4"/>
      <c r="C383" s="4"/>
      <c r="D383" s="4"/>
      <c r="E383" s="4"/>
      <c r="F383" s="4"/>
      <c r="G383" s="4"/>
      <c r="H383" s="4"/>
      <c r="I383" s="4"/>
      <c r="J383" s="4"/>
      <c r="K383" s="4"/>
      <c r="L383" s="4"/>
      <c r="M383" s="4"/>
      <c r="N383" s="4"/>
      <c r="O383" s="4"/>
      <c r="P383" s="4"/>
    </row>
    <row r="384" spans="1:16" ht="15.75">
      <c r="A384" s="5"/>
      <c r="B384" s="4"/>
      <c r="C384" s="4"/>
      <c r="D384" s="4"/>
      <c r="E384" s="4"/>
      <c r="F384" s="4"/>
      <c r="G384" s="4"/>
      <c r="H384" s="4"/>
      <c r="I384" s="4"/>
      <c r="J384" s="4"/>
      <c r="K384" s="4"/>
      <c r="L384" s="4"/>
      <c r="M384" s="4"/>
      <c r="N384" s="4"/>
      <c r="O384" s="4"/>
      <c r="P384" s="4"/>
    </row>
    <row r="385" spans="1:16" ht="15.75">
      <c r="A385" s="5"/>
      <c r="B385" s="4"/>
      <c r="C385" s="4"/>
      <c r="D385" s="4"/>
      <c r="E385" s="4"/>
      <c r="F385" s="4"/>
      <c r="G385" s="4"/>
      <c r="H385" s="4"/>
      <c r="I385" s="4"/>
      <c r="J385" s="4"/>
      <c r="K385" s="4"/>
      <c r="L385" s="4"/>
      <c r="M385" s="4"/>
      <c r="N385" s="4"/>
      <c r="O385" s="4"/>
      <c r="P385" s="4"/>
    </row>
    <row r="386" spans="1:16" ht="15.75">
      <c r="A386" s="5"/>
      <c r="B386" s="4"/>
      <c r="C386" s="4"/>
      <c r="D386" s="4"/>
      <c r="E386" s="4"/>
      <c r="F386" s="4"/>
      <c r="G386" s="4"/>
      <c r="H386" s="4"/>
      <c r="I386" s="4"/>
      <c r="J386" s="4"/>
      <c r="K386" s="4"/>
      <c r="L386" s="4"/>
      <c r="M386" s="4"/>
      <c r="N386" s="4"/>
      <c r="O386" s="4"/>
      <c r="P386" s="4"/>
    </row>
    <row r="387" spans="1:16" ht="15.75">
      <c r="A387" s="5"/>
      <c r="B387" s="4"/>
      <c r="C387" s="4"/>
      <c r="D387" s="4"/>
      <c r="E387" s="4"/>
      <c r="F387" s="4"/>
      <c r="G387" s="4"/>
      <c r="H387" s="4"/>
      <c r="I387" s="4"/>
      <c r="J387" s="4"/>
      <c r="K387" s="4"/>
      <c r="L387" s="4"/>
      <c r="M387" s="4"/>
      <c r="N387" s="4"/>
      <c r="O387" s="4"/>
      <c r="P387" s="4"/>
    </row>
    <row r="388" spans="1:16" ht="15.75">
      <c r="A388" s="5"/>
      <c r="B388" s="4"/>
      <c r="C388" s="4"/>
      <c r="D388" s="4"/>
      <c r="E388" s="4"/>
      <c r="F388" s="4"/>
      <c r="G388" s="4"/>
      <c r="H388" s="4"/>
      <c r="I388" s="4"/>
      <c r="J388" s="4"/>
      <c r="K388" s="4"/>
      <c r="L388" s="4"/>
      <c r="M388" s="4"/>
      <c r="N388" s="4"/>
      <c r="O388" s="4"/>
      <c r="P388" s="4"/>
    </row>
    <row r="389" spans="1:16" ht="15.75">
      <c r="A389" s="5"/>
      <c r="B389" s="4"/>
      <c r="C389" s="4"/>
      <c r="D389" s="4"/>
      <c r="E389" s="4"/>
      <c r="F389" s="4"/>
      <c r="G389" s="4"/>
      <c r="H389" s="4"/>
      <c r="I389" s="4"/>
      <c r="J389" s="4"/>
      <c r="K389" s="4"/>
      <c r="L389" s="4"/>
      <c r="M389" s="4"/>
      <c r="N389" s="4"/>
      <c r="O389" s="4"/>
      <c r="P389" s="4"/>
    </row>
    <row r="390" spans="1:16" ht="15.75">
      <c r="A390" s="5"/>
      <c r="B390" s="4"/>
      <c r="C390" s="4"/>
      <c r="D390" s="4"/>
      <c r="E390" s="4"/>
      <c r="F390" s="4"/>
      <c r="G390" s="4"/>
      <c r="H390" s="4"/>
      <c r="I390" s="4"/>
      <c r="J390" s="4"/>
      <c r="K390" s="4"/>
      <c r="L390" s="4"/>
      <c r="M390" s="4"/>
      <c r="N390" s="4"/>
      <c r="O390" s="4"/>
      <c r="P390" s="4"/>
    </row>
    <row r="391" spans="1:16" ht="15.75">
      <c r="A391" s="5"/>
      <c r="B391" s="4"/>
      <c r="C391" s="4"/>
      <c r="D391" s="4"/>
      <c r="E391" s="4"/>
      <c r="F391" s="4"/>
      <c r="G391" s="4"/>
      <c r="H391" s="4"/>
      <c r="I391" s="4"/>
      <c r="J391" s="4"/>
      <c r="K391" s="4"/>
      <c r="L391" s="4"/>
      <c r="M391" s="4"/>
      <c r="N391" s="4"/>
      <c r="O391" s="4"/>
      <c r="P391" s="4"/>
    </row>
    <row r="392" spans="1:16" ht="15.75">
      <c r="A392" s="5"/>
      <c r="B392" s="4"/>
      <c r="C392" s="4"/>
      <c r="D392" s="4"/>
      <c r="E392" s="4"/>
      <c r="F392" s="4"/>
      <c r="G392" s="4"/>
      <c r="H392" s="4"/>
      <c r="I392" s="4"/>
      <c r="J392" s="4"/>
      <c r="K392" s="4"/>
      <c r="L392" s="4"/>
      <c r="M392" s="4"/>
      <c r="N392" s="4"/>
      <c r="O392" s="4"/>
      <c r="P392" s="4"/>
    </row>
    <row r="393" spans="1:16" ht="15.75">
      <c r="A393" s="5"/>
      <c r="B393" s="4"/>
      <c r="C393" s="4"/>
      <c r="D393" s="4"/>
      <c r="E393" s="4"/>
      <c r="F393" s="4"/>
      <c r="G393" s="4"/>
      <c r="H393" s="4"/>
      <c r="I393" s="4"/>
      <c r="J393" s="4"/>
      <c r="K393" s="4"/>
      <c r="L393" s="4"/>
      <c r="M393" s="4"/>
      <c r="N393" s="4"/>
      <c r="O393" s="4"/>
      <c r="P393" s="4"/>
    </row>
    <row r="394" spans="1:16" ht="15.75">
      <c r="A394" s="5"/>
      <c r="B394" s="4"/>
      <c r="C394" s="4"/>
      <c r="D394" s="4"/>
      <c r="E394" s="4"/>
      <c r="F394" s="4"/>
      <c r="G394" s="4"/>
      <c r="H394" s="4"/>
      <c r="I394" s="4"/>
      <c r="J394" s="4"/>
      <c r="K394" s="4"/>
      <c r="L394" s="4"/>
      <c r="M394" s="4"/>
      <c r="N394" s="4"/>
      <c r="O394" s="4"/>
      <c r="P394" s="4"/>
    </row>
    <row r="395" spans="1:16" ht="15.75">
      <c r="A395" s="5"/>
      <c r="B395" s="4"/>
      <c r="C395" s="4"/>
      <c r="D395" s="4"/>
      <c r="E395" s="4"/>
      <c r="F395" s="4"/>
      <c r="G395" s="4"/>
      <c r="H395" s="4"/>
      <c r="I395" s="4"/>
      <c r="J395" s="4"/>
      <c r="K395" s="4"/>
      <c r="L395" s="4"/>
      <c r="M395" s="4"/>
      <c r="N395" s="4"/>
      <c r="O395" s="4"/>
      <c r="P395" s="4"/>
    </row>
    <row r="396" spans="1:16" ht="15.75">
      <c r="A396" s="5"/>
      <c r="B396" s="4"/>
      <c r="C396" s="4"/>
      <c r="D396" s="4"/>
      <c r="E396" s="4"/>
      <c r="F396" s="4"/>
      <c r="G396" s="4"/>
      <c r="H396" s="4"/>
      <c r="I396" s="4"/>
      <c r="J396" s="4"/>
      <c r="K396" s="4"/>
      <c r="L396" s="4"/>
      <c r="M396" s="4"/>
      <c r="N396" s="4"/>
      <c r="O396" s="4"/>
      <c r="P396" s="4"/>
    </row>
    <row r="397" spans="1:16" ht="15.75">
      <c r="A397" s="5"/>
      <c r="B397" s="4"/>
      <c r="C397" s="4"/>
      <c r="D397" s="4"/>
      <c r="E397" s="4"/>
      <c r="F397" s="4"/>
      <c r="G397" s="4"/>
      <c r="H397" s="4"/>
      <c r="I397" s="4"/>
      <c r="J397" s="4"/>
      <c r="K397" s="4"/>
      <c r="L397" s="4"/>
      <c r="M397" s="4"/>
      <c r="N397" s="4"/>
      <c r="O397" s="4"/>
      <c r="P397" s="4"/>
    </row>
    <row r="398" spans="1:16" ht="15.75">
      <c r="A398" s="5"/>
      <c r="B398" s="4"/>
      <c r="C398" s="4"/>
      <c r="D398" s="4"/>
      <c r="E398" s="4"/>
      <c r="F398" s="4"/>
      <c r="G398" s="4"/>
      <c r="H398" s="4"/>
      <c r="I398" s="4"/>
      <c r="J398" s="4"/>
      <c r="K398" s="4"/>
      <c r="L398" s="4"/>
      <c r="M398" s="4"/>
      <c r="N398" s="4"/>
      <c r="O398" s="4"/>
      <c r="P398" s="4"/>
    </row>
    <row r="399" spans="1:16" ht="15.75">
      <c r="A399" s="5"/>
      <c r="B399" s="4"/>
      <c r="C399" s="4"/>
      <c r="D399" s="4"/>
      <c r="E399" s="4"/>
      <c r="F399" s="4"/>
      <c r="G399" s="4"/>
      <c r="H399" s="4"/>
      <c r="I399" s="4"/>
      <c r="J399" s="4"/>
      <c r="K399" s="4"/>
      <c r="L399" s="4"/>
      <c r="M399" s="4"/>
      <c r="N399" s="4"/>
      <c r="O399" s="4"/>
      <c r="P399" s="4"/>
    </row>
    <row r="400" spans="1:16" ht="15.75">
      <c r="A400" s="5"/>
      <c r="B400" s="4"/>
      <c r="C400" s="4"/>
      <c r="D400" s="4"/>
      <c r="E400" s="4"/>
      <c r="F400" s="4"/>
      <c r="G400" s="4"/>
      <c r="H400" s="4"/>
      <c r="I400" s="4"/>
      <c r="J400" s="4"/>
      <c r="K400" s="4"/>
      <c r="L400" s="4"/>
      <c r="M400" s="4"/>
      <c r="N400" s="4"/>
      <c r="O400" s="4"/>
      <c r="P400" s="4"/>
    </row>
    <row r="401" spans="1:16" ht="15.75">
      <c r="A401" s="5"/>
      <c r="B401" s="4"/>
      <c r="C401" s="4"/>
      <c r="D401" s="4"/>
      <c r="E401" s="4"/>
      <c r="F401" s="4"/>
      <c r="G401" s="4"/>
      <c r="H401" s="4"/>
      <c r="I401" s="4"/>
      <c r="J401" s="4"/>
      <c r="K401" s="4"/>
      <c r="L401" s="4"/>
      <c r="M401" s="4"/>
      <c r="N401" s="4"/>
      <c r="O401" s="4"/>
      <c r="P401" s="4"/>
    </row>
    <row r="402" spans="1:16" ht="15.75">
      <c r="A402" s="5"/>
      <c r="B402" s="4"/>
      <c r="C402" s="4"/>
      <c r="D402" s="4"/>
      <c r="E402" s="4"/>
      <c r="F402" s="4"/>
      <c r="G402" s="4"/>
      <c r="H402" s="4"/>
      <c r="I402" s="4"/>
      <c r="J402" s="4"/>
      <c r="K402" s="4"/>
      <c r="L402" s="4"/>
      <c r="M402" s="4"/>
      <c r="N402" s="4"/>
      <c r="O402" s="4"/>
      <c r="P402" s="4"/>
    </row>
    <row r="403" spans="1:16" ht="15.75">
      <c r="A403" s="5"/>
      <c r="B403" s="4"/>
      <c r="C403" s="4"/>
      <c r="D403" s="4"/>
      <c r="E403" s="4"/>
      <c r="F403" s="4"/>
      <c r="G403" s="4"/>
      <c r="H403" s="4"/>
      <c r="I403" s="4"/>
      <c r="J403" s="4"/>
      <c r="K403" s="4"/>
      <c r="L403" s="4"/>
      <c r="M403" s="4"/>
      <c r="N403" s="4"/>
      <c r="O403" s="4"/>
      <c r="P403" s="4"/>
    </row>
    <row r="404" spans="1:16" ht="15.75">
      <c r="A404" s="5"/>
      <c r="B404" s="4"/>
      <c r="C404" s="4"/>
      <c r="D404" s="4"/>
      <c r="E404" s="4"/>
      <c r="F404" s="4"/>
      <c r="G404" s="4"/>
      <c r="H404" s="4"/>
      <c r="I404" s="4"/>
      <c r="J404" s="4"/>
      <c r="K404" s="4"/>
      <c r="L404" s="4"/>
      <c r="M404" s="4"/>
      <c r="N404" s="4"/>
      <c r="O404" s="4"/>
      <c r="P404" s="4"/>
    </row>
    <row r="405" spans="1:16" ht="15.75">
      <c r="A405" s="5"/>
      <c r="B405" s="4"/>
      <c r="C405" s="4"/>
      <c r="D405" s="4"/>
      <c r="E405" s="4"/>
      <c r="F405" s="4"/>
      <c r="G405" s="4"/>
      <c r="H405" s="4"/>
      <c r="I405" s="4"/>
      <c r="J405" s="4"/>
      <c r="K405" s="4"/>
      <c r="L405" s="4"/>
      <c r="M405" s="4"/>
      <c r="N405" s="4"/>
      <c r="O405" s="4"/>
      <c r="P405" s="4"/>
    </row>
    <row r="406" spans="1:16" ht="15.75">
      <c r="A406" s="5"/>
      <c r="B406" s="4"/>
      <c r="C406" s="4"/>
      <c r="D406" s="4"/>
      <c r="E406" s="4"/>
      <c r="F406" s="4"/>
      <c r="G406" s="4"/>
      <c r="H406" s="4"/>
      <c r="I406" s="4"/>
      <c r="J406" s="4"/>
      <c r="K406" s="4"/>
      <c r="L406" s="4"/>
      <c r="M406" s="4"/>
      <c r="N406" s="4"/>
      <c r="O406" s="4"/>
      <c r="P406" s="4"/>
    </row>
    <row r="407" spans="1:16" ht="15.75">
      <c r="A407" s="5"/>
      <c r="B407" s="4"/>
      <c r="C407" s="4"/>
      <c r="D407" s="4"/>
      <c r="E407" s="4"/>
      <c r="F407" s="4"/>
      <c r="G407" s="4"/>
      <c r="H407" s="4"/>
      <c r="I407" s="4"/>
      <c r="J407" s="4"/>
      <c r="K407" s="4"/>
      <c r="L407" s="4"/>
      <c r="M407" s="4"/>
      <c r="N407" s="4"/>
      <c r="O407" s="4"/>
      <c r="P407" s="4"/>
    </row>
    <row r="408" spans="1:16" ht="15.75">
      <c r="A408" s="5"/>
      <c r="B408" s="4"/>
      <c r="C408" s="4"/>
      <c r="D408" s="4"/>
      <c r="E408" s="4"/>
      <c r="F408" s="4"/>
      <c r="G408" s="4"/>
      <c r="H408" s="4"/>
      <c r="I408" s="4"/>
      <c r="J408" s="4"/>
      <c r="K408" s="4"/>
      <c r="L408" s="4"/>
      <c r="M408" s="4"/>
      <c r="N408" s="4"/>
      <c r="O408" s="4"/>
      <c r="P408" s="4"/>
    </row>
    <row r="409" spans="1:16" ht="15.75">
      <c r="A409" s="5"/>
      <c r="B409" s="4"/>
      <c r="C409" s="4"/>
      <c r="D409" s="4"/>
      <c r="E409" s="4"/>
      <c r="F409" s="4"/>
      <c r="G409" s="4"/>
      <c r="H409" s="4"/>
      <c r="I409" s="4"/>
      <c r="J409" s="4"/>
      <c r="K409" s="4"/>
      <c r="L409" s="4"/>
      <c r="M409" s="4"/>
      <c r="N409" s="4"/>
      <c r="O409" s="4"/>
      <c r="P409" s="4"/>
    </row>
    <row r="410" spans="1:16" ht="15.75">
      <c r="A410" s="5"/>
      <c r="B410" s="4"/>
      <c r="C410" s="4"/>
      <c r="D410" s="4"/>
      <c r="E410" s="4"/>
      <c r="F410" s="4"/>
      <c r="G410" s="4"/>
      <c r="H410" s="4"/>
      <c r="I410" s="4"/>
      <c r="J410" s="4"/>
      <c r="K410" s="4"/>
      <c r="L410" s="4"/>
      <c r="M410" s="4"/>
      <c r="N410" s="4"/>
      <c r="O410" s="4"/>
      <c r="P410" s="4"/>
    </row>
    <row r="411" spans="1:16" ht="15.75">
      <c r="A411" s="5"/>
      <c r="B411" s="4"/>
      <c r="C411" s="4"/>
      <c r="D411" s="4"/>
      <c r="E411" s="4"/>
      <c r="F411" s="4"/>
      <c r="G411" s="4"/>
      <c r="H411" s="4"/>
      <c r="I411" s="4"/>
      <c r="J411" s="4"/>
      <c r="K411" s="4"/>
      <c r="L411" s="4"/>
      <c r="M411" s="4"/>
      <c r="N411" s="4"/>
      <c r="O411" s="4"/>
      <c r="P411" s="4"/>
    </row>
    <row r="412" spans="1:16" ht="15.75">
      <c r="A412" s="5"/>
      <c r="B412" s="4"/>
      <c r="C412" s="4"/>
      <c r="D412" s="4"/>
      <c r="E412" s="4"/>
      <c r="F412" s="4"/>
      <c r="G412" s="4"/>
      <c r="H412" s="4"/>
      <c r="I412" s="4"/>
      <c r="J412" s="4"/>
      <c r="K412" s="4"/>
      <c r="L412" s="4"/>
      <c r="M412" s="4"/>
      <c r="N412" s="4"/>
      <c r="O412" s="4"/>
      <c r="P412" s="4"/>
    </row>
  </sheetData>
  <sheetProtection password="C724" sheet="1" objects="1" scenarios="1"/>
  <printOptions/>
  <pageMargins left="0.75" right="0.75" top="0.79" bottom="0.77" header="0.5" footer="0.5"/>
  <pageSetup horizontalDpi="600" verticalDpi="600" orientation="portrait" scale="70" r:id="rId4"/>
  <rowBreaks count="2" manualBreakCount="2">
    <brk id="61" max="15" man="1"/>
    <brk id="119" max="15" man="1"/>
  </rowBreaks>
  <drawing r:id="rId3"/>
  <legacyDrawing r:id="rId2"/>
  <oleObjects>
    <oleObject progId="MSPhotoEd.3" shapeId="101549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version submitted to KLSE</dc:title>
  <dc:subject/>
  <dc:creator>mit</dc:creator>
  <cp:keywords/>
  <dc:description/>
  <cp:lastModifiedBy>NAJDANM</cp:lastModifiedBy>
  <cp:lastPrinted>2007-11-22T09:19:14Z</cp:lastPrinted>
  <dcterms:created xsi:type="dcterms:W3CDTF">2000-09-06T00:55:32Z</dcterms:created>
  <dcterms:modified xsi:type="dcterms:W3CDTF">2007-11-22T09:57:06Z</dcterms:modified>
  <cp:category/>
  <cp:version/>
  <cp:contentType/>
  <cp:contentStatus/>
</cp:coreProperties>
</file>