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60" windowHeight="6195" activeTab="0"/>
  </bookViews>
  <sheets>
    <sheet name="Inc.Statements" sheetId="1" r:id="rId1"/>
    <sheet name="Bal.Sheet" sheetId="2" r:id="rId2"/>
    <sheet name="Cash Flow" sheetId="3" r:id="rId3"/>
    <sheet name="Stat Of Chang In Equity" sheetId="4" r:id="rId4"/>
    <sheet name="Notes" sheetId="5" r:id="rId5"/>
  </sheets>
  <externalReferences>
    <externalReference r:id="rId8"/>
  </externalReferences>
  <definedNames>
    <definedName name="_xlnm.Print_Area" localSheetId="1">'Bal.Sheet'!$A$1:$P$69</definedName>
    <definedName name="_xlnm.Print_Area" localSheetId="2">'Cash Flow'!$A$1:$G$52</definedName>
    <definedName name="_xlnm.Print_Area" localSheetId="0">'Inc.Statements'!$A$1:$K$63</definedName>
    <definedName name="_xlnm.Print_Area" localSheetId="4">'Notes'!$A$1:$P$239</definedName>
    <definedName name="_xlnm.Print_Area" localSheetId="3">'Stat Of Chang In Equity'!$A$1:$N$46</definedName>
    <definedName name="Z_1857B7C1_D703_4DE6_BE4C_5D9B1C2877C6_.wvu.Cols" localSheetId="1" hidden="1">'Bal.Sheet'!$H:$N</definedName>
    <definedName name="Z_1857B7C1_D703_4DE6_BE4C_5D9B1C2877C6_.wvu.Cols" localSheetId="0" hidden="1">'Inc.Statements'!$C:$C</definedName>
    <definedName name="Z_1857B7C1_D703_4DE6_BE4C_5D9B1C2877C6_.wvu.PrintArea" localSheetId="1" hidden="1">'Bal.Sheet'!$A$1:$P$70</definedName>
    <definedName name="Z_1857B7C1_D703_4DE6_BE4C_5D9B1C2877C6_.wvu.PrintArea" localSheetId="2" hidden="1">'Cash Flow'!$A$1:$G$52</definedName>
    <definedName name="Z_1857B7C1_D703_4DE6_BE4C_5D9B1C2877C6_.wvu.PrintArea" localSheetId="0" hidden="1">'Inc.Statements'!$A$1:$K$63</definedName>
    <definedName name="Z_1857B7C1_D703_4DE6_BE4C_5D9B1C2877C6_.wvu.PrintArea" localSheetId="3" hidden="1">'Stat Of Chang In Equity'!$A$1:$K$46</definedName>
    <definedName name="Z_1857B7C1_D703_4DE6_BE4C_5D9B1C2877C6_.wvu.Rows" localSheetId="1" hidden="1">'Bal.Sheet'!$46:$46,'Bal.Sheet'!$71:$71</definedName>
    <definedName name="Z_1857B7C1_D703_4DE6_BE4C_5D9B1C2877C6_.wvu.Rows" localSheetId="2" hidden="1">'Cash Flow'!$19:$27,'Cash Flow'!$30:$34,'Cash Flow'!$37:$43</definedName>
    <definedName name="Z_1857B7C1_D703_4DE6_BE4C_5D9B1C2877C6_.wvu.Rows" localSheetId="0" hidden="1">'Inc.Statements'!$59:$59</definedName>
    <definedName name="Z_7C07EF18_D7A1_47DA_A3A2_4F1EED7920E1_.wvu.Cols" localSheetId="1" hidden="1">'Bal.Sheet'!$H:$N</definedName>
    <definedName name="Z_7C07EF18_D7A1_47DA_A3A2_4F1EED7920E1_.wvu.Cols" localSheetId="0" hidden="1">'Inc.Statements'!$C:$C</definedName>
    <definedName name="Z_7C07EF18_D7A1_47DA_A3A2_4F1EED7920E1_.wvu.PrintArea" localSheetId="1" hidden="1">'Bal.Sheet'!$A$1:$P$70</definedName>
    <definedName name="Z_7C07EF18_D7A1_47DA_A3A2_4F1EED7920E1_.wvu.PrintArea" localSheetId="2" hidden="1">'Cash Flow'!$A$1:$G$52</definedName>
    <definedName name="Z_7C07EF18_D7A1_47DA_A3A2_4F1EED7920E1_.wvu.PrintArea" localSheetId="0" hidden="1">'Inc.Statements'!$A$1:$K$63</definedName>
    <definedName name="Z_7C07EF18_D7A1_47DA_A3A2_4F1EED7920E1_.wvu.PrintArea" localSheetId="3" hidden="1">'Stat Of Chang In Equity'!$A$1:$K$46</definedName>
    <definedName name="Z_7C07EF18_D7A1_47DA_A3A2_4F1EED7920E1_.wvu.Rows" localSheetId="1" hidden="1">'Bal.Sheet'!$46:$46,'Bal.Sheet'!$71:$71</definedName>
    <definedName name="Z_7C07EF18_D7A1_47DA_A3A2_4F1EED7920E1_.wvu.Rows" localSheetId="2" hidden="1">'Cash Flow'!$19:$27,'Cash Flow'!$30:$34,'Cash Flow'!$37:$43</definedName>
    <definedName name="Z_7C07EF18_D7A1_47DA_A3A2_4F1EED7920E1_.wvu.Rows" localSheetId="0" hidden="1">'Inc.Statements'!$59:$59</definedName>
  </definedNames>
  <calcPr fullCalcOnLoad="1"/>
</workbook>
</file>

<file path=xl/sharedStrings.xml><?xml version="1.0" encoding="utf-8"?>
<sst xmlns="http://schemas.openxmlformats.org/spreadsheetml/2006/main" count="417" uniqueCount="333">
  <si>
    <t>The income of the Group that is derived from the operations of sea-going Malaysian registered ships is tax exempt</t>
  </si>
  <si>
    <t>The tenure of Group borrowings as at 31 March 2007 classified as short and long term as well as secured and</t>
  </si>
  <si>
    <t>unsecured categories is as follows :-</t>
  </si>
  <si>
    <t>On 18 December 2006, a subsidiary company has entered into an interest rate swap contract to hedge the floating</t>
  </si>
  <si>
    <t>interest rate obligations, for the loan of which USD310,000,000 has been drawn down.  Under this arrangement,</t>
  </si>
  <si>
    <t>the subsidiary company concerned has hedged its floating interest rate to fixed rate at 5.09% per annum,</t>
  </si>
  <si>
    <t>expires in June 2014.</t>
  </si>
  <si>
    <t>The number of ordinary shares used as the denominator in calculating the earnings per share is 3,719.8</t>
  </si>
  <si>
    <t>million.</t>
  </si>
  <si>
    <t>shares and therefore, dilutive to its basic earnings per share.</t>
  </si>
  <si>
    <t>At 1 April 2006 as previously stated</t>
  </si>
  <si>
    <t>At 1 April 2006 (restated)</t>
  </si>
  <si>
    <t>Investment Properties</t>
  </si>
  <si>
    <t>A</t>
  </si>
  <si>
    <t>ANNOUNCEMENT</t>
  </si>
  <si>
    <t>INDIVIDUAL QUARTER</t>
  </si>
  <si>
    <t xml:space="preserve">CUMULATIVE </t>
  </si>
  <si>
    <t xml:space="preserve">HALF </t>
  </si>
  <si>
    <t>CURRENT</t>
  </si>
  <si>
    <t>PRECEDING YEAR</t>
  </si>
  <si>
    <t>YEAR</t>
  </si>
  <si>
    <t>CORRESPONDING</t>
  </si>
  <si>
    <t>ENDED</t>
  </si>
  <si>
    <t>QUARTER</t>
  </si>
  <si>
    <t>TO DATE</t>
  </si>
  <si>
    <t>31 DECEMBER 1999</t>
  </si>
  <si>
    <t>31 DECEMBER 1998</t>
  </si>
  <si>
    <t>RM '000</t>
  </si>
  <si>
    <t xml:space="preserve">     ordinary shares) (sen)</t>
  </si>
  <si>
    <t xml:space="preserve">AS AT </t>
  </si>
  <si>
    <t>END OF</t>
  </si>
  <si>
    <t>PRECEDING</t>
  </si>
  <si>
    <t>AS AT</t>
  </si>
  <si>
    <t>FINANCIAL</t>
  </si>
  <si>
    <t>YEAR END</t>
  </si>
  <si>
    <t>Intangible Assets</t>
  </si>
  <si>
    <t>Current Assets</t>
  </si>
  <si>
    <t>Cash</t>
  </si>
  <si>
    <t>Amounts due from Group Companies</t>
  </si>
  <si>
    <t>Short Term Borrowings</t>
  </si>
  <si>
    <t>Provision for Taxation</t>
  </si>
  <si>
    <t>Amounts due to Group Companies</t>
  </si>
  <si>
    <t>Shareholders' Funds</t>
  </si>
  <si>
    <t>Share Capital</t>
  </si>
  <si>
    <t xml:space="preserve">Reserves </t>
  </si>
  <si>
    <t>Revaluation Reserve</t>
  </si>
  <si>
    <t>Other Reserves</t>
  </si>
  <si>
    <t>Statutory Reserve</t>
  </si>
  <si>
    <t>Long Term Borrowings</t>
  </si>
  <si>
    <t>Deferred Taxation</t>
  </si>
  <si>
    <t>check</t>
  </si>
  <si>
    <t>Marketable Securities</t>
  </si>
  <si>
    <t>Revenue</t>
  </si>
  <si>
    <t>Finance cost</t>
  </si>
  <si>
    <t>Inventories</t>
  </si>
  <si>
    <t>Long Term Investments</t>
  </si>
  <si>
    <t>ACCOUNTING POLICIES</t>
  </si>
  <si>
    <t>EXCEPTIONAL ITEMS</t>
  </si>
  <si>
    <t>TAXATION</t>
  </si>
  <si>
    <t>Income tax charge/(credit)</t>
  </si>
  <si>
    <t>- current period</t>
  </si>
  <si>
    <t>- prior year</t>
  </si>
  <si>
    <t>Deferred taxation</t>
  </si>
  <si>
    <t>PROFITS ON SALE OF INVESTMENTS AND/OR PROPERTIES</t>
  </si>
  <si>
    <t>PURCHASES AND SALES OF QUOTED SECURITIES</t>
  </si>
  <si>
    <t xml:space="preserve"> </t>
  </si>
  <si>
    <t xml:space="preserve">   At cost</t>
  </si>
  <si>
    <t xml:space="preserve">   At carrying value</t>
  </si>
  <si>
    <t xml:space="preserve">   At market value</t>
  </si>
  <si>
    <t>Other Investments (Long Term)</t>
  </si>
  <si>
    <t>CHANGES IN THE COMPOSITION OF THE GROUP</t>
  </si>
  <si>
    <t>STATUS OF CORPORATE PROPOSALS</t>
  </si>
  <si>
    <t>SEASONALITY OR CYCLICALITY OF OPERATIONS</t>
  </si>
  <si>
    <t>ISSUANCE OR REPAYMENT OF DEBT AND EQUITY SECURITIES</t>
  </si>
  <si>
    <t>GROUP BORROWINGS</t>
  </si>
  <si>
    <t xml:space="preserve">   Secured</t>
  </si>
  <si>
    <t xml:space="preserve">   Unsecured</t>
  </si>
  <si>
    <t>Total</t>
  </si>
  <si>
    <t xml:space="preserve">US Dollars </t>
  </si>
  <si>
    <t>CONTINGENT LIABILITIES</t>
  </si>
  <si>
    <t>Contingent liabilities of the Group comprise the following :-</t>
  </si>
  <si>
    <t>Letters of guarantee issued in</t>
  </si>
  <si>
    <t>respect of banking facilities</t>
  </si>
  <si>
    <t>OFF BALANCE SHEET FINANCIAL INSTRUMENTS</t>
  </si>
  <si>
    <t>There is no material litigation involving the Group.</t>
  </si>
  <si>
    <t>SEGMENT REPORT</t>
  </si>
  <si>
    <t>COMPARISON WITH PRECEDING QUARTER'S RESULTS</t>
  </si>
  <si>
    <t>REVIEW OF PERFORMANCE</t>
  </si>
  <si>
    <t>CURRENT YEAR PROSPECTS</t>
  </si>
  <si>
    <t>DIVIDENDS</t>
  </si>
  <si>
    <t>Proposed dividends/Dividends payable</t>
  </si>
  <si>
    <t>Other operating income</t>
  </si>
  <si>
    <t>Taxation</t>
  </si>
  <si>
    <t>Ordinary</t>
  </si>
  <si>
    <t>shares</t>
  </si>
  <si>
    <t>Other</t>
  </si>
  <si>
    <t>reserves</t>
  </si>
  <si>
    <t>Retained</t>
  </si>
  <si>
    <t>profits</t>
  </si>
  <si>
    <t>Currency translation differences</t>
  </si>
  <si>
    <t>Net profit</t>
  </si>
  <si>
    <t>CHANGES IN MATERIAL LITIGATION</t>
  </si>
  <si>
    <t>EARNINGS PER SHARE</t>
  </si>
  <si>
    <t>CHANGES IN ESTIMATES</t>
  </si>
  <si>
    <t>Result</t>
  </si>
  <si>
    <t>Cash Flow from Operations</t>
  </si>
  <si>
    <t>Investing Activities</t>
  </si>
  <si>
    <t>Financing Activities</t>
  </si>
  <si>
    <t>Net Change in Cash &amp; Cash Equivalents</t>
  </si>
  <si>
    <t>Trade &amp; Other Receivables</t>
  </si>
  <si>
    <t>Trade &amp; Other Payables</t>
  </si>
  <si>
    <t>Currency translation difference</t>
  </si>
  <si>
    <t>AUDIT REPORT OF PRECEDING ANNUAL FINANCIAL STATEMENTS</t>
  </si>
  <si>
    <t>Integrated</t>
  </si>
  <si>
    <t>In respect of earnings per share :-</t>
  </si>
  <si>
    <t>Cash receipts from customers</t>
  </si>
  <si>
    <t>Cash paid to suppliers and employees</t>
  </si>
  <si>
    <t>Taxation paid</t>
  </si>
  <si>
    <t>Cash Flow from Operating Activities</t>
  </si>
  <si>
    <t>Cash &amp; Cash Equivalents at the beginning of the year</t>
  </si>
  <si>
    <t>Equity investments</t>
  </si>
  <si>
    <t>Interest received</t>
  </si>
  <si>
    <t>Repayment of term loans</t>
  </si>
  <si>
    <t>Repayment of Islamic Private Debt Securities</t>
  </si>
  <si>
    <t>Interest paid</t>
  </si>
  <si>
    <t>Dividends paid to minority shareholders of subsidiaries</t>
  </si>
  <si>
    <t>Dividends paid to shareholders of Corporation</t>
  </si>
  <si>
    <t>Distributable</t>
  </si>
  <si>
    <t>Non-distributable</t>
  </si>
  <si>
    <t>REVENUE AND RESULT</t>
  </si>
  <si>
    <t>Other investments</t>
  </si>
  <si>
    <t>*  Included in share capital is one preference share of RM1.</t>
  </si>
  <si>
    <t>VARIANCE OF ACTUAL RESULTS COMPARED WITH FORECASTED AND SHORTFALL IN PROFIT GUARANTEE</t>
  </si>
  <si>
    <t>Profit before tax</t>
  </si>
  <si>
    <t>Profit after tax</t>
  </si>
  <si>
    <t>Ships</t>
  </si>
  <si>
    <t>Non-Current Liabilities</t>
  </si>
  <si>
    <t>Capital expenditure</t>
  </si>
  <si>
    <t>Cash Flow from Investing Activities</t>
  </si>
  <si>
    <t>Drawdown of Islamic Private Debt Securities</t>
  </si>
  <si>
    <t>Cash Flow from Financing Activities</t>
  </si>
  <si>
    <t>NOTES TO THE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</si>
  <si>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</si>
  <si>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</si>
  <si>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</si>
  <si>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</si>
  <si>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</si>
  <si>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</si>
  <si>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</si>
  <si>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</si>
  <si>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</si>
  <si>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</si>
  <si>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SUBSEQUENT MATERIAL EVENTS</t>
  </si>
  <si>
    <t>A11.</t>
  </si>
  <si>
    <t>A12.</t>
  </si>
  <si>
    <t>B1.</t>
  </si>
  <si>
    <t>B2.</t>
  </si>
  <si>
    <t>B3.</t>
  </si>
  <si>
    <t>B4.</t>
  </si>
  <si>
    <t>The Company did not provide any profit forecast or profit guarantee in any public document.</t>
  </si>
  <si>
    <t>B5.</t>
  </si>
  <si>
    <t>B6.</t>
  </si>
  <si>
    <t>B7.</t>
  </si>
  <si>
    <t>i)</t>
  </si>
  <si>
    <t>ii)</t>
  </si>
  <si>
    <t>B8.</t>
  </si>
  <si>
    <t>B9.</t>
  </si>
  <si>
    <t>B10.</t>
  </si>
  <si>
    <t>B11.</t>
  </si>
  <si>
    <t>B12.</t>
  </si>
  <si>
    <t>B13.</t>
  </si>
  <si>
    <t>QUARTERLY REPORT</t>
  </si>
  <si>
    <t>Redeemable Preference Shares</t>
  </si>
  <si>
    <t>Unsecured</t>
  </si>
  <si>
    <t>Secured</t>
  </si>
  <si>
    <t>Current Liabilities</t>
  </si>
  <si>
    <t>Cash &amp; Cash Equivalent at the end of the period</t>
  </si>
  <si>
    <t>*</t>
  </si>
  <si>
    <t>extended to third party</t>
  </si>
  <si>
    <t>Taxation for the period comprises</t>
  </si>
  <si>
    <t>the following charge/(credit)</t>
  </si>
  <si>
    <t>Energy related</t>
  </si>
  <si>
    <t>Segmental analysis for the current financial period to date is as follows:</t>
  </si>
  <si>
    <t>Minority interests</t>
  </si>
  <si>
    <t>Deferred Tax Asset</t>
  </si>
  <si>
    <t>12 MONTHS ENDED 31 MAR 2004</t>
  </si>
  <si>
    <t>Bank guarantees extended to</t>
  </si>
  <si>
    <t>customers for performance bond on</t>
  </si>
  <si>
    <t>contracts</t>
  </si>
  <si>
    <t>Gain on disposal of ships</t>
  </si>
  <si>
    <t>.</t>
  </si>
  <si>
    <t>There is no material change in the composition of the Group.</t>
  </si>
  <si>
    <t>Appendix 2</t>
  </si>
  <si>
    <t>MISC BERHAD</t>
  </si>
  <si>
    <t>(i)  Basic (based on 3,719,827,586</t>
  </si>
  <si>
    <t>There are no material events subsequent to the current financial quarter to date.</t>
  </si>
  <si>
    <t>CHANGES IN ACCOUNTING POLICIES</t>
  </si>
  <si>
    <t>Property, Plant and Equipment</t>
  </si>
  <si>
    <t>(a)</t>
  </si>
  <si>
    <t>Total equity</t>
  </si>
  <si>
    <t>Prior year adjustments</t>
  </si>
  <si>
    <t>Minority</t>
  </si>
  <si>
    <t>interest</t>
  </si>
  <si>
    <t>equity</t>
  </si>
  <si>
    <t>Attributable to:</t>
  </si>
  <si>
    <t>Shareholders of the parent</t>
  </si>
  <si>
    <t>Earnings per share attributable to</t>
  </si>
  <si>
    <t>shareholders of the parent : -</t>
  </si>
  <si>
    <t>Dividend</t>
  </si>
  <si>
    <t>Assets held for sale</t>
  </si>
  <si>
    <t>Net Current Assets</t>
  </si>
  <si>
    <t>Shareholders of parent</t>
  </si>
  <si>
    <t xml:space="preserve"> - effects of adopting FRS 121</t>
  </si>
  <si>
    <t>Total Revenue - External sales</t>
  </si>
  <si>
    <t>A13.</t>
  </si>
  <si>
    <t>There are no material purchases and sales of quoted securities for the current financial year to date.</t>
  </si>
  <si>
    <t>Acquisition of subsidiary</t>
  </si>
  <si>
    <t>Net loss not recognised in income statement</t>
  </si>
  <si>
    <t>There are no material sales of investments and/or properties for the current financial year to date.</t>
  </si>
  <si>
    <t xml:space="preserve">VALUATION OF PROPERTY </t>
  </si>
  <si>
    <t>Operating profit</t>
  </si>
  <si>
    <t>Amounts due from Associates</t>
  </si>
  <si>
    <t>Amounts due to Associates</t>
  </si>
  <si>
    <t>Financial Reporting and paragraph 9.22 of the Listing Requirements of Bursa Malaysia Securities Berhad.</t>
  </si>
  <si>
    <t>The interim financial statements have been prepared under the historical cost convention except for the</t>
  </si>
  <si>
    <t>revaluation of freehold land and freehold building included within property, plant and equipment.</t>
  </si>
  <si>
    <t>The interim financial statements should be read in conjunction with the audited financial statements for the year</t>
  </si>
  <si>
    <t>of events and transactions that are significant to an understanding of the changes in the financial position and</t>
  </si>
  <si>
    <t>The significant accounting policies adopted are consistent with those of the audited financial statements for the</t>
  </si>
  <si>
    <t>There was no qualified report issued by the auditors in the annual financial statements for the year ended 31</t>
  </si>
  <si>
    <t>Except for Liquefied Natural Gas (LNG) transportation business and Offshore business, other businesses of the</t>
  </si>
  <si>
    <t>Group are subject to market fluctuations.</t>
  </si>
  <si>
    <t>Operating profit/(loss)</t>
  </si>
  <si>
    <t>The valuations of land and buildings have been brought forward without any amendments from the most recent</t>
  </si>
  <si>
    <t>controlled entities</t>
  </si>
  <si>
    <t>Other Energy</t>
  </si>
  <si>
    <t>30 JUNE 2007</t>
  </si>
  <si>
    <t>30 JUNE 2006</t>
  </si>
  <si>
    <t xml:space="preserve">Share of profit /(loss) of jointly </t>
  </si>
  <si>
    <t>31 MARCH 2007</t>
  </si>
  <si>
    <t>CONDENSED CONSOLIDATED BALANCE SHEET AS AT 30 JUNE 2007</t>
  </si>
  <si>
    <t xml:space="preserve">The figures are unaudited. </t>
  </si>
  <si>
    <t>CONDENSED CONSOLIDATED STATEMENT OF CHANGES IN EQUITY FOR THE PERIOD  ENDED 30 JUNE 2007</t>
  </si>
  <si>
    <t>3 MONTHS ENDED 30 JUNE 2006</t>
  </si>
  <si>
    <t>At 30 June 2006</t>
  </si>
  <si>
    <t>3 MONTHS ENDED 30 JUNE 2007</t>
  </si>
  <si>
    <t>At 30 June 2007</t>
  </si>
  <si>
    <t>ended 31 March 2007.  The explanatory notes attached to the interim financial statements provide an explanation</t>
  </si>
  <si>
    <t>performance of the Group since the year ended 31 March 2007.</t>
  </si>
  <si>
    <t>FRS 117</t>
  </si>
  <si>
    <t>FRS 124</t>
  </si>
  <si>
    <t>Leases</t>
  </si>
  <si>
    <t>Related Party Disclosures</t>
  </si>
  <si>
    <t>FRS 117 : Leases</t>
  </si>
  <si>
    <t>March 2007.</t>
  </si>
  <si>
    <t>During the quarter ended 30 June 2007, the Group disposed 1 vessel which resulted in gain on disposal</t>
  </si>
  <si>
    <t>amounting to RM26.1 million.</t>
  </si>
  <si>
    <t>changes in estimates of amounts reported in prior financial years that have a material effect in the current</t>
  </si>
  <si>
    <t>quarter.</t>
  </si>
  <si>
    <t>equity securities, share buy-backs, share cancellation or shares held as treasury shares and resale</t>
  </si>
  <si>
    <t>of treasury shares.</t>
  </si>
  <si>
    <t>There were no dividend payments in the current financial period to date.</t>
  </si>
  <si>
    <t>annual audited financial statements as no revaluation has been carried out since 31 March 2007.</t>
  </si>
  <si>
    <t>The estimated fair value of interest rate swap contract currently is USD4,526,400 (RM15,620,606) and represents</t>
  </si>
  <si>
    <t>There are no outstanding corporate proposals submitted by the Group for the quarter ended 30 June 2007.</t>
  </si>
  <si>
    <t>condensed consolidated income statement.</t>
  </si>
  <si>
    <t>The amount used as numerator for the calculation of basic earnings per share is RM575.6 million</t>
  </si>
  <si>
    <t>for the first quarter ended 30 June 2007 which is the same as the net profits shown in the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</si>
  <si>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</si>
  <si>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CONDENSED CONSOLIDATED CASH FLOW STATEMENT FOR THE PERIOD ENDED 30 JUNE 2007</t>
  </si>
  <si>
    <t>This is a quarterly report on consolidated results for the period ended 30 June 2007.</t>
  </si>
  <si>
    <t>The figures have not been audited.</t>
  </si>
  <si>
    <t>CONDENSED CONSOLIDATED INCOME STATEMENT FOR THE PERIOD ENDED 30 JUNE 2007</t>
  </si>
  <si>
    <t>Apr 07-June 07</t>
  </si>
  <si>
    <t>under Section 54A of the Income Tax Act, 1967. The taxation charge for the Group is attributable to tax  in respect</t>
  </si>
  <si>
    <t>of other activities of the Group.</t>
  </si>
  <si>
    <t>Foreign borrowings in Ringgit Malaysia equivalent as at 30 June 2007 are as follows :-</t>
  </si>
  <si>
    <t>No dividend has been proposed for the quarter ended 30 June 2007.</t>
  </si>
  <si>
    <t>Investments in quoted securities as at 30 June 2007 are as follows:-</t>
  </si>
  <si>
    <t>for financial period beginning 1 April 2007:</t>
  </si>
  <si>
    <t xml:space="preserve">year ended 31 March 2007 except for the adoption of the two new Financial Reporting Standards ("FRS") effective </t>
  </si>
  <si>
    <t xml:space="preserve">payments made for the leasehold land as property, plant and equipment, the carrying amounts of all long and </t>
  </si>
  <si>
    <t xml:space="preserve">On 1 April 2007, the Group has reclassified leasehold land from property, plant and equipment  with net book </t>
  </si>
  <si>
    <t xml:space="preserve">amortised on a straight-line basis over the lease period, which is similar to the depreciation policy when they </t>
  </si>
  <si>
    <t>were treated as property, plant and equipment.</t>
  </si>
  <si>
    <t>calculated on the notional principal USD410,000,000 (RM1,414,910,000).  These interest rate swap contract</t>
  </si>
  <si>
    <t>the amount the subsidiary would gain upon termination of the contract.</t>
  </si>
  <si>
    <t>(Company No.: 8178 H)</t>
  </si>
  <si>
    <t>The effects of the adoption of the FRS 117 is highlighted below:</t>
  </si>
  <si>
    <t xml:space="preserve">FRS 117 requires leasehold land to be treated as an operating lease. Therefore, instead of capitalising the </t>
  </si>
  <si>
    <t>Prepaid Land Lease Payments</t>
  </si>
  <si>
    <t xml:space="preserve">At 1 April 2007 </t>
  </si>
  <si>
    <t>Share of loss of associates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</si>
  <si>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</si>
  <si>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</si>
  <si>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</si>
  <si>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</si>
  <si>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</si>
  <si>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</si>
  <si>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</si>
  <si>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</si>
  <si>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 xml:space="preserve">value of approximately RM118.1 million to prepaid lease payments. These prepaid lease payments are </t>
  </si>
  <si>
    <t>short leasehold land are now reclassified as prepaid land lease payments.</t>
  </si>
  <si>
    <t>During the current quarter ended 30 June 2007, there were no issuance or repayment of debt and</t>
  </si>
  <si>
    <t>Amounts due from Jointly Controlled Entities</t>
  </si>
  <si>
    <t>Amounts due to Jointly Controlled Entities</t>
  </si>
  <si>
    <t>(ii) Diluted (based on 3,719,827,586</t>
  </si>
  <si>
    <t>Investments in Associates</t>
  </si>
  <si>
    <t>Investments in Jointly Controlled Entities</t>
  </si>
  <si>
    <t>Retained Profits</t>
  </si>
  <si>
    <t>The interim financial statements are unaudited and have been prepared in accordance with FRS 134 - Interim</t>
  </si>
  <si>
    <t xml:space="preserve">The adoption of these new FRSs does not have significant financial impact on the Group except for FRS 117. </t>
  </si>
  <si>
    <t>There were no changes in estimates of amounts reported in prior quarters of the current financial year or</t>
  </si>
  <si>
    <t>The Group does not have any financial instrument or other contract that may entitle its holder to ordinary</t>
  </si>
  <si>
    <t>1)</t>
  </si>
  <si>
    <t>2)</t>
  </si>
  <si>
    <t>corresponding quarter of RM523.5 million. The increase was mainly due to improved profitability  in Heavy</t>
  </si>
  <si>
    <t>Engineering business  and offshore business and lower losses in Liner business.</t>
  </si>
  <si>
    <t>The prospects for global Petroleum and Container shipping are stable to softening due to the surplus</t>
  </si>
  <si>
    <t xml:space="preserve">capacity from newbuildings and delays in mandatory scrapping of single hull vessels. Chemical shipping sector </t>
  </si>
  <si>
    <t xml:space="preserve">is anticipated to remain stable. However, the Group's earnings arising from existing and new long term charters </t>
  </si>
  <si>
    <t>Group with stable earnings.</t>
  </si>
  <si>
    <t>Non-</t>
  </si>
  <si>
    <t xml:space="preserve"> Liner Logistics </t>
  </si>
  <si>
    <r>
      <t>Shipping</t>
    </r>
    <r>
      <rPr>
        <vertAlign val="superscript"/>
        <sz val="10"/>
        <rFont val="Arial"/>
        <family val="2"/>
      </rPr>
      <t xml:space="preserve"> </t>
    </r>
  </si>
  <si>
    <r>
      <t>Shipping</t>
    </r>
    <r>
      <rPr>
        <vertAlign val="superscript"/>
        <sz val="10"/>
        <rFont val="Arial"/>
        <family val="2"/>
      </rPr>
      <t xml:space="preserve"> 1</t>
    </r>
    <r>
      <rPr>
        <vertAlign val="superscript"/>
        <sz val="11"/>
        <rFont val="Arial"/>
        <family val="2"/>
      </rPr>
      <t>)</t>
    </r>
  </si>
  <si>
    <r>
      <t>Businesses</t>
    </r>
    <r>
      <rPr>
        <vertAlign val="superscript"/>
        <sz val="10"/>
        <rFont val="Arial"/>
        <family val="2"/>
      </rPr>
      <t xml:space="preserve"> 2</t>
    </r>
    <r>
      <rPr>
        <vertAlign val="superscript"/>
        <sz val="11"/>
        <rFont val="Arial"/>
        <family val="2"/>
      </rPr>
      <t>)</t>
    </r>
  </si>
  <si>
    <t>LNG, petroleum and chemical</t>
  </si>
  <si>
    <t>Offshore and heavy engineering</t>
  </si>
  <si>
    <t xml:space="preserve">The Group profit before taxation (excluding the exceptional gain) of RM574.0 million was 9.6% higher than the </t>
  </si>
  <si>
    <t>The Group profit before taxation (excluding the exceptional gain) of RM574.0 million was 12.0% lower than the</t>
  </si>
  <si>
    <t xml:space="preserve">in the LNG and Offshore businesses and improvement of profit in Heavy Engineering business will provide the </t>
  </si>
  <si>
    <t>preceding quarter of RM652.4 million. The decrease was mainly due to softening of Aframax freight rates.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</si>
</sst>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_);[Red]\(#,##0.0\)"/>
    <numFmt numFmtId="178" formatCode="mmmm\-yy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#,##0.00000_);[Red]\(#,##0.00000\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_);\(0\)"/>
    <numFmt numFmtId="187" formatCode="0.00000"/>
    <numFmt numFmtId="188" formatCode="0.0000"/>
    <numFmt numFmtId="189" formatCode="0.000"/>
    <numFmt numFmtId="190" formatCode="m/d"/>
    <numFmt numFmtId="191" formatCode="General_)"/>
    <numFmt numFmtId="192" formatCode="0.0%"/>
    <numFmt numFmtId="193" formatCode="[$-409]h:mm:ss\ AM/PM"/>
    <numFmt numFmtId="194" formatCode="[$-409]dddd\,\ dd\ mmmm\,\ yyyy"/>
    <numFmt numFmtId="195" formatCode="0000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_(* #,##0.0000000_);_(* \(#,##0.0000000\);_(* &quot;-&quot;_);_(@_)"/>
    <numFmt numFmtId="203" formatCode="0.00_);[Red]\(0.00\)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191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2" fontId="2" fillId="0" borderId="0" xfId="17" applyNumberFormat="1" applyFont="1" applyFill="1" applyBorder="1" applyAlignment="1">
      <alignment/>
    </xf>
    <xf numFmtId="172" fontId="2" fillId="0" borderId="0" xfId="17" applyNumberFormat="1" applyFont="1" applyFill="1" applyAlignment="1">
      <alignment/>
    </xf>
    <xf numFmtId="172" fontId="2" fillId="0" borderId="0" xfId="1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0" xfId="17" applyNumberFormat="1" applyFont="1" applyFill="1" applyAlignment="1">
      <alignment/>
    </xf>
    <xf numFmtId="172" fontId="2" fillId="0" borderId="0" xfId="17" applyNumberFormat="1" applyFont="1" applyFill="1" applyAlignment="1">
      <alignment horizontal="right"/>
    </xf>
    <xf numFmtId="175" fontId="2" fillId="0" borderId="0" xfId="17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1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38" fontId="2" fillId="2" borderId="2" xfId="0" applyNumberFormat="1" applyFont="1" applyFill="1" applyBorder="1" applyAlignment="1">
      <alignment horizontal="right"/>
    </xf>
    <xf numFmtId="38" fontId="2" fillId="2" borderId="0" xfId="15" applyNumberFormat="1" applyFont="1" applyFill="1" applyBorder="1" applyAlignment="1">
      <alignment/>
    </xf>
    <xf numFmtId="38" fontId="2" fillId="2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3" borderId="0" xfId="0" applyFont="1" applyFill="1" applyAlignment="1" quotePrefix="1">
      <alignment horizontal="center"/>
    </xf>
    <xf numFmtId="172" fontId="2" fillId="0" borderId="0" xfId="15" applyNumberFormat="1" applyFont="1" applyAlignment="1">
      <alignment/>
    </xf>
    <xf numFmtId="172" fontId="2" fillId="3" borderId="0" xfId="15" applyNumberFormat="1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3" borderId="3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/>
    </xf>
    <xf numFmtId="172" fontId="2" fillId="0" borderId="0" xfId="15" applyNumberFormat="1" applyFont="1" applyAlignment="1">
      <alignment horizontal="left"/>
    </xf>
    <xf numFmtId="172" fontId="2" fillId="3" borderId="0" xfId="15" applyNumberFormat="1" applyFont="1" applyFill="1" applyAlignment="1">
      <alignment horizontal="left"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175" fontId="2" fillId="0" borderId="3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3" borderId="4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3" borderId="1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75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190" fontId="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1" fontId="2" fillId="0" borderId="4" xfId="0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0" fontId="2" fillId="0" borderId="0" xfId="0" applyFont="1" applyFill="1" applyBorder="1" applyAlignment="1" quotePrefix="1">
      <alignment/>
    </xf>
    <xf numFmtId="38" fontId="2" fillId="0" borderId="1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91" fontId="2" fillId="0" borderId="0" xfId="0" applyFont="1" applyAlignment="1">
      <alignment/>
    </xf>
    <xf numFmtId="191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quotePrefix="1">
      <alignment/>
    </xf>
    <xf numFmtId="0" fontId="9" fillId="0" borderId="0" xfId="0" applyFont="1" applyFill="1" applyAlignment="1">
      <alignment horizontal="right"/>
    </xf>
    <xf numFmtId="191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5" fontId="2" fillId="0" borderId="0" xfId="18" applyNumberFormat="1" applyFont="1" applyFill="1" applyAlignment="1">
      <alignment/>
    </xf>
    <xf numFmtId="41" fontId="2" fillId="0" borderId="0" xfId="18" applyNumberFormat="1" applyFont="1" applyFill="1" applyAlignment="1">
      <alignment/>
    </xf>
    <xf numFmtId="185" fontId="2" fillId="0" borderId="0" xfId="18" applyNumberFormat="1" applyFont="1" applyFill="1" applyAlignment="1">
      <alignment/>
    </xf>
    <xf numFmtId="172" fontId="2" fillId="0" borderId="3" xfId="0" applyNumberFormat="1" applyFont="1" applyFill="1" applyBorder="1" applyAlignment="1">
      <alignment/>
    </xf>
    <xf numFmtId="41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191" fontId="3" fillId="0" borderId="0" xfId="0" applyFont="1" applyAlignment="1">
      <alignment/>
    </xf>
    <xf numFmtId="191" fontId="5" fillId="0" borderId="0" xfId="0" applyFont="1" applyAlignment="1">
      <alignment/>
    </xf>
    <xf numFmtId="191" fontId="2" fillId="0" borderId="0" xfId="0" applyFont="1" applyFill="1" applyAlignment="1">
      <alignment horizontal="right"/>
    </xf>
    <xf numFmtId="191" fontId="2" fillId="0" borderId="0" xfId="0" applyFont="1" applyFill="1" applyBorder="1" applyAlignment="1" quotePrefix="1">
      <alignment horizontal="right"/>
    </xf>
    <xf numFmtId="191" fontId="2" fillId="0" borderId="0" xfId="0" applyFont="1" applyFill="1" applyBorder="1" applyAlignment="1">
      <alignment horizontal="right"/>
    </xf>
    <xf numFmtId="172" fontId="2" fillId="0" borderId="6" xfId="15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right"/>
    </xf>
    <xf numFmtId="191" fontId="0" fillId="0" borderId="0" xfId="0" applyFont="1" applyFill="1" applyAlignment="1">
      <alignment horizontal="right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2" fillId="0" borderId="2" xfId="18" applyNumberFormat="1" applyFont="1" applyFill="1" applyBorder="1" applyAlignment="1">
      <alignment/>
    </xf>
    <xf numFmtId="38" fontId="2" fillId="0" borderId="2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/>
    </xf>
    <xf numFmtId="172" fontId="2" fillId="0" borderId="2" xfId="18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2" xfId="18" applyNumberFormat="1" applyFont="1" applyFill="1" applyBorder="1" applyAlignment="1">
      <alignment/>
    </xf>
    <xf numFmtId="9" fontId="2" fillId="0" borderId="0" xfId="23" applyFont="1" applyFill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0" xfId="17" applyNumberFormat="1" applyFont="1" applyFill="1" applyBorder="1" applyAlignment="1">
      <alignment/>
    </xf>
    <xf numFmtId="41" fontId="2" fillId="0" borderId="0" xfId="18" applyNumberFormat="1" applyFont="1" applyFill="1" applyBorder="1" applyAlignment="1">
      <alignment/>
    </xf>
    <xf numFmtId="41" fontId="2" fillId="0" borderId="4" xfId="17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 applyAlignment="1">
      <alignment horizontal="right"/>
    </xf>
    <xf numFmtId="191" fontId="4" fillId="0" borderId="0" xfId="0" applyFont="1" applyFill="1" applyAlignment="1">
      <alignment/>
    </xf>
    <xf numFmtId="41" fontId="2" fillId="0" borderId="0" xfId="17" applyNumberFormat="1" applyFont="1" applyFill="1" applyBorder="1" applyAlignment="1">
      <alignment horizontal="center" vertical="center" wrapText="1"/>
    </xf>
    <xf numFmtId="172" fontId="2" fillId="0" borderId="0" xfId="17" applyNumberFormat="1" applyFont="1" applyFill="1" applyAlignment="1">
      <alignment horizontal="center"/>
    </xf>
    <xf numFmtId="172" fontId="2" fillId="0" borderId="3" xfId="17" applyNumberFormat="1" applyFont="1" applyFill="1" applyBorder="1" applyAlignment="1">
      <alignment horizontal="center"/>
    </xf>
    <xf numFmtId="172" fontId="2" fillId="0" borderId="4" xfId="17" applyNumberFormat="1" applyFont="1" applyFill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7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8" xfId="0" applyNumberFormat="1" applyFont="1" applyBorder="1" applyAlignment="1">
      <alignment/>
    </xf>
    <xf numFmtId="191" fontId="8" fillId="0" borderId="0" xfId="0" applyAlignment="1">
      <alignment/>
    </xf>
    <xf numFmtId="41" fontId="2" fillId="0" borderId="2" xfId="15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omma_MAR01KLSENOTES-BOD" xfId="17"/>
    <cellStyle name="Comma_Notes-BM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10</xdr:col>
      <xdr:colOff>57150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%20ACCOUNTS%20SRVC\Consol\KLSE\2007_Qtr1\CONSOL%20WRKG%20SCHD\SEGMENTAL_0607\Segmental%200607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-2007-KLSE "/>
      <sheetName val="PETH"/>
      <sheetName val="Stat-2007 naimah casting"/>
      <sheetName val="Stat-2007"/>
      <sheetName val="MISCBreakdown"/>
      <sheetName val="Biz-Rev"/>
      <sheetName val="Biz-PFrOpernsNPBT"/>
      <sheetName val="ComparisonByBiz"/>
      <sheetName val="Mvmt of Adjs"/>
      <sheetName val="LC-IS-2007"/>
      <sheetName val="REVENUE 0307"/>
      <sheetName val="Detailed Rev"/>
      <sheetName val="Profit Fr Oprn_0307"/>
      <sheetName val="DetailedPrfFmOprn"/>
      <sheetName val="OOI"/>
      <sheetName val="OOI-DETAILS"/>
      <sheetName val="Fin.Cost_0307"/>
      <sheetName val="DetailedFC"/>
      <sheetName val="Geog-Rev"/>
      <sheetName val="Geog-PFrOpernsNPBT"/>
      <sheetName val="Biz-SegAssets"/>
      <sheetName val="Biz-SegLiab"/>
      <sheetName val="Biz-OtherInfo"/>
      <sheetName val="Geog-SegAssets"/>
      <sheetName val="Geog-OtherInfo"/>
      <sheetName val="ComparisonByGeog"/>
      <sheetName val="LC-BS-2007"/>
      <sheetName val="Total Asset"/>
      <sheetName val="Detailed Asset"/>
      <sheetName val="IC"/>
      <sheetName val="TOTALIABILITIES"/>
      <sheetName val="DETAILEDLIAB"/>
      <sheetName val="COI "/>
      <sheetName val="REcon-Board-working"/>
      <sheetName val="REcon-Board-Final Puan"/>
    </sheetNames>
    <sheetDataSet>
      <sheetData sheetId="0">
        <row r="12">
          <cell r="F12">
            <v>1582210.3926269996</v>
          </cell>
          <cell r="H12">
            <v>338231.729963</v>
          </cell>
          <cell r="J12">
            <v>1000776.834203</v>
          </cell>
        </row>
        <row r="16">
          <cell r="F16">
            <v>568133.6308799998</v>
          </cell>
          <cell r="H16">
            <v>65129.956960999996</v>
          </cell>
          <cell r="J16">
            <v>-17765.474582999996</v>
          </cell>
          <cell r="N16">
            <v>39636.83603899997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="75" zoomScaleNormal="75" zoomScaleSheetLayoutView="75" workbookViewId="0" topLeftCell="A1">
      <selection activeCell="E6" sqref="E6"/>
    </sheetView>
  </sheetViews>
  <sheetFormatPr defaultColWidth="9.140625" defaultRowHeight="12.75"/>
  <cols>
    <col min="1" max="1" width="3.00390625" style="26" customWidth="1"/>
    <col min="2" max="2" width="37.57421875" style="26" customWidth="1"/>
    <col min="3" max="3" width="0.13671875" style="32" hidden="1" customWidth="1"/>
    <col min="4" max="4" width="2.28125" style="4" customWidth="1"/>
    <col min="5" max="5" width="17.28125" style="4" customWidth="1"/>
    <col min="6" max="6" width="2.28125" style="4" customWidth="1"/>
    <col min="7" max="7" width="17.28125" style="4" customWidth="1"/>
    <col min="8" max="8" width="2.28125" style="4" customWidth="1"/>
    <col min="9" max="9" width="17.28125" style="4" customWidth="1"/>
    <col min="10" max="10" width="2.28125" style="4" customWidth="1"/>
    <col min="11" max="11" width="17.28125" style="4" customWidth="1"/>
    <col min="12" max="16384" width="9.140625" style="26" customWidth="1"/>
  </cols>
  <sheetData>
    <row r="2" ht="15.75">
      <c r="A2" s="27" t="s">
        <v>193</v>
      </c>
    </row>
    <row r="3" ht="15">
      <c r="A3" s="51" t="s">
        <v>287</v>
      </c>
    </row>
    <row r="4" ht="15.75">
      <c r="A4" s="27"/>
    </row>
    <row r="6" ht="15.75">
      <c r="K6" s="110" t="s">
        <v>192</v>
      </c>
    </row>
    <row r="7" ht="15">
      <c r="K7" s="19" t="s">
        <v>293</v>
      </c>
    </row>
    <row r="8" spans="1:11" ht="15.75">
      <c r="A8" s="27" t="s">
        <v>171</v>
      </c>
      <c r="C8" s="26"/>
      <c r="I8" s="26"/>
      <c r="K8" s="26"/>
    </row>
    <row r="9" ht="9" customHeight="1">
      <c r="C9" s="26"/>
    </row>
    <row r="10" spans="1:3" ht="15">
      <c r="A10" s="26" t="s">
        <v>270</v>
      </c>
      <c r="C10" s="26"/>
    </row>
    <row r="11" spans="1:3" ht="15">
      <c r="A11" s="4" t="s">
        <v>271</v>
      </c>
      <c r="C11" s="4"/>
    </row>
    <row r="12" ht="9" customHeight="1">
      <c r="C12" s="26"/>
    </row>
    <row r="13" spans="1:3" ht="15.75">
      <c r="A13" s="27" t="s">
        <v>272</v>
      </c>
      <c r="C13" s="26"/>
    </row>
    <row r="14" spans="3:10" ht="9.75" customHeight="1">
      <c r="C14" s="4" t="s">
        <v>13</v>
      </c>
      <c r="E14" s="16"/>
      <c r="F14" s="28"/>
      <c r="I14" s="16"/>
      <c r="J14" s="28"/>
    </row>
    <row r="15" spans="3:11" ht="9.75" customHeight="1">
      <c r="C15" s="4"/>
      <c r="E15" s="16"/>
      <c r="F15" s="28"/>
      <c r="G15" s="16"/>
      <c r="I15" s="16"/>
      <c r="J15" s="16"/>
      <c r="K15" s="16"/>
    </row>
    <row r="16" spans="3:11" ht="21.75" customHeight="1">
      <c r="C16" s="29" t="s">
        <v>14</v>
      </c>
      <c r="D16" s="5"/>
      <c r="E16" s="170" t="s">
        <v>15</v>
      </c>
      <c r="F16" s="170"/>
      <c r="G16" s="170"/>
      <c r="H16" s="3"/>
      <c r="I16" s="171" t="s">
        <v>16</v>
      </c>
      <c r="J16" s="171"/>
      <c r="K16" s="171"/>
    </row>
    <row r="17" spans="3:11" ht="15.75">
      <c r="C17" s="29" t="s">
        <v>17</v>
      </c>
      <c r="D17" s="16"/>
      <c r="E17" s="46" t="s">
        <v>18</v>
      </c>
      <c r="F17" s="45"/>
      <c r="G17" s="46" t="s">
        <v>19</v>
      </c>
      <c r="H17" s="45"/>
      <c r="I17" s="46" t="s">
        <v>18</v>
      </c>
      <c r="J17" s="46"/>
      <c r="K17" s="46" t="str">
        <f>'Cash Flow'!F13</f>
        <v>PRECEDING</v>
      </c>
    </row>
    <row r="18" spans="2:11" ht="15.75">
      <c r="B18" s="90"/>
      <c r="C18" s="29" t="s">
        <v>20</v>
      </c>
      <c r="D18" s="16"/>
      <c r="E18" s="46" t="s">
        <v>20</v>
      </c>
      <c r="F18" s="45"/>
      <c r="G18" s="46" t="s">
        <v>21</v>
      </c>
      <c r="H18" s="45"/>
      <c r="I18" s="46" t="s">
        <v>20</v>
      </c>
      <c r="J18" s="46"/>
      <c r="K18" s="46" t="str">
        <f>'Cash Flow'!F14</f>
        <v>YEAR</v>
      </c>
    </row>
    <row r="19" spans="3:11" ht="15.75">
      <c r="C19" s="29" t="s">
        <v>22</v>
      </c>
      <c r="D19" s="16"/>
      <c r="E19" s="46" t="s">
        <v>23</v>
      </c>
      <c r="F19" s="45"/>
      <c r="G19" s="46" t="s">
        <v>23</v>
      </c>
      <c r="H19" s="2"/>
      <c r="I19" s="46" t="s">
        <v>24</v>
      </c>
      <c r="J19" s="46"/>
      <c r="K19" s="46" t="str">
        <f>'Cash Flow'!F15</f>
        <v>TO DATE</v>
      </c>
    </row>
    <row r="20" spans="3:11" ht="15.75">
      <c r="C20" s="30">
        <v>36341</v>
      </c>
      <c r="D20" s="31"/>
      <c r="E20" s="47" t="s">
        <v>236</v>
      </c>
      <c r="F20" s="48"/>
      <c r="G20" s="47" t="s">
        <v>237</v>
      </c>
      <c r="H20" s="48"/>
      <c r="I20" s="47" t="str">
        <f>+E20</f>
        <v>30 JUNE 2007</v>
      </c>
      <c r="J20" s="47"/>
      <c r="K20" s="133" t="str">
        <f>G20</f>
        <v>30 JUNE 2006</v>
      </c>
    </row>
    <row r="21" spans="5:11" ht="15">
      <c r="E21" s="46" t="s">
        <v>27</v>
      </c>
      <c r="F21" s="45"/>
      <c r="G21" s="46" t="s">
        <v>27</v>
      </c>
      <c r="H21" s="45"/>
      <c r="I21" s="46" t="s">
        <v>27</v>
      </c>
      <c r="J21" s="46"/>
      <c r="K21" s="46" t="s">
        <v>27</v>
      </c>
    </row>
    <row r="22" spans="5:11" ht="15">
      <c r="E22" s="46"/>
      <c r="F22" s="45"/>
      <c r="G22" s="46"/>
      <c r="H22" s="45"/>
      <c r="I22" s="46"/>
      <c r="J22" s="46"/>
      <c r="K22" s="46"/>
    </row>
    <row r="23" spans="2:11" ht="15">
      <c r="B23" s="26" t="s">
        <v>52</v>
      </c>
      <c r="C23" s="33">
        <v>2483714</v>
      </c>
      <c r="E23" s="34">
        <v>2921219</v>
      </c>
      <c r="F23" s="34"/>
      <c r="G23" s="34">
        <v>2718734</v>
      </c>
      <c r="H23" s="34"/>
      <c r="I23" s="34">
        <f>E23</f>
        <v>2921219</v>
      </c>
      <c r="J23" s="34"/>
      <c r="K23" s="34">
        <f>G23</f>
        <v>2718734</v>
      </c>
    </row>
    <row r="24" spans="2:11" ht="15">
      <c r="B24" s="91"/>
      <c r="C24" s="33"/>
      <c r="E24" s="35"/>
      <c r="F24" s="35"/>
      <c r="G24" s="35"/>
      <c r="H24" s="34"/>
      <c r="I24" s="35"/>
      <c r="J24" s="35"/>
      <c r="K24" s="35"/>
    </row>
    <row r="25" spans="2:11" ht="15.75" thickBot="1">
      <c r="B25" s="36" t="s">
        <v>91</v>
      </c>
      <c r="C25" s="37">
        <v>26479</v>
      </c>
      <c r="D25" s="25"/>
      <c r="E25" s="99">
        <f>138803-E29</f>
        <v>112666</v>
      </c>
      <c r="F25" s="34"/>
      <c r="G25" s="99">
        <v>80132</v>
      </c>
      <c r="H25" s="34"/>
      <c r="I25" s="99">
        <f>E25</f>
        <v>112666</v>
      </c>
      <c r="J25" s="34"/>
      <c r="K25" s="99">
        <f>G25</f>
        <v>80132</v>
      </c>
    </row>
    <row r="26" spans="3:11" ht="15.75" thickTop="1">
      <c r="C26" s="33"/>
      <c r="E26" s="35"/>
      <c r="F26" s="35"/>
      <c r="G26" s="35"/>
      <c r="H26" s="34"/>
      <c r="I26" s="35"/>
      <c r="J26" s="35"/>
      <c r="K26" s="35"/>
    </row>
    <row r="27" spans="2:11" ht="15">
      <c r="B27" s="26" t="s">
        <v>220</v>
      </c>
      <c r="C27" s="33">
        <v>1285826</v>
      </c>
      <c r="E27" s="20">
        <f>681272-E29</f>
        <v>655135</v>
      </c>
      <c r="F27" s="34"/>
      <c r="G27" s="20">
        <v>609329</v>
      </c>
      <c r="H27" s="23"/>
      <c r="I27" s="20">
        <f>E27</f>
        <v>655135</v>
      </c>
      <c r="J27" s="35"/>
      <c r="K27" s="20">
        <f>G27</f>
        <v>609329</v>
      </c>
    </row>
    <row r="28" spans="2:11" ht="15">
      <c r="B28" s="91"/>
      <c r="C28" s="33"/>
      <c r="E28" s="35"/>
      <c r="F28" s="35"/>
      <c r="G28" s="35"/>
      <c r="H28" s="34"/>
      <c r="I28" s="35"/>
      <c r="J28" s="35"/>
      <c r="K28" s="35"/>
    </row>
    <row r="29" spans="2:11" ht="15">
      <c r="B29" s="26" t="s">
        <v>189</v>
      </c>
      <c r="C29" s="33"/>
      <c r="E29" s="87">
        <v>26137</v>
      </c>
      <c r="F29" s="35"/>
      <c r="G29" s="87">
        <v>0</v>
      </c>
      <c r="H29" s="34"/>
      <c r="I29" s="87">
        <f>E29</f>
        <v>26137</v>
      </c>
      <c r="J29" s="35"/>
      <c r="K29" s="87">
        <v>0</v>
      </c>
    </row>
    <row r="30" spans="2:11" ht="15">
      <c r="B30" s="91"/>
      <c r="C30" s="33"/>
      <c r="E30" s="35"/>
      <c r="F30" s="35"/>
      <c r="G30" s="35"/>
      <c r="H30" s="34"/>
      <c r="I30" s="35"/>
      <c r="J30" s="35"/>
      <c r="K30" s="35"/>
    </row>
    <row r="31" spans="2:11" ht="15">
      <c r="B31" s="26" t="s">
        <v>53</v>
      </c>
      <c r="C31" s="33">
        <v>-210063</v>
      </c>
      <c r="E31" s="35">
        <v>-83953</v>
      </c>
      <c r="F31" s="34"/>
      <c r="G31" s="35">
        <v>-85241</v>
      </c>
      <c r="H31" s="34"/>
      <c r="I31" s="35">
        <f>E31</f>
        <v>-83953</v>
      </c>
      <c r="J31" s="35"/>
      <c r="K31" s="35">
        <f>G31</f>
        <v>-85241</v>
      </c>
    </row>
    <row r="32" spans="2:11" ht="15">
      <c r="B32" s="91"/>
      <c r="C32" s="33" t="s">
        <v>221</v>
      </c>
      <c r="E32" s="35"/>
      <c r="F32" s="35"/>
      <c r="G32" s="35"/>
      <c r="H32" s="34"/>
      <c r="I32" s="35"/>
      <c r="J32" s="35"/>
      <c r="K32" s="35"/>
    </row>
    <row r="33" spans="2:11" ht="15">
      <c r="B33" s="26" t="s">
        <v>292</v>
      </c>
      <c r="C33" s="33"/>
      <c r="E33" s="34">
        <v>-84</v>
      </c>
      <c r="F33" s="34"/>
      <c r="G33" s="34">
        <v>-170</v>
      </c>
      <c r="H33" s="34"/>
      <c r="I33" s="34">
        <f>E33</f>
        <v>-84</v>
      </c>
      <c r="J33" s="34"/>
      <c r="K33" s="34">
        <f>G33</f>
        <v>-170</v>
      </c>
    </row>
    <row r="34" spans="3:11" ht="15">
      <c r="C34" s="33"/>
      <c r="E34" s="34"/>
      <c r="F34" s="34"/>
      <c r="G34" s="34"/>
      <c r="H34" s="34"/>
      <c r="I34" s="34"/>
      <c r="J34" s="35"/>
      <c r="K34" s="34"/>
    </row>
    <row r="35" spans="2:11" ht="15">
      <c r="B35" s="26" t="s">
        <v>238</v>
      </c>
      <c r="C35" s="33"/>
      <c r="E35" s="34"/>
      <c r="F35" s="34"/>
      <c r="G35" s="34"/>
      <c r="H35" s="34"/>
      <c r="I35" s="34"/>
      <c r="J35" s="35"/>
      <c r="K35" s="34"/>
    </row>
    <row r="36" spans="2:11" ht="15">
      <c r="B36" s="26" t="s">
        <v>234</v>
      </c>
      <c r="C36" s="33"/>
      <c r="E36" s="35">
        <v>2944</v>
      </c>
      <c r="F36" s="35"/>
      <c r="G36" s="35">
        <v>-422</v>
      </c>
      <c r="H36" s="34"/>
      <c r="I36" s="35">
        <f>E36</f>
        <v>2944</v>
      </c>
      <c r="J36" s="35"/>
      <c r="K36" s="35">
        <f>G36</f>
        <v>-422</v>
      </c>
    </row>
    <row r="37" spans="3:11" ht="15">
      <c r="C37" s="33"/>
      <c r="E37" s="103"/>
      <c r="F37" s="103"/>
      <c r="G37" s="103"/>
      <c r="H37" s="103"/>
      <c r="I37" s="103"/>
      <c r="J37" s="103"/>
      <c r="K37" s="103"/>
    </row>
    <row r="38" spans="2:11" ht="15">
      <c r="B38" s="26" t="s">
        <v>133</v>
      </c>
      <c r="C38" s="38">
        <f>SUM(C27:C33)</f>
        <v>1075763</v>
      </c>
      <c r="E38" s="34">
        <f>SUM(E27:E36)</f>
        <v>600179</v>
      </c>
      <c r="F38" s="34"/>
      <c r="G38" s="34">
        <f>SUM(G27:G36)</f>
        <v>523496</v>
      </c>
      <c r="H38" s="34"/>
      <c r="I38" s="34">
        <f>SUM(I27:I36)</f>
        <v>600179</v>
      </c>
      <c r="J38" s="35"/>
      <c r="K38" s="34">
        <f>SUM(K27:K36)</f>
        <v>523496</v>
      </c>
    </row>
    <row r="39" spans="3:11" ht="15">
      <c r="C39" s="33"/>
      <c r="E39" s="35"/>
      <c r="F39" s="35"/>
      <c r="G39" s="35"/>
      <c r="H39" s="34"/>
      <c r="I39" s="35"/>
      <c r="J39" s="35"/>
      <c r="K39" s="35"/>
    </row>
    <row r="40" spans="2:11" ht="15">
      <c r="B40" s="26" t="s">
        <v>92</v>
      </c>
      <c r="C40" s="33"/>
      <c r="E40" s="22">
        <v>-14862</v>
      </c>
      <c r="F40" s="34"/>
      <c r="G40" s="103">
        <v>-271</v>
      </c>
      <c r="H40" s="23"/>
      <c r="I40" s="22">
        <f>E40</f>
        <v>-14862</v>
      </c>
      <c r="J40" s="35"/>
      <c r="K40" s="22">
        <f>G40</f>
        <v>-271</v>
      </c>
    </row>
    <row r="41" spans="3:11" ht="15">
      <c r="C41" s="33"/>
      <c r="E41" s="35"/>
      <c r="F41" s="35"/>
      <c r="G41" s="35"/>
      <c r="H41" s="34"/>
      <c r="I41" s="35"/>
      <c r="J41" s="35"/>
      <c r="K41" s="35"/>
    </row>
    <row r="42" spans="2:11" ht="15.75" thickBot="1">
      <c r="B42" s="26" t="s">
        <v>134</v>
      </c>
      <c r="C42" s="39" t="e">
        <f>SUM(C38+#REF!)</f>
        <v>#REF!</v>
      </c>
      <c r="E42" s="99">
        <f>SUM(E38:E40)</f>
        <v>585317</v>
      </c>
      <c r="F42" s="35"/>
      <c r="G42" s="99">
        <f>SUM(G38:G40)</f>
        <v>523225</v>
      </c>
      <c r="H42" s="34"/>
      <c r="I42" s="99">
        <f>SUM(I38:I40)</f>
        <v>585317</v>
      </c>
      <c r="J42" s="35"/>
      <c r="K42" s="99">
        <f>SUM(K38:K40)</f>
        <v>523225</v>
      </c>
    </row>
    <row r="43" spans="3:11" ht="15.75" thickTop="1">
      <c r="C43" s="33"/>
      <c r="E43" s="20"/>
      <c r="F43" s="20"/>
      <c r="G43" s="20"/>
      <c r="H43" s="23"/>
      <c r="I43" s="20"/>
      <c r="J43" s="35"/>
      <c r="K43" s="20"/>
    </row>
    <row r="44" spans="2:11" ht="15">
      <c r="B44" s="26" t="s">
        <v>204</v>
      </c>
      <c r="C44" s="33"/>
      <c r="E44" s="20"/>
      <c r="F44" s="20"/>
      <c r="G44" s="20"/>
      <c r="H44" s="23"/>
      <c r="I44" s="20"/>
      <c r="J44" s="35"/>
      <c r="K44" s="20"/>
    </row>
    <row r="45" spans="3:11" ht="15">
      <c r="C45" s="33"/>
      <c r="E45" s="20"/>
      <c r="F45" s="20"/>
      <c r="G45" s="20"/>
      <c r="H45" s="23"/>
      <c r="I45" s="20"/>
      <c r="J45" s="35"/>
      <c r="K45" s="20"/>
    </row>
    <row r="46" spans="2:11" ht="15">
      <c r="B46" s="26" t="s">
        <v>205</v>
      </c>
      <c r="C46" s="33"/>
      <c r="E46" s="20">
        <v>575616</v>
      </c>
      <c r="F46" s="20"/>
      <c r="G46" s="20">
        <v>522220</v>
      </c>
      <c r="H46" s="23"/>
      <c r="I46" s="20">
        <f>E46</f>
        <v>575616</v>
      </c>
      <c r="J46" s="35"/>
      <c r="K46" s="20">
        <f>G46</f>
        <v>522220</v>
      </c>
    </row>
    <row r="47" spans="3:11" ht="15">
      <c r="C47" s="33"/>
      <c r="E47" s="20"/>
      <c r="F47" s="20"/>
      <c r="G47" s="20"/>
      <c r="H47" s="23"/>
      <c r="I47" s="20"/>
      <c r="J47" s="35"/>
      <c r="K47" s="20"/>
    </row>
    <row r="48" spans="2:11" ht="15">
      <c r="B48" s="26" t="s">
        <v>183</v>
      </c>
      <c r="C48" s="33"/>
      <c r="E48" s="103">
        <v>9701</v>
      </c>
      <c r="F48" s="34"/>
      <c r="G48" s="103">
        <v>1005</v>
      </c>
      <c r="H48" s="34"/>
      <c r="I48" s="103">
        <f>E48</f>
        <v>9701</v>
      </c>
      <c r="J48" s="35"/>
      <c r="K48" s="103">
        <f>G48</f>
        <v>1005</v>
      </c>
    </row>
    <row r="49" spans="3:11" ht="15">
      <c r="C49" s="33"/>
      <c r="E49" s="35"/>
      <c r="F49" s="35"/>
      <c r="G49" s="35"/>
      <c r="H49" s="34"/>
      <c r="I49" s="35"/>
      <c r="J49" s="35"/>
      <c r="K49" s="35" t="s">
        <v>190</v>
      </c>
    </row>
    <row r="50" spans="3:11" ht="15.75" thickBot="1">
      <c r="C50" s="39" t="e">
        <f>SUM(C42:C49)</f>
        <v>#REF!</v>
      </c>
      <c r="E50" s="99">
        <f>E42</f>
        <v>585317</v>
      </c>
      <c r="F50" s="35"/>
      <c r="G50" s="99">
        <f>G42</f>
        <v>523225</v>
      </c>
      <c r="H50" s="34"/>
      <c r="I50" s="99">
        <f>I42</f>
        <v>585317</v>
      </c>
      <c r="J50" s="35"/>
      <c r="K50" s="99">
        <f>K42</f>
        <v>523225</v>
      </c>
    </row>
    <row r="51" spans="3:10" ht="15.75" thickTop="1">
      <c r="C51" s="33"/>
      <c r="E51" s="20"/>
      <c r="F51" s="20"/>
      <c r="H51" s="23"/>
      <c r="I51" s="20"/>
      <c r="J51" s="35"/>
    </row>
    <row r="52" spans="3:10" ht="15">
      <c r="C52" s="33"/>
      <c r="E52" s="35"/>
      <c r="F52" s="35"/>
      <c r="G52" s="35"/>
      <c r="H52" s="34"/>
      <c r="I52" s="35"/>
      <c r="J52" s="35"/>
    </row>
    <row r="53" spans="2:11" ht="15">
      <c r="B53" s="26" t="s">
        <v>206</v>
      </c>
      <c r="C53" s="33"/>
      <c r="E53" s="40"/>
      <c r="F53" s="40"/>
      <c r="G53" s="24"/>
      <c r="H53" s="41"/>
      <c r="I53" s="104"/>
      <c r="J53" s="40"/>
      <c r="K53" s="40"/>
    </row>
    <row r="54" spans="2:11" ht="15">
      <c r="B54" s="26" t="s">
        <v>207</v>
      </c>
      <c r="C54" s="33"/>
      <c r="E54" s="40"/>
      <c r="F54" s="40"/>
      <c r="G54" s="40"/>
      <c r="H54" s="41"/>
      <c r="I54" s="101"/>
      <c r="J54" s="40"/>
      <c r="K54" s="40"/>
    </row>
    <row r="55" spans="3:8" ht="15">
      <c r="C55" s="33"/>
      <c r="H55" s="6"/>
    </row>
    <row r="56" spans="2:8" ht="15">
      <c r="B56" s="26" t="s">
        <v>194</v>
      </c>
      <c r="C56" s="33"/>
      <c r="H56" s="6"/>
    </row>
    <row r="57" spans="2:11" ht="15">
      <c r="B57" s="26" t="s">
        <v>28</v>
      </c>
      <c r="C57" s="33"/>
      <c r="E57" s="49">
        <f>(E46/3719827.587)*100</f>
        <v>15.474265581868755</v>
      </c>
      <c r="F57" s="42"/>
      <c r="G57" s="49">
        <f>(G46/3719827.587)*100</f>
        <v>14.0388227084784</v>
      </c>
      <c r="H57" s="43"/>
      <c r="I57" s="49">
        <f>(I46/3719827.587)*100</f>
        <v>15.474265581868755</v>
      </c>
      <c r="J57" s="42"/>
      <c r="K57" s="49">
        <f>(K46/3719827.587)*100</f>
        <v>14.0388227084784</v>
      </c>
    </row>
    <row r="58" spans="3:8" ht="15">
      <c r="C58" s="33"/>
      <c r="H58" s="6"/>
    </row>
    <row r="59" spans="3:11" ht="6.75" customHeight="1" hidden="1">
      <c r="C59" s="33"/>
      <c r="E59" s="8"/>
      <c r="F59" s="8"/>
      <c r="G59" s="8"/>
      <c r="H59" s="44"/>
      <c r="I59" s="8"/>
      <c r="J59" s="8"/>
      <c r="K59" s="12"/>
    </row>
    <row r="60" ht="6.75" customHeight="1">
      <c r="H60" s="6"/>
    </row>
    <row r="61" spans="2:11" ht="15">
      <c r="B61" s="26" t="s">
        <v>306</v>
      </c>
      <c r="C61" s="33"/>
      <c r="E61" s="49"/>
      <c r="F61" s="42"/>
      <c r="G61" s="49"/>
      <c r="H61" s="43"/>
      <c r="I61" s="49"/>
      <c r="J61" s="42"/>
      <c r="K61" s="49"/>
    </row>
    <row r="62" spans="2:11" ht="15">
      <c r="B62" s="26" t="s">
        <v>28</v>
      </c>
      <c r="C62" s="33"/>
      <c r="E62" s="49">
        <f>E57</f>
        <v>15.474265581868755</v>
      </c>
      <c r="F62" s="42"/>
      <c r="G62" s="49">
        <f>G57</f>
        <v>14.0388227084784</v>
      </c>
      <c r="H62" s="43"/>
      <c r="I62" s="49">
        <f>I57</f>
        <v>15.474265581868755</v>
      </c>
      <c r="J62" s="42"/>
      <c r="K62" s="49">
        <f>K57</f>
        <v>14.0388227084784</v>
      </c>
    </row>
    <row r="63" spans="5:11" ht="15">
      <c r="E63" s="40"/>
      <c r="F63" s="40"/>
      <c r="G63" s="40"/>
      <c r="H63" s="40"/>
      <c r="I63" s="40"/>
      <c r="J63" s="40"/>
      <c r="K63" s="40"/>
    </row>
    <row r="64" spans="5:11" ht="15">
      <c r="E64" s="40"/>
      <c r="F64" s="40"/>
      <c r="G64" s="40"/>
      <c r="H64" s="40"/>
      <c r="I64" s="40"/>
      <c r="J64" s="40"/>
      <c r="K64" s="40"/>
    </row>
    <row r="65" spans="5:11" ht="15">
      <c r="E65" s="40"/>
      <c r="F65" s="40"/>
      <c r="G65" s="40"/>
      <c r="H65" s="40"/>
      <c r="I65" s="40"/>
      <c r="J65" s="40"/>
      <c r="K65" s="40"/>
    </row>
    <row r="66" spans="5:11" ht="15">
      <c r="E66" s="40"/>
      <c r="F66" s="40"/>
      <c r="G66" s="40"/>
      <c r="H66" s="40"/>
      <c r="I66" s="40"/>
      <c r="J66" s="40"/>
      <c r="K66" s="40"/>
    </row>
  </sheetData>
  <sheetProtection password="C724" sheet="1" objects="1" scenarios="1"/>
  <mergeCells count="2">
    <mergeCell ref="E16:G16"/>
    <mergeCell ref="I16:K16"/>
  </mergeCells>
  <printOptions/>
  <pageMargins left="0.681102362" right="0.41" top="0.708661417" bottom="1.15" header="0.511811023622047" footer="0.7"/>
  <pageSetup cellComments="asDisplayed" horizontalDpi="600" verticalDpi="600" orientation="portrait" paperSize="9" scale="70" r:id="rId3"/>
  <headerFooter alignWithMargins="0">
    <oddFooter>&amp;C&amp;12(The Condensed Consolidated Income Statement should be read in conjunction with the Annual Financial Statements
for the year ended 31 March 2007)</oddFooter>
  </headerFooter>
  <legacyDrawing r:id="rId2"/>
  <oleObjects>
    <oleObject progId="MSPhotoEd.3" shapeId="10087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70" zoomScaleNormal="70" zoomScaleSheetLayoutView="65" workbookViewId="0" topLeftCell="A1">
      <selection activeCell="C11" sqref="C11"/>
    </sheetView>
  </sheetViews>
  <sheetFormatPr defaultColWidth="7.8515625" defaultRowHeight="12.75"/>
  <cols>
    <col min="1" max="1" width="3.00390625" style="26" customWidth="1"/>
    <col min="2" max="2" width="3.140625" style="26" customWidth="1"/>
    <col min="3" max="3" width="50.00390625" style="26" customWidth="1"/>
    <col min="4" max="4" width="19.28125" style="4" customWidth="1"/>
    <col min="5" max="5" width="5.7109375" style="26" customWidth="1"/>
    <col min="6" max="6" width="19.28125" style="26" customWidth="1"/>
    <col min="7" max="7" width="4.00390625" style="26" customWidth="1"/>
    <col min="8" max="8" width="14.140625" style="26" hidden="1" customWidth="1"/>
    <col min="9" max="9" width="4.140625" style="26" hidden="1" customWidth="1"/>
    <col min="10" max="10" width="14.140625" style="50" hidden="1" customWidth="1"/>
    <col min="11" max="11" width="0.85546875" style="50" hidden="1" customWidth="1"/>
    <col min="12" max="12" width="14.140625" style="50" hidden="1" customWidth="1"/>
    <col min="13" max="14" width="7.8515625" style="26" hidden="1" customWidth="1"/>
    <col min="15" max="15" width="19.140625" style="26" bestFit="1" customWidth="1"/>
    <col min="16" max="16" width="14.28125" style="26" customWidth="1"/>
    <col min="17" max="17" width="17.7109375" style="26" bestFit="1" customWidth="1"/>
    <col min="18" max="16384" width="7.8515625" style="26" customWidth="1"/>
  </cols>
  <sheetData>
    <row r="1" ht="15">
      <c r="C1" s="4"/>
    </row>
    <row r="2" spans="1:12" ht="15.75">
      <c r="A2" s="27" t="s">
        <v>193</v>
      </c>
      <c r="C2" s="4"/>
      <c r="E2" s="4"/>
      <c r="F2" s="4"/>
      <c r="G2" s="4"/>
      <c r="H2" s="4"/>
      <c r="I2" s="4"/>
      <c r="J2" s="4"/>
      <c r="K2" s="4"/>
      <c r="L2" s="26"/>
    </row>
    <row r="3" spans="1:12" ht="15">
      <c r="A3" s="51" t="s">
        <v>287</v>
      </c>
      <c r="C3" s="4"/>
      <c r="E3" s="4"/>
      <c r="F3" s="4"/>
      <c r="G3" s="4"/>
      <c r="H3" s="4"/>
      <c r="I3" s="4"/>
      <c r="J3" s="4"/>
      <c r="K3" s="4"/>
      <c r="L3" s="26"/>
    </row>
    <row r="4" spans="1:12" ht="15.75">
      <c r="A4" s="27"/>
      <c r="C4" s="4"/>
      <c r="E4" s="4"/>
      <c r="F4" s="4"/>
      <c r="G4" s="4"/>
      <c r="H4" s="4"/>
      <c r="I4" s="4"/>
      <c r="J4" s="4"/>
      <c r="K4" s="4"/>
      <c r="L4" s="26"/>
    </row>
    <row r="5" spans="3:12" ht="15">
      <c r="C5" s="4"/>
      <c r="E5" s="4"/>
      <c r="F5" s="4"/>
      <c r="G5" s="4"/>
      <c r="H5" s="4"/>
      <c r="I5" s="4"/>
      <c r="J5" s="4"/>
      <c r="K5" s="4"/>
      <c r="L5" s="26"/>
    </row>
    <row r="6" spans="3:16" ht="15.75">
      <c r="C6" s="4"/>
      <c r="E6" s="4"/>
      <c r="F6" s="4"/>
      <c r="G6" s="4"/>
      <c r="H6" s="4"/>
      <c r="I6" s="4"/>
      <c r="J6" s="4"/>
      <c r="K6" s="4"/>
      <c r="L6" s="26"/>
      <c r="P6" s="110" t="s">
        <v>192</v>
      </c>
    </row>
    <row r="7" spans="3:16" ht="15">
      <c r="C7" s="4"/>
      <c r="E7" s="4"/>
      <c r="F7" s="4"/>
      <c r="G7" s="4"/>
      <c r="H7" s="4"/>
      <c r="I7" s="4"/>
      <c r="J7" s="4"/>
      <c r="K7" s="4"/>
      <c r="L7" s="26"/>
      <c r="P7" s="19" t="s">
        <v>294</v>
      </c>
    </row>
    <row r="8" ht="15.75">
      <c r="A8" s="27" t="s">
        <v>240</v>
      </c>
    </row>
    <row r="9" ht="15.75">
      <c r="A9" s="27"/>
    </row>
    <row r="10" spans="4:15" ht="15">
      <c r="D10" s="46" t="s">
        <v>29</v>
      </c>
      <c r="E10" s="1"/>
      <c r="F10" s="46" t="s">
        <v>29</v>
      </c>
      <c r="H10" s="52" t="s">
        <v>29</v>
      </c>
      <c r="O10" s="119"/>
    </row>
    <row r="11" spans="4:15" ht="15">
      <c r="D11" s="46" t="s">
        <v>30</v>
      </c>
      <c r="E11" s="1"/>
      <c r="F11" s="46" t="s">
        <v>31</v>
      </c>
      <c r="G11" s="52"/>
      <c r="H11" s="52" t="s">
        <v>31</v>
      </c>
      <c r="I11" s="52"/>
      <c r="J11" s="53" t="s">
        <v>29</v>
      </c>
      <c r="K11" s="53"/>
      <c r="L11" s="53" t="s">
        <v>32</v>
      </c>
      <c r="O11" s="119"/>
    </row>
    <row r="12" spans="4:15" ht="15">
      <c r="D12" s="46" t="s">
        <v>18</v>
      </c>
      <c r="E12" s="1"/>
      <c r="F12" s="46" t="s">
        <v>33</v>
      </c>
      <c r="G12" s="52"/>
      <c r="H12" s="52" t="s">
        <v>33</v>
      </c>
      <c r="I12" s="52"/>
      <c r="J12" s="53"/>
      <c r="K12" s="53"/>
      <c r="L12" s="53"/>
      <c r="O12" s="119"/>
    </row>
    <row r="13" spans="4:15" ht="15">
      <c r="D13" s="46" t="s">
        <v>23</v>
      </c>
      <c r="E13" s="1"/>
      <c r="F13" s="46" t="s">
        <v>34</v>
      </c>
      <c r="G13" s="52"/>
      <c r="H13" s="52" t="s">
        <v>34</v>
      </c>
      <c r="I13" s="52"/>
      <c r="J13" s="53"/>
      <c r="K13" s="53"/>
      <c r="L13" s="53"/>
      <c r="O13" s="119"/>
    </row>
    <row r="14" spans="4:15" ht="15">
      <c r="D14" s="47" t="str">
        <f>'Inc.Statements'!I20</f>
        <v>30 JUNE 2007</v>
      </c>
      <c r="E14" s="1"/>
      <c r="F14" s="47" t="s">
        <v>239</v>
      </c>
      <c r="G14" s="54"/>
      <c r="H14" s="54" t="s">
        <v>26</v>
      </c>
      <c r="I14" s="54"/>
      <c r="J14" s="55" t="s">
        <v>25</v>
      </c>
      <c r="K14" s="55"/>
      <c r="L14" s="55" t="s">
        <v>26</v>
      </c>
      <c r="O14" s="120"/>
    </row>
    <row r="15" spans="4:15" ht="15">
      <c r="D15" s="46" t="s">
        <v>27</v>
      </c>
      <c r="E15" s="1"/>
      <c r="F15" s="46" t="s">
        <v>27</v>
      </c>
      <c r="G15" s="52"/>
      <c r="H15" s="52" t="s">
        <v>27</v>
      </c>
      <c r="I15" s="52"/>
      <c r="J15" s="53" t="s">
        <v>27</v>
      </c>
      <c r="K15" s="53"/>
      <c r="L15" s="53" t="s">
        <v>27</v>
      </c>
      <c r="O15" s="119"/>
    </row>
    <row r="16" spans="6:15" ht="15">
      <c r="F16" s="4"/>
      <c r="O16" s="6"/>
    </row>
    <row r="17" spans="2:17" ht="15">
      <c r="B17" s="26" t="s">
        <v>135</v>
      </c>
      <c r="D17" s="24">
        <v>21378070</v>
      </c>
      <c r="F17" s="24">
        <v>21034467</v>
      </c>
      <c r="O17" s="121"/>
      <c r="P17" s="67"/>
      <c r="Q17" s="67"/>
    </row>
    <row r="18" spans="2:17" ht="15">
      <c r="B18" s="26" t="s">
        <v>197</v>
      </c>
      <c r="D18" s="24">
        <f>22316086-D17-D20-D19</f>
        <v>770619</v>
      </c>
      <c r="F18" s="24">
        <f>21877694-F17</f>
        <v>843227</v>
      </c>
      <c r="G18" s="56"/>
      <c r="H18" s="56">
        <v>11522199</v>
      </c>
      <c r="I18" s="56"/>
      <c r="J18" s="57">
        <v>11198475</v>
      </c>
      <c r="K18" s="57"/>
      <c r="L18" s="57">
        <v>11522199</v>
      </c>
      <c r="O18" s="121"/>
      <c r="P18" s="67"/>
      <c r="Q18" s="67"/>
    </row>
    <row r="19" spans="2:17" ht="15">
      <c r="B19" s="26" t="s">
        <v>12</v>
      </c>
      <c r="D19" s="24">
        <v>49278</v>
      </c>
      <c r="F19" s="24">
        <v>49500</v>
      </c>
      <c r="G19" s="56"/>
      <c r="H19" s="56"/>
      <c r="I19" s="56"/>
      <c r="J19" s="57"/>
      <c r="K19" s="57"/>
      <c r="L19" s="57"/>
      <c r="P19" s="67"/>
      <c r="Q19" s="67"/>
    </row>
    <row r="20" spans="2:17" ht="15">
      <c r="B20" s="26" t="s">
        <v>290</v>
      </c>
      <c r="D20" s="24">
        <v>118119</v>
      </c>
      <c r="E20" s="4"/>
      <c r="F20" s="87">
        <v>0</v>
      </c>
      <c r="G20" s="56"/>
      <c r="H20" s="56"/>
      <c r="I20" s="56"/>
      <c r="J20" s="57"/>
      <c r="K20" s="57"/>
      <c r="L20" s="57"/>
      <c r="P20" s="67"/>
      <c r="Q20" s="67"/>
    </row>
    <row r="21" spans="2:17" ht="15">
      <c r="B21" s="26" t="s">
        <v>307</v>
      </c>
      <c r="D21" s="40">
        <f>740138-D22</f>
        <v>2587</v>
      </c>
      <c r="F21" s="40">
        <f>506043-F22</f>
        <v>2685</v>
      </c>
      <c r="G21" s="56"/>
      <c r="H21" s="56">
        <v>468906</v>
      </c>
      <c r="I21" s="56"/>
      <c r="J21" s="57">
        <v>503229</v>
      </c>
      <c r="K21" s="57"/>
      <c r="L21" s="57">
        <v>468906</v>
      </c>
      <c r="O21" s="121"/>
      <c r="P21" s="67"/>
      <c r="Q21" s="65"/>
    </row>
    <row r="22" spans="2:17" ht="15">
      <c r="B22" s="26" t="s">
        <v>308</v>
      </c>
      <c r="D22" s="40">
        <v>737551</v>
      </c>
      <c r="E22" s="4"/>
      <c r="F22" s="40">
        <v>503358</v>
      </c>
      <c r="G22" s="56"/>
      <c r="H22" s="56"/>
      <c r="I22" s="56"/>
      <c r="J22" s="57"/>
      <c r="K22" s="57"/>
      <c r="L22" s="57"/>
      <c r="O22" s="121"/>
      <c r="P22" s="67"/>
      <c r="Q22" s="65"/>
    </row>
    <row r="23" spans="2:17" ht="15">
      <c r="B23" s="26" t="s">
        <v>55</v>
      </c>
      <c r="D23" s="40">
        <v>236658</v>
      </c>
      <c r="F23" s="40">
        <v>236077</v>
      </c>
      <c r="G23" s="56"/>
      <c r="H23" s="56">
        <v>81229</v>
      </c>
      <c r="I23" s="56"/>
      <c r="J23" s="57">
        <v>81369</v>
      </c>
      <c r="K23" s="57"/>
      <c r="L23" s="57">
        <f>SUM(D23:J23)</f>
        <v>635333</v>
      </c>
      <c r="O23" s="41"/>
      <c r="P23" s="67"/>
      <c r="Q23" s="67"/>
    </row>
    <row r="24" spans="2:16" ht="15">
      <c r="B24" s="26" t="s">
        <v>35</v>
      </c>
      <c r="D24" s="40">
        <f>772711+263515</f>
        <v>1036226</v>
      </c>
      <c r="F24" s="40">
        <v>1041424</v>
      </c>
      <c r="G24" s="56"/>
      <c r="H24" s="56">
        <v>1433420</v>
      </c>
      <c r="I24" s="56"/>
      <c r="J24" s="57">
        <v>1256472</v>
      </c>
      <c r="K24" s="57"/>
      <c r="L24" s="57">
        <v>1433420</v>
      </c>
      <c r="O24" s="41"/>
      <c r="P24" s="67"/>
    </row>
    <row r="25" spans="2:16" ht="15">
      <c r="B25" s="26" t="s">
        <v>184</v>
      </c>
      <c r="D25" s="40">
        <v>2933</v>
      </c>
      <c r="F25" s="40">
        <v>2941</v>
      </c>
      <c r="G25" s="56"/>
      <c r="H25" s="56"/>
      <c r="I25" s="56"/>
      <c r="J25" s="57"/>
      <c r="K25" s="57"/>
      <c r="L25" s="57"/>
      <c r="O25" s="41"/>
      <c r="P25" s="67"/>
    </row>
    <row r="26" spans="4:15" ht="15">
      <c r="D26" s="58">
        <f>SUM(D17:D25)</f>
        <v>24332041</v>
      </c>
      <c r="F26" s="58">
        <f>SUM(F17:F25)</f>
        <v>23713679</v>
      </c>
      <c r="G26" s="56"/>
      <c r="H26" s="59">
        <f>SUM(H18:H24)</f>
        <v>13505754</v>
      </c>
      <c r="I26" s="59"/>
      <c r="J26" s="60">
        <f>SUM(J18:J24)</f>
        <v>13039545</v>
      </c>
      <c r="K26" s="57"/>
      <c r="L26" s="60">
        <f>SUM(L18:L24)</f>
        <v>14059858</v>
      </c>
      <c r="O26" s="41"/>
    </row>
    <row r="27" spans="2:15" ht="15">
      <c r="B27" s="36"/>
      <c r="C27" s="36"/>
      <c r="D27" s="61"/>
      <c r="E27" s="36"/>
      <c r="F27" s="61"/>
      <c r="G27" s="62"/>
      <c r="H27" s="62"/>
      <c r="I27" s="62"/>
      <c r="J27" s="63"/>
      <c r="K27" s="63"/>
      <c r="L27" s="63"/>
      <c r="O27" s="122"/>
    </row>
    <row r="28" spans="2:12" ht="15">
      <c r="B28" s="26" t="s">
        <v>36</v>
      </c>
      <c r="D28" s="40"/>
      <c r="F28" s="40"/>
      <c r="G28" s="56"/>
      <c r="H28" s="56"/>
      <c r="I28" s="56"/>
      <c r="J28" s="57"/>
      <c r="K28" s="57"/>
      <c r="L28" s="57"/>
    </row>
    <row r="29" spans="3:16" ht="15">
      <c r="C29" s="64" t="s">
        <v>54</v>
      </c>
      <c r="D29" s="40">
        <v>315762</v>
      </c>
      <c r="E29" s="64"/>
      <c r="F29" s="40">
        <v>262974</v>
      </c>
      <c r="G29" s="56"/>
      <c r="H29" s="56">
        <v>29733</v>
      </c>
      <c r="I29" s="56"/>
      <c r="J29" s="57">
        <v>37002</v>
      </c>
      <c r="K29" s="57"/>
      <c r="L29" s="57">
        <v>29733</v>
      </c>
      <c r="O29" s="41"/>
      <c r="P29" s="65"/>
    </row>
    <row r="30" spans="3:17" ht="15">
      <c r="C30" s="64" t="s">
        <v>109</v>
      </c>
      <c r="D30" s="40">
        <f>1501317+355769</f>
        <v>1857086</v>
      </c>
      <c r="E30" s="64"/>
      <c r="F30" s="40">
        <f>1339292+299797+3977+66</f>
        <v>1643132</v>
      </c>
      <c r="G30" s="56"/>
      <c r="H30" s="56">
        <v>194438</v>
      </c>
      <c r="I30" s="56"/>
      <c r="J30" s="57">
        <v>237742</v>
      </c>
      <c r="K30" s="57"/>
      <c r="L30" s="57">
        <v>194438</v>
      </c>
      <c r="O30" s="41"/>
      <c r="P30" s="65"/>
      <c r="Q30" s="65"/>
    </row>
    <row r="31" spans="3:16" ht="15">
      <c r="C31" s="64" t="s">
        <v>51</v>
      </c>
      <c r="D31" s="40">
        <v>912</v>
      </c>
      <c r="E31" s="64"/>
      <c r="F31" s="40">
        <v>851</v>
      </c>
      <c r="G31" s="56"/>
      <c r="H31" s="56">
        <v>56775</v>
      </c>
      <c r="I31" s="56"/>
      <c r="J31" s="57">
        <v>15752</v>
      </c>
      <c r="K31" s="57"/>
      <c r="L31" s="57">
        <v>56775</v>
      </c>
      <c r="O31" s="41"/>
      <c r="P31" s="65"/>
    </row>
    <row r="32" spans="3:16" ht="15">
      <c r="C32" s="64" t="s">
        <v>37</v>
      </c>
      <c r="D32" s="40">
        <v>2179734</v>
      </c>
      <c r="E32" s="64"/>
      <c r="F32" s="40">
        <v>2217564</v>
      </c>
      <c r="G32" s="56"/>
      <c r="H32" s="56">
        <v>984000</v>
      </c>
      <c r="I32" s="56"/>
      <c r="J32" s="57">
        <f>J23+J28+J29+J30</f>
        <v>356113</v>
      </c>
      <c r="K32" s="57"/>
      <c r="L32" s="57">
        <f>L23+L28+L29+L30</f>
        <v>859504</v>
      </c>
      <c r="O32" s="41"/>
      <c r="P32" s="65"/>
    </row>
    <row r="33" spans="3:16" ht="15">
      <c r="C33" s="64" t="s">
        <v>38</v>
      </c>
      <c r="D33" s="40">
        <f>94821+7985</f>
        <v>102806</v>
      </c>
      <c r="E33" s="64"/>
      <c r="F33" s="40">
        <f>52065+9762</f>
        <v>61827</v>
      </c>
      <c r="G33" s="56"/>
      <c r="H33" s="56"/>
      <c r="I33" s="56"/>
      <c r="J33" s="57">
        <v>22789</v>
      </c>
      <c r="K33" s="57"/>
      <c r="L33" s="57">
        <v>0</v>
      </c>
      <c r="O33" s="41"/>
      <c r="P33" s="65"/>
    </row>
    <row r="34" spans="3:16" ht="15">
      <c r="C34" s="64" t="s">
        <v>221</v>
      </c>
      <c r="D34" s="40">
        <f>32636-D35</f>
        <v>8290</v>
      </c>
      <c r="E34" s="64"/>
      <c r="F34" s="40">
        <f>16744-F35</f>
        <v>8028</v>
      </c>
      <c r="G34" s="56"/>
      <c r="H34" s="56">
        <v>22620</v>
      </c>
      <c r="I34" s="56"/>
      <c r="J34" s="57">
        <v>26177</v>
      </c>
      <c r="K34" s="57"/>
      <c r="L34" s="57">
        <v>22620</v>
      </c>
      <c r="O34" s="41"/>
      <c r="P34" s="65"/>
    </row>
    <row r="35" spans="3:16" ht="15">
      <c r="C35" s="64" t="s">
        <v>304</v>
      </c>
      <c r="D35" s="40">
        <v>24346</v>
      </c>
      <c r="E35" s="64"/>
      <c r="F35" s="40">
        <v>8716</v>
      </c>
      <c r="G35" s="56"/>
      <c r="H35" s="56"/>
      <c r="I35" s="56"/>
      <c r="J35" s="57"/>
      <c r="K35" s="57"/>
      <c r="L35" s="57"/>
      <c r="O35" s="41"/>
      <c r="P35" s="65"/>
    </row>
    <row r="36" spans="3:16" ht="15">
      <c r="C36" s="64" t="s">
        <v>209</v>
      </c>
      <c r="D36" s="40">
        <v>38013</v>
      </c>
      <c r="E36" s="64"/>
      <c r="F36" s="40">
        <v>38015</v>
      </c>
      <c r="G36" s="56"/>
      <c r="H36" s="56"/>
      <c r="I36" s="56"/>
      <c r="J36" s="57"/>
      <c r="K36" s="57"/>
      <c r="L36" s="57"/>
      <c r="P36" s="65"/>
    </row>
    <row r="37" spans="3:17" ht="15">
      <c r="C37" s="64"/>
      <c r="D37" s="66">
        <f>SUM(D28:D36)</f>
        <v>4526949</v>
      </c>
      <c r="E37" s="64"/>
      <c r="F37" s="66">
        <f>SUM(F28:F36)</f>
        <v>4241107</v>
      </c>
      <c r="G37" s="56"/>
      <c r="H37" s="59">
        <f>SUM(H29:H34)</f>
        <v>1287566</v>
      </c>
      <c r="I37" s="59"/>
      <c r="J37" s="60">
        <f>SUM(J29:J34)</f>
        <v>695575</v>
      </c>
      <c r="K37" s="57"/>
      <c r="L37" s="60">
        <f>SUM(L29:L34)</f>
        <v>1163070</v>
      </c>
      <c r="O37" s="41"/>
      <c r="P37" s="67"/>
      <c r="Q37" s="65"/>
    </row>
    <row r="38" spans="3:15" ht="15">
      <c r="C38" s="64"/>
      <c r="D38" s="40"/>
      <c r="E38" s="64"/>
      <c r="F38" s="40"/>
      <c r="G38" s="56"/>
      <c r="H38" s="56"/>
      <c r="I38" s="56"/>
      <c r="J38" s="57"/>
      <c r="K38" s="57"/>
      <c r="L38" s="57"/>
      <c r="O38" s="41"/>
    </row>
    <row r="39" spans="2:15" ht="15">
      <c r="B39" s="26" t="s">
        <v>175</v>
      </c>
      <c r="D39" s="40"/>
      <c r="F39" s="40"/>
      <c r="G39" s="56"/>
      <c r="H39" s="56"/>
      <c r="I39" s="56"/>
      <c r="J39" s="57"/>
      <c r="K39" s="57"/>
      <c r="L39" s="57"/>
      <c r="O39" s="121"/>
    </row>
    <row r="40" spans="3:16" ht="15">
      <c r="C40" s="64" t="s">
        <v>39</v>
      </c>
      <c r="D40" s="40">
        <v>558355</v>
      </c>
      <c r="E40" s="64"/>
      <c r="F40" s="40">
        <v>495252</v>
      </c>
      <c r="G40" s="56"/>
      <c r="H40" s="56">
        <v>522678</v>
      </c>
      <c r="I40" s="56"/>
      <c r="J40" s="57">
        <f>1658931-850000-200000</f>
        <v>608931</v>
      </c>
      <c r="K40" s="57"/>
      <c r="L40" s="57">
        <v>522678</v>
      </c>
      <c r="O40" s="41"/>
      <c r="P40" s="65"/>
    </row>
    <row r="41" spans="3:16" ht="15">
      <c r="C41" s="64" t="s">
        <v>110</v>
      </c>
      <c r="D41" s="24">
        <f>1176209+1302321+145+1</f>
        <v>2478676</v>
      </c>
      <c r="E41" s="64"/>
      <c r="F41" s="24">
        <f>1021904+1074227-270+3195</f>
        <v>2099056</v>
      </c>
      <c r="G41" s="56"/>
      <c r="H41" s="56">
        <v>501158</v>
      </c>
      <c r="I41" s="56"/>
      <c r="J41" s="57">
        <v>467371</v>
      </c>
      <c r="K41" s="57"/>
      <c r="L41" s="57">
        <v>501158</v>
      </c>
      <c r="O41" s="41"/>
      <c r="P41" s="65"/>
    </row>
    <row r="42" spans="3:16" ht="15">
      <c r="C42" s="64" t="s">
        <v>40</v>
      </c>
      <c r="D42" s="40">
        <v>22236</v>
      </c>
      <c r="E42" s="64"/>
      <c r="F42" s="40">
        <v>25631</v>
      </c>
      <c r="G42" s="56"/>
      <c r="H42" s="56">
        <v>15574</v>
      </c>
      <c r="I42" s="56"/>
      <c r="J42" s="57">
        <v>10890</v>
      </c>
      <c r="K42" s="57"/>
      <c r="L42" s="57">
        <v>15574</v>
      </c>
      <c r="O42" s="41"/>
      <c r="P42" s="65"/>
    </row>
    <row r="43" spans="3:16" ht="15">
      <c r="C43" s="64" t="s">
        <v>41</v>
      </c>
      <c r="D43" s="40">
        <f>896+60467</f>
        <v>61363</v>
      </c>
      <c r="E43" s="64"/>
      <c r="F43" s="40">
        <f>8312+70083</f>
        <v>78395</v>
      </c>
      <c r="G43" s="56"/>
      <c r="H43" s="56">
        <v>199678</v>
      </c>
      <c r="I43" s="56"/>
      <c r="J43" s="57">
        <v>239072</v>
      </c>
      <c r="K43" s="57"/>
      <c r="L43" s="57">
        <v>199678</v>
      </c>
      <c r="O43" s="121"/>
      <c r="P43" s="65"/>
    </row>
    <row r="44" spans="3:16" ht="15">
      <c r="C44" s="64" t="s">
        <v>222</v>
      </c>
      <c r="D44" s="40">
        <f>5456-D45</f>
        <v>5372</v>
      </c>
      <c r="E44" s="64"/>
      <c r="F44" s="40">
        <f>2533-F45</f>
        <v>2530</v>
      </c>
      <c r="G44" s="56"/>
      <c r="H44" s="56">
        <v>20950</v>
      </c>
      <c r="I44" s="56"/>
      <c r="J44" s="57">
        <v>16629</v>
      </c>
      <c r="K44" s="57"/>
      <c r="L44" s="57">
        <v>20950</v>
      </c>
      <c r="O44" s="41"/>
      <c r="P44" s="65"/>
    </row>
    <row r="45" spans="3:16" ht="15">
      <c r="C45" s="64" t="s">
        <v>305</v>
      </c>
      <c r="D45" s="40">
        <v>84</v>
      </c>
      <c r="E45" s="64"/>
      <c r="F45" s="40">
        <v>3</v>
      </c>
      <c r="G45" s="56"/>
      <c r="H45" s="56"/>
      <c r="I45" s="56"/>
      <c r="J45" s="57"/>
      <c r="K45" s="57"/>
      <c r="L45" s="57"/>
      <c r="O45" s="41"/>
      <c r="P45" s="65"/>
    </row>
    <row r="46" spans="3:15" ht="15" customHeight="1" hidden="1">
      <c r="C46" s="64" t="s">
        <v>90</v>
      </c>
      <c r="D46" s="57"/>
      <c r="E46" s="64">
        <f>SUM(E41:E43)</f>
        <v>0</v>
      </c>
      <c r="F46" s="57"/>
      <c r="G46" s="56"/>
      <c r="H46" s="56">
        <v>185991</v>
      </c>
      <c r="I46" s="56"/>
      <c r="J46" s="57">
        <v>0</v>
      </c>
      <c r="K46" s="57"/>
      <c r="L46" s="57">
        <v>185991</v>
      </c>
      <c r="O46" s="41"/>
    </row>
    <row r="47" spans="4:15" ht="15">
      <c r="D47" s="58">
        <f>SUM(D40:D46)</f>
        <v>3126086</v>
      </c>
      <c r="F47" s="58">
        <f>SUM(F40:F46)</f>
        <v>2700867</v>
      </c>
      <c r="G47" s="56"/>
      <c r="H47" s="59">
        <f>SUM(H40:H46)</f>
        <v>1446029</v>
      </c>
      <c r="I47" s="59"/>
      <c r="J47" s="60">
        <f>SUM(J40:J46)</f>
        <v>1342893</v>
      </c>
      <c r="K47" s="57"/>
      <c r="L47" s="60">
        <f>SUM(L40:L46)</f>
        <v>1446029</v>
      </c>
      <c r="O47" s="41"/>
    </row>
    <row r="48" spans="4:15" ht="15">
      <c r="D48" s="40"/>
      <c r="F48" s="40"/>
      <c r="G48" s="56"/>
      <c r="H48" s="56"/>
      <c r="I48" s="56"/>
      <c r="J48" s="57"/>
      <c r="K48" s="57"/>
      <c r="L48" s="57"/>
      <c r="O48" s="41"/>
    </row>
    <row r="49" spans="2:15" ht="15">
      <c r="B49" s="26" t="s">
        <v>210</v>
      </c>
      <c r="D49" s="40">
        <f>D37-D47</f>
        <v>1400863</v>
      </c>
      <c r="F49" s="40">
        <f>F37-F47</f>
        <v>1540240</v>
      </c>
      <c r="G49" s="56"/>
      <c r="H49" s="56">
        <f>SUM(H37-H47)</f>
        <v>-158463</v>
      </c>
      <c r="I49" s="56"/>
      <c r="J49" s="57">
        <f>SUM(J37-J47)</f>
        <v>-647318</v>
      </c>
      <c r="K49" s="57"/>
      <c r="L49" s="57">
        <f>SUM(L37-L47)</f>
        <v>-282959</v>
      </c>
      <c r="O49" s="41"/>
    </row>
    <row r="50" spans="4:15" ht="15.75" thickBot="1">
      <c r="D50" s="73">
        <f>D49+D26</f>
        <v>25732904</v>
      </c>
      <c r="F50" s="73">
        <f>F49+F26</f>
        <v>25253919</v>
      </c>
      <c r="G50" s="56"/>
      <c r="H50" s="68">
        <f>SUM(H18+H21+H23+H24+H49)</f>
        <v>13347291</v>
      </c>
      <c r="I50" s="68"/>
      <c r="J50" s="69">
        <f>SUM(J18+J21+J23+J24+J49)</f>
        <v>12392227</v>
      </c>
      <c r="K50" s="57"/>
      <c r="L50" s="69">
        <f>SUM(L18+L21+L23+L24+L49)</f>
        <v>13776899</v>
      </c>
      <c r="O50" s="41"/>
    </row>
    <row r="51" spans="4:15" ht="15.75" thickTop="1">
      <c r="D51" s="132"/>
      <c r="F51" s="132"/>
      <c r="G51" s="56"/>
      <c r="H51" s="56"/>
      <c r="I51" s="56"/>
      <c r="J51" s="57"/>
      <c r="K51" s="57"/>
      <c r="L51" s="57"/>
      <c r="O51" s="41"/>
    </row>
    <row r="52" spans="4:15" ht="15">
      <c r="D52" s="40"/>
      <c r="F52" s="40"/>
      <c r="G52" s="56"/>
      <c r="H52" s="56"/>
      <c r="I52" s="56"/>
      <c r="J52" s="57"/>
      <c r="K52" s="57"/>
      <c r="L52" s="57"/>
      <c r="O52" s="41"/>
    </row>
    <row r="53" spans="2:15" ht="15">
      <c r="B53" s="26" t="s">
        <v>42</v>
      </c>
      <c r="D53" s="40"/>
      <c r="F53" s="40"/>
      <c r="G53" s="56"/>
      <c r="H53" s="56"/>
      <c r="I53" s="56"/>
      <c r="J53" s="57"/>
      <c r="K53" s="57"/>
      <c r="L53" s="57"/>
      <c r="O53" s="41"/>
    </row>
    <row r="54" spans="2:12" ht="15">
      <c r="B54" s="26" t="s">
        <v>211</v>
      </c>
      <c r="D54" s="40"/>
      <c r="F54" s="40"/>
      <c r="G54" s="56"/>
      <c r="H54" s="56"/>
      <c r="I54" s="56"/>
      <c r="J54" s="57"/>
      <c r="K54" s="57"/>
      <c r="L54" s="57"/>
    </row>
    <row r="55" spans="2:16" ht="15">
      <c r="B55" s="26" t="s">
        <v>43</v>
      </c>
      <c r="D55" s="40">
        <f>1859914*2</f>
        <v>3719828</v>
      </c>
      <c r="F55" s="40">
        <f>1859914*2</f>
        <v>3719828</v>
      </c>
      <c r="G55" s="56"/>
      <c r="H55" s="56">
        <v>1859914</v>
      </c>
      <c r="I55" s="56"/>
      <c r="J55" s="57">
        <v>1859914</v>
      </c>
      <c r="K55" s="57"/>
      <c r="L55" s="57">
        <v>1859914</v>
      </c>
      <c r="O55" s="41"/>
      <c r="P55" s="65"/>
    </row>
    <row r="56" spans="2:15" ht="15">
      <c r="B56" s="26" t="s">
        <v>44</v>
      </c>
      <c r="D56" s="40"/>
      <c r="F56" s="40"/>
      <c r="G56" s="56"/>
      <c r="H56" s="56"/>
      <c r="I56" s="56"/>
      <c r="J56" s="57"/>
      <c r="K56" s="57"/>
      <c r="L56" s="57"/>
      <c r="O56" s="41"/>
    </row>
    <row r="57" spans="3:16" ht="15">
      <c r="C57" s="64" t="s">
        <v>45</v>
      </c>
      <c r="D57" s="40">
        <v>35272</v>
      </c>
      <c r="E57" s="64"/>
      <c r="F57" s="40">
        <v>35272</v>
      </c>
      <c r="G57" s="56"/>
      <c r="H57" s="56">
        <v>38921</v>
      </c>
      <c r="I57" s="56"/>
      <c r="J57" s="57">
        <v>38921</v>
      </c>
      <c r="K57" s="57"/>
      <c r="L57" s="57">
        <v>38921</v>
      </c>
      <c r="O57" s="41"/>
      <c r="P57" s="65"/>
    </row>
    <row r="58" spans="3:17" ht="15">
      <c r="C58" s="64" t="s">
        <v>46</v>
      </c>
      <c r="D58" s="40">
        <f>1114731-D57-D59</f>
        <v>1078217</v>
      </c>
      <c r="E58" s="64"/>
      <c r="F58" s="40">
        <f>1078727+6181</f>
        <v>1084908</v>
      </c>
      <c r="G58" s="56"/>
      <c r="H58" s="56">
        <v>43484</v>
      </c>
      <c r="I58" s="56"/>
      <c r="J58" s="57">
        <v>43419</v>
      </c>
      <c r="K58" s="57"/>
      <c r="L58" s="57">
        <v>43484</v>
      </c>
      <c r="O58" s="41"/>
      <c r="P58" s="65"/>
      <c r="Q58" s="65"/>
    </row>
    <row r="59" spans="3:17" ht="15">
      <c r="C59" s="64" t="s">
        <v>47</v>
      </c>
      <c r="D59" s="40">
        <v>1242</v>
      </c>
      <c r="E59" s="64"/>
      <c r="F59" s="40">
        <v>1242</v>
      </c>
      <c r="G59" s="56"/>
      <c r="H59" s="56">
        <v>28839</v>
      </c>
      <c r="I59" s="56"/>
      <c r="J59" s="57">
        <v>30568</v>
      </c>
      <c r="K59" s="57"/>
      <c r="L59" s="57">
        <v>28839</v>
      </c>
      <c r="O59" s="41"/>
      <c r="P59" s="65"/>
      <c r="Q59" s="65"/>
    </row>
    <row r="60" spans="3:17" ht="15">
      <c r="C60" s="64" t="s">
        <v>309</v>
      </c>
      <c r="D60" s="70">
        <v>14373527</v>
      </c>
      <c r="E60" s="64"/>
      <c r="F60" s="70">
        <f>13797845+66</f>
        <v>13797911</v>
      </c>
      <c r="G60" s="56"/>
      <c r="H60" s="71">
        <v>4576853</v>
      </c>
      <c r="I60" s="71"/>
      <c r="J60" s="72">
        <v>5579206</v>
      </c>
      <c r="K60" s="57"/>
      <c r="L60" s="72">
        <v>4576853</v>
      </c>
      <c r="O60" s="41"/>
      <c r="P60" s="65"/>
      <c r="Q60" s="65"/>
    </row>
    <row r="61" spans="3:15" ht="15">
      <c r="C61" s="64"/>
      <c r="D61" s="40">
        <f>SUM(D55:D60)</f>
        <v>19208086</v>
      </c>
      <c r="E61" s="64"/>
      <c r="F61" s="40">
        <f>SUM(F55:F60)</f>
        <v>18639161</v>
      </c>
      <c r="G61" s="56"/>
      <c r="H61" s="56">
        <f>SUM(H55:H60)</f>
        <v>6548011</v>
      </c>
      <c r="I61" s="56"/>
      <c r="J61" s="57">
        <f>SUM(J55:J60)</f>
        <v>7552028</v>
      </c>
      <c r="K61" s="57"/>
      <c r="L61" s="57">
        <f>SUM(L55:L60)</f>
        <v>6548011</v>
      </c>
      <c r="O61" s="41"/>
    </row>
    <row r="62" spans="2:17" ht="15">
      <c r="B62" s="26" t="s">
        <v>183</v>
      </c>
      <c r="D62" s="40">
        <v>251829</v>
      </c>
      <c r="F62" s="40">
        <v>241435</v>
      </c>
      <c r="G62" s="56"/>
      <c r="H62" s="56"/>
      <c r="I62" s="56"/>
      <c r="J62" s="57"/>
      <c r="K62" s="57"/>
      <c r="L62" s="57"/>
      <c r="O62" s="41"/>
      <c r="P62" s="65"/>
      <c r="Q62" s="65"/>
    </row>
    <row r="63" spans="2:12" ht="15">
      <c r="B63" s="26" t="s">
        <v>199</v>
      </c>
      <c r="D63" s="117">
        <f>SUM(D61:D62)</f>
        <v>19459915</v>
      </c>
      <c r="F63" s="117">
        <f>SUM(F61:F62)</f>
        <v>18880596</v>
      </c>
      <c r="G63" s="56"/>
      <c r="H63" s="56">
        <v>46781</v>
      </c>
      <c r="I63" s="56"/>
      <c r="J63" s="57">
        <v>34790</v>
      </c>
      <c r="K63" s="57"/>
      <c r="L63" s="57">
        <v>46781</v>
      </c>
    </row>
    <row r="64" spans="4:15" ht="15">
      <c r="D64" s="40"/>
      <c r="F64" s="40"/>
      <c r="G64" s="56"/>
      <c r="H64" s="56"/>
      <c r="I64" s="56"/>
      <c r="J64" s="57"/>
      <c r="K64" s="57"/>
      <c r="L64" s="57"/>
      <c r="O64" s="41"/>
    </row>
    <row r="65" spans="2:15" ht="15">
      <c r="B65" s="26" t="s">
        <v>136</v>
      </c>
      <c r="D65" s="40"/>
      <c r="F65" s="40"/>
      <c r="G65" s="56"/>
      <c r="H65" s="56"/>
      <c r="I65" s="56"/>
      <c r="J65" s="57"/>
      <c r="K65" s="57"/>
      <c r="L65" s="57"/>
      <c r="O65" s="123"/>
    </row>
    <row r="66" spans="3:16" ht="15">
      <c r="C66" s="64" t="s">
        <v>48</v>
      </c>
      <c r="D66" s="40">
        <f>7102+6201590</f>
        <v>6208692</v>
      </c>
      <c r="F66" s="40">
        <f>7106+6302034</f>
        <v>6309140</v>
      </c>
      <c r="G66" s="56"/>
      <c r="H66" s="56">
        <v>6669072</v>
      </c>
      <c r="I66" s="56"/>
      <c r="J66" s="57">
        <f>4976695+850000+200000</f>
        <v>6026695</v>
      </c>
      <c r="K66" s="57"/>
      <c r="L66" s="57">
        <v>6669072</v>
      </c>
      <c r="O66" s="41"/>
      <c r="P66" s="65"/>
    </row>
    <row r="67" spans="3:17" ht="15">
      <c r="C67" s="64" t="s">
        <v>49</v>
      </c>
      <c r="D67" s="40">
        <v>64297</v>
      </c>
      <c r="E67" s="64"/>
      <c r="F67" s="40">
        <v>64183</v>
      </c>
      <c r="G67" s="56"/>
      <c r="H67" s="56">
        <v>22067</v>
      </c>
      <c r="I67" s="56"/>
      <c r="J67" s="57">
        <v>23265</v>
      </c>
      <c r="K67" s="57"/>
      <c r="L67" s="57">
        <v>22067</v>
      </c>
      <c r="O67" s="41"/>
      <c r="P67" s="65"/>
      <c r="Q67" s="65"/>
    </row>
    <row r="68" spans="4:15" ht="15.75" thickBot="1">
      <c r="D68" s="73">
        <f>SUM(D63:D67)</f>
        <v>25732904</v>
      </c>
      <c r="F68" s="73">
        <f>SUM(F63:F67)</f>
        <v>25253919</v>
      </c>
      <c r="G68" s="56"/>
      <c r="H68" s="68">
        <f>SUM(H63:H67)+H61</f>
        <v>13285931</v>
      </c>
      <c r="I68" s="68"/>
      <c r="J68" s="69">
        <f>SUM(J63:J67)+J61</f>
        <v>13636778</v>
      </c>
      <c r="K68" s="57"/>
      <c r="L68" s="69">
        <f>SUM(L63:L67)+L61</f>
        <v>13285931</v>
      </c>
      <c r="O68" s="41"/>
    </row>
    <row r="69" spans="4:12" ht="15.75" thickTop="1">
      <c r="D69" s="40"/>
      <c r="F69" s="40"/>
      <c r="G69" s="56"/>
      <c r="H69" s="56"/>
      <c r="I69" s="56"/>
      <c r="J69" s="57"/>
      <c r="K69" s="57"/>
      <c r="L69" s="57"/>
    </row>
    <row r="70" spans="4:12" ht="15">
      <c r="D70" s="65"/>
      <c r="F70" s="90"/>
      <c r="G70" s="56"/>
      <c r="H70" s="56"/>
      <c r="I70" s="56"/>
      <c r="J70" s="57"/>
      <c r="K70" s="57"/>
      <c r="L70" s="57"/>
    </row>
    <row r="71" spans="3:12" ht="15" customHeight="1" hidden="1">
      <c r="C71" s="74" t="s">
        <v>50</v>
      </c>
      <c r="D71" s="75"/>
      <c r="E71" s="74"/>
      <c r="F71" s="75"/>
      <c r="H71" s="76">
        <f>IF(H68-H50&gt;1,H68-H50,IF(H68-H50&lt;-1,H68-H50,"ngam"))</f>
        <v>-61360</v>
      </c>
      <c r="I71" s="76"/>
      <c r="J71" s="77">
        <f>IF(J68-J50&gt;1,J68-J50,IF(J68-J50&lt;-1,J68-J50,"ngam"))</f>
        <v>1244551</v>
      </c>
      <c r="L71" s="77">
        <f>IF(L68-L50&gt;1,L68-L50,IF(L68-L50&lt;-1,L68-L50,"ngam"))</f>
        <v>-490968</v>
      </c>
    </row>
    <row r="72" spans="4:6" ht="12.75" customHeight="1">
      <c r="D72" s="40"/>
      <c r="F72" s="40"/>
    </row>
    <row r="74" spans="4:6" ht="15">
      <c r="D74" s="113"/>
      <c r="F74" s="113"/>
    </row>
    <row r="76" spans="4:6" ht="15">
      <c r="D76" s="113"/>
      <c r="F76" s="113"/>
    </row>
    <row r="78" spans="4:6" ht="15">
      <c r="D78" s="113"/>
      <c r="F78" s="113"/>
    </row>
  </sheetData>
  <sheetProtection password="C724" sheet="1" objects="1" scenarios="1"/>
  <printOptions/>
  <pageMargins left="0.63" right="0.6" top="0.78740157480315" bottom="1.15" header="0.511811023622047" footer="0.7"/>
  <pageSetup horizontalDpi="600" verticalDpi="600" orientation="portrait" paperSize="9" scale="66" r:id="rId4"/>
  <headerFooter alignWithMargins="0">
    <oddFooter>&amp;C&amp;12(The Condensed Consolidated Balance Sheet should be read in conjunction with the Annual Financial Statements
for the year ended 31 March 2007)</oddFooter>
  </headerFooter>
  <drawing r:id="rId3"/>
  <legacyDrawing r:id="rId2"/>
  <oleObjects>
    <oleObject progId="MSPhotoEd.3" shapeId="10091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72" zoomScaleNormal="72" zoomScaleSheetLayoutView="70" workbookViewId="0" topLeftCell="A1">
      <selection activeCell="D62" sqref="D62"/>
    </sheetView>
  </sheetViews>
  <sheetFormatPr defaultColWidth="9.140625" defaultRowHeight="12.75"/>
  <cols>
    <col min="1" max="2" width="3.00390625" style="26" customWidth="1"/>
    <col min="3" max="3" width="62.140625" style="26" customWidth="1"/>
    <col min="4" max="4" width="17.8515625" style="4" customWidth="1"/>
    <col min="5" max="5" width="7.7109375" style="4" customWidth="1"/>
    <col min="6" max="6" width="20.00390625" style="4" customWidth="1"/>
    <col min="7" max="7" width="10.57421875" style="4" customWidth="1"/>
    <col min="8" max="8" width="9.140625" style="4" customWidth="1"/>
    <col min="9" max="16384" width="9.140625" style="26" customWidth="1"/>
  </cols>
  <sheetData>
    <row r="1" spans="3:11" ht="15">
      <c r="C1" s="4"/>
      <c r="I1" s="4"/>
      <c r="J1" s="4"/>
      <c r="K1" s="4"/>
    </row>
    <row r="2" spans="1:11" ht="15.75">
      <c r="A2" s="27" t="s">
        <v>193</v>
      </c>
      <c r="C2" s="4"/>
      <c r="I2" s="4"/>
      <c r="J2" s="4"/>
      <c r="K2" s="4"/>
    </row>
    <row r="3" spans="1:11" ht="15">
      <c r="A3" s="51" t="s">
        <v>287</v>
      </c>
      <c r="C3" s="4"/>
      <c r="I3" s="4"/>
      <c r="J3" s="4"/>
      <c r="K3" s="4"/>
    </row>
    <row r="4" spans="1:11" ht="15.75">
      <c r="A4" s="27"/>
      <c r="C4" s="4"/>
      <c r="I4" s="4"/>
      <c r="J4" s="4"/>
      <c r="K4" s="4"/>
    </row>
    <row r="5" spans="6:8" ht="6" customHeight="1">
      <c r="F5" s="26"/>
      <c r="H5" s="26"/>
    </row>
    <row r="6" spans="6:8" ht="15.75" customHeight="1">
      <c r="F6" s="26"/>
      <c r="G6" s="110" t="s">
        <v>192</v>
      </c>
      <c r="H6" s="26"/>
    </row>
    <row r="7" spans="6:8" ht="16.5" customHeight="1">
      <c r="F7" s="26"/>
      <c r="G7" s="19" t="s">
        <v>295</v>
      </c>
      <c r="H7" s="26"/>
    </row>
    <row r="8" spans="6:8" ht="16.5" customHeight="1">
      <c r="F8" s="26"/>
      <c r="G8" s="19"/>
      <c r="H8" s="26"/>
    </row>
    <row r="9" spans="1:8" ht="20.25" customHeight="1">
      <c r="A9" s="5" t="s">
        <v>269</v>
      </c>
      <c r="B9" s="5"/>
      <c r="C9" s="4"/>
      <c r="G9" s="26"/>
      <c r="H9" s="26"/>
    </row>
    <row r="10" spans="1:2" ht="16.5" customHeight="1">
      <c r="A10" s="78"/>
      <c r="B10" s="27"/>
    </row>
    <row r="11" spans="1:2" ht="11.25" customHeight="1">
      <c r="A11" s="27"/>
      <c r="B11" s="27"/>
    </row>
    <row r="12" spans="4:6" ht="15.75" customHeight="1">
      <c r="D12" s="170" t="s">
        <v>16</v>
      </c>
      <c r="E12" s="170"/>
      <c r="F12" s="170"/>
    </row>
    <row r="13" spans="4:6" ht="15.75" customHeight="1">
      <c r="D13" s="46" t="s">
        <v>18</v>
      </c>
      <c r="E13" s="2"/>
      <c r="F13" s="92" t="s">
        <v>31</v>
      </c>
    </row>
    <row r="14" spans="4:6" ht="15.75" customHeight="1">
      <c r="D14" s="46" t="s">
        <v>20</v>
      </c>
      <c r="E14" s="2"/>
      <c r="F14" s="92" t="s">
        <v>20</v>
      </c>
    </row>
    <row r="15" spans="4:6" ht="15.75" customHeight="1">
      <c r="D15" s="46" t="s">
        <v>24</v>
      </c>
      <c r="E15" s="2"/>
      <c r="F15" s="92" t="s">
        <v>24</v>
      </c>
    </row>
    <row r="16" spans="4:6" ht="15.75" customHeight="1">
      <c r="D16" s="92" t="str">
        <f>'Inc.Statements'!E20</f>
        <v>30 JUNE 2007</v>
      </c>
      <c r="E16" s="2"/>
      <c r="F16" s="92" t="str">
        <f>'Inc.Statements'!K20</f>
        <v>30 JUNE 2006</v>
      </c>
    </row>
    <row r="17" spans="4:6" ht="15.75" customHeight="1">
      <c r="D17" s="46" t="s">
        <v>27</v>
      </c>
      <c r="E17" s="2"/>
      <c r="F17" s="134" t="s">
        <v>27</v>
      </c>
    </row>
    <row r="18" spans="4:6" ht="11.25" customHeight="1">
      <c r="D18" s="20"/>
      <c r="E18" s="20"/>
      <c r="F18" s="20"/>
    </row>
    <row r="19" spans="4:9" ht="15" hidden="1">
      <c r="D19" s="20"/>
      <c r="E19" s="20"/>
      <c r="F19" s="20"/>
      <c r="I19" s="79"/>
    </row>
    <row r="20" spans="2:6" ht="15" customHeight="1" hidden="1">
      <c r="B20" s="26" t="s">
        <v>115</v>
      </c>
      <c r="D20" s="20">
        <v>2240217</v>
      </c>
      <c r="E20" s="20"/>
      <c r="F20" s="20">
        <v>2240217</v>
      </c>
    </row>
    <row r="21" spans="4:12" ht="15" customHeight="1" hidden="1">
      <c r="D21" s="20"/>
      <c r="E21" s="20"/>
      <c r="F21" s="20"/>
      <c r="L21" s="91">
        <f>SUM(D21:J21)</f>
        <v>0</v>
      </c>
    </row>
    <row r="22" spans="2:6" ht="15" customHeight="1" hidden="1">
      <c r="B22" s="26" t="s">
        <v>116</v>
      </c>
      <c r="D22" s="22">
        <v>-1300696</v>
      </c>
      <c r="E22" s="20"/>
      <c r="F22" s="22">
        <v>-1300696</v>
      </c>
    </row>
    <row r="23" spans="4:6" ht="15" customHeight="1" hidden="1">
      <c r="D23" s="23"/>
      <c r="E23" s="20"/>
      <c r="F23" s="23"/>
    </row>
    <row r="24" spans="2:6" ht="15" customHeight="1" hidden="1">
      <c r="B24" s="26" t="s">
        <v>105</v>
      </c>
      <c r="D24" s="20">
        <f>SUM(D20:D22)</f>
        <v>939521</v>
      </c>
      <c r="E24" s="20"/>
      <c r="F24" s="20">
        <f>SUM(F20:F22)</f>
        <v>939521</v>
      </c>
    </row>
    <row r="25" spans="2:6" ht="15" customHeight="1" hidden="1">
      <c r="B25" s="26" t="s">
        <v>117</v>
      </c>
      <c r="D25" s="20">
        <v>655</v>
      </c>
      <c r="E25" s="20"/>
      <c r="F25" s="20">
        <v>655</v>
      </c>
    </row>
    <row r="26" spans="4:6" ht="15" customHeight="1" hidden="1">
      <c r="D26" s="20"/>
      <c r="E26" s="20"/>
      <c r="F26" s="20"/>
    </row>
    <row r="27" spans="4:6" ht="15" hidden="1">
      <c r="D27" s="20"/>
      <c r="E27" s="20"/>
      <c r="F27" s="20"/>
    </row>
    <row r="28" spans="1:8" s="4" customFormat="1" ht="15">
      <c r="A28" s="4" t="s">
        <v>118</v>
      </c>
      <c r="D28" s="95">
        <v>995292</v>
      </c>
      <c r="E28" s="23"/>
      <c r="F28" s="95">
        <v>864533</v>
      </c>
      <c r="G28" s="20"/>
      <c r="H28" s="20"/>
    </row>
    <row r="29" spans="4:6" ht="15">
      <c r="D29" s="95"/>
      <c r="E29" s="23"/>
      <c r="F29" s="95"/>
    </row>
    <row r="30" spans="1:12" ht="15" customHeight="1" hidden="1">
      <c r="A30" s="26" t="s">
        <v>106</v>
      </c>
      <c r="D30" s="95"/>
      <c r="E30" s="23"/>
      <c r="F30" s="95"/>
      <c r="J30" s="26">
        <f>J21+J26+J27+J28</f>
        <v>0</v>
      </c>
      <c r="L30" s="26">
        <f>L21+L26+L27+L28</f>
        <v>0</v>
      </c>
    </row>
    <row r="31" spans="2:6" ht="15" customHeight="1" hidden="1">
      <c r="B31" s="26" t="s">
        <v>120</v>
      </c>
      <c r="C31" s="80"/>
      <c r="D31" s="95"/>
      <c r="E31" s="23"/>
      <c r="F31" s="95"/>
    </row>
    <row r="32" spans="2:6" ht="15" customHeight="1" hidden="1">
      <c r="B32" s="26" t="s">
        <v>137</v>
      </c>
      <c r="C32" s="80"/>
      <c r="D32" s="95"/>
      <c r="E32" s="23"/>
      <c r="F32" s="95"/>
    </row>
    <row r="33" spans="2:6" ht="15" customHeight="1" hidden="1">
      <c r="B33" s="26" t="s">
        <v>130</v>
      </c>
      <c r="C33" s="80"/>
      <c r="D33" s="95"/>
      <c r="E33" s="23"/>
      <c r="F33" s="95"/>
    </row>
    <row r="34" spans="1:6" ht="15" customHeight="1" hidden="1">
      <c r="A34" s="26" t="s">
        <v>185</v>
      </c>
      <c r="B34" s="26" t="s">
        <v>121</v>
      </c>
      <c r="C34" s="80"/>
      <c r="D34" s="95"/>
      <c r="E34" s="23"/>
      <c r="F34" s="95"/>
    </row>
    <row r="35" spans="1:8" s="4" customFormat="1" ht="15">
      <c r="A35" s="4" t="s">
        <v>138</v>
      </c>
      <c r="C35" s="109"/>
      <c r="D35" s="95">
        <v>-958567</v>
      </c>
      <c r="E35" s="23"/>
      <c r="F35" s="95">
        <v>-1402919</v>
      </c>
      <c r="G35" s="20"/>
      <c r="H35" s="20"/>
    </row>
    <row r="36" spans="4:6" ht="15">
      <c r="D36" s="95"/>
      <c r="E36" s="23"/>
      <c r="F36" s="95"/>
    </row>
    <row r="37" spans="1:6" ht="15" customHeight="1" hidden="1">
      <c r="A37" s="26" t="s">
        <v>107</v>
      </c>
      <c r="D37" s="95"/>
      <c r="E37" s="23"/>
      <c r="F37" s="95"/>
    </row>
    <row r="38" spans="2:6" ht="15" customHeight="1" hidden="1">
      <c r="B38" s="26" t="s">
        <v>122</v>
      </c>
      <c r="C38" s="80"/>
      <c r="D38" s="95"/>
      <c r="E38" s="23"/>
      <c r="F38" s="95"/>
    </row>
    <row r="39" spans="2:6" ht="15" customHeight="1" hidden="1">
      <c r="B39" s="26" t="s">
        <v>139</v>
      </c>
      <c r="C39" s="80"/>
      <c r="D39" s="95"/>
      <c r="E39" s="23"/>
      <c r="F39" s="95"/>
    </row>
    <row r="40" spans="2:6" ht="15" customHeight="1" hidden="1">
      <c r="B40" s="26" t="s">
        <v>123</v>
      </c>
      <c r="C40" s="80"/>
      <c r="D40" s="95"/>
      <c r="E40" s="23"/>
      <c r="F40" s="95"/>
    </row>
    <row r="41" spans="2:6" ht="15" customHeight="1" hidden="1">
      <c r="B41" s="26" t="s">
        <v>126</v>
      </c>
      <c r="C41" s="80"/>
      <c r="D41" s="95"/>
      <c r="E41" s="6"/>
      <c r="F41" s="95"/>
    </row>
    <row r="42" spans="2:6" ht="15" customHeight="1" hidden="1">
      <c r="B42" s="26" t="s">
        <v>125</v>
      </c>
      <c r="C42" s="80"/>
      <c r="D42" s="95"/>
      <c r="E42" s="23"/>
      <c r="F42" s="95"/>
    </row>
    <row r="43" spans="2:6" ht="15" customHeight="1" hidden="1">
      <c r="B43" s="26" t="s">
        <v>124</v>
      </c>
      <c r="C43" s="80"/>
      <c r="D43" s="95"/>
      <c r="E43" s="23"/>
      <c r="F43" s="95"/>
    </row>
    <row r="44" spans="1:8" s="4" customFormat="1" ht="15">
      <c r="A44" s="4" t="s">
        <v>140</v>
      </c>
      <c r="C44" s="109"/>
      <c r="D44" s="95">
        <v>-75188</v>
      </c>
      <c r="E44" s="23"/>
      <c r="F44" s="95">
        <v>-323771</v>
      </c>
      <c r="G44" s="20"/>
      <c r="H44" s="20"/>
    </row>
    <row r="45" spans="4:6" ht="15.75" thickBot="1">
      <c r="D45" s="96"/>
      <c r="E45" s="20"/>
      <c r="F45" s="96"/>
    </row>
    <row r="46" spans="1:6" s="4" customFormat="1" ht="15">
      <c r="A46" s="4" t="s">
        <v>108</v>
      </c>
      <c r="D46" s="95">
        <f>+D28+D35+D44</f>
        <v>-38463</v>
      </c>
      <c r="E46" s="20"/>
      <c r="F46" s="95">
        <f>+F28+F35+F44</f>
        <v>-862157</v>
      </c>
    </row>
    <row r="47" spans="4:6" ht="15">
      <c r="D47" s="94"/>
      <c r="E47" s="20"/>
      <c r="F47" s="94"/>
    </row>
    <row r="48" spans="1:6" s="4" customFormat="1" ht="15">
      <c r="A48" s="4" t="s">
        <v>119</v>
      </c>
      <c r="D48" s="94">
        <v>2217564</v>
      </c>
      <c r="E48" s="20"/>
      <c r="F48" s="94">
        <v>3425969</v>
      </c>
    </row>
    <row r="49" spans="4:6" ht="15">
      <c r="D49" s="94"/>
      <c r="E49" s="20"/>
      <c r="F49" s="94"/>
    </row>
    <row r="50" spans="1:6" ht="15">
      <c r="A50" s="4" t="s">
        <v>111</v>
      </c>
      <c r="B50" s="4"/>
      <c r="C50" s="4"/>
      <c r="D50" s="94">
        <v>633</v>
      </c>
      <c r="E50" s="20"/>
      <c r="F50" s="94">
        <v>13260</v>
      </c>
    </row>
    <row r="51" spans="4:6" ht="15">
      <c r="D51" s="94"/>
      <c r="E51" s="20"/>
      <c r="F51" s="94"/>
    </row>
    <row r="52" spans="1:6" ht="15.75" thickBot="1">
      <c r="A52" s="4" t="s">
        <v>176</v>
      </c>
      <c r="B52" s="4"/>
      <c r="C52" s="4"/>
      <c r="D52" s="98">
        <f>+D46+D48+D50</f>
        <v>2179734</v>
      </c>
      <c r="E52" s="20"/>
      <c r="F52" s="98">
        <f>+F46+F48+F50</f>
        <v>2577072</v>
      </c>
    </row>
    <row r="53" ht="11.25" customHeight="1" thickTop="1"/>
    <row r="54" spans="4:6" ht="11.25" customHeight="1">
      <c r="D54" s="94"/>
      <c r="F54" s="94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 password="C724" sheet="1" objects="1" scenarios="1"/>
  <mergeCells count="1">
    <mergeCell ref="D12:F12"/>
  </mergeCells>
  <printOptions/>
  <pageMargins left="0.6811" right="0.61" top="0.786" bottom="1.14" header="0.5118" footer="0.7"/>
  <pageSetup horizontalDpi="600" verticalDpi="600" orientation="portrait" paperSize="9" scale="70" r:id="rId3"/>
  <headerFooter alignWithMargins="0">
    <oddFooter>&amp;C&amp;12(The Condensed Consolidated Cash Flow Statement should be read in conjunction with the Annual Financial Statements
for the year ended 31 March 2007)</oddFooter>
  </headerFooter>
  <legacyDrawing r:id="rId2"/>
  <oleObjects>
    <oleObject progId="MSPhotoEd.3" shapeId="10095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zoomScale="70" zoomScaleNormal="70" workbookViewId="0" topLeftCell="A29">
      <selection activeCell="H49" sqref="H49"/>
    </sheetView>
  </sheetViews>
  <sheetFormatPr defaultColWidth="9.140625" defaultRowHeight="16.5" customHeight="1"/>
  <cols>
    <col min="1" max="2" width="3.00390625" style="82" customWidth="1"/>
    <col min="3" max="3" width="42.28125" style="82" customWidth="1"/>
    <col min="4" max="4" width="17.140625" style="82" bestFit="1" customWidth="1"/>
    <col min="5" max="5" width="2.421875" style="82" customWidth="1"/>
    <col min="6" max="6" width="18.7109375" style="82" customWidth="1"/>
    <col min="7" max="7" width="1.57421875" style="82" customWidth="1"/>
    <col min="8" max="8" width="14.57421875" style="82" customWidth="1"/>
    <col min="9" max="9" width="2.00390625" style="82" customWidth="1"/>
    <col min="10" max="10" width="15.28125" style="82" customWidth="1"/>
    <col min="11" max="11" width="1.8515625" style="82" customWidth="1"/>
    <col min="12" max="12" width="16.57421875" style="82" bestFit="1" customWidth="1"/>
    <col min="13" max="13" width="2.00390625" style="82" customWidth="1"/>
    <col min="14" max="14" width="15.28125" style="82" customWidth="1"/>
    <col min="15" max="15" width="19.140625" style="82" bestFit="1" customWidth="1"/>
    <col min="16" max="16" width="9.7109375" style="82" bestFit="1" customWidth="1"/>
    <col min="17" max="16384" width="9.140625" style="82" customWidth="1"/>
  </cols>
  <sheetData>
    <row r="2" ht="16.5" customHeight="1">
      <c r="A2" s="81" t="s">
        <v>193</v>
      </c>
    </row>
    <row r="3" ht="16.5" customHeight="1">
      <c r="A3" s="83" t="s">
        <v>287</v>
      </c>
    </row>
    <row r="4" ht="16.5" customHeight="1">
      <c r="A4" s="27"/>
    </row>
    <row r="5" spans="11:14" ht="16.5" customHeight="1">
      <c r="K5" s="110"/>
      <c r="L5" s="110"/>
      <c r="M5" s="110"/>
      <c r="N5" s="110" t="s">
        <v>192</v>
      </c>
    </row>
    <row r="6" spans="11:14" ht="16.5" customHeight="1">
      <c r="K6" s="93"/>
      <c r="L6" s="93"/>
      <c r="M6" s="93"/>
      <c r="N6" s="93" t="s">
        <v>296</v>
      </c>
    </row>
    <row r="8" ht="16.5" customHeight="1">
      <c r="A8" s="81" t="s">
        <v>242</v>
      </c>
    </row>
    <row r="9" ht="16.5" customHeight="1">
      <c r="A9" s="81"/>
    </row>
    <row r="10" ht="16.5" customHeight="1">
      <c r="A10" s="81"/>
    </row>
    <row r="12" spans="1:8" ht="16.5" customHeight="1">
      <c r="A12" s="81"/>
      <c r="D12" s="84" t="s">
        <v>43</v>
      </c>
      <c r="E12" s="97" t="s">
        <v>177</v>
      </c>
      <c r="F12" s="156" t="s">
        <v>128</v>
      </c>
      <c r="H12" s="82" t="s">
        <v>127</v>
      </c>
    </row>
    <row r="13" spans="1:14" ht="16.5" customHeight="1">
      <c r="A13" s="81"/>
      <c r="D13" s="84" t="s">
        <v>93</v>
      </c>
      <c r="F13" s="84" t="s">
        <v>95</v>
      </c>
      <c r="H13" s="84" t="s">
        <v>97</v>
      </c>
      <c r="J13" s="84"/>
      <c r="L13" s="84" t="s">
        <v>201</v>
      </c>
      <c r="N13" s="84" t="s">
        <v>77</v>
      </c>
    </row>
    <row r="14" spans="1:14" ht="16.5" customHeight="1">
      <c r="A14" s="81"/>
      <c r="D14" s="84" t="s">
        <v>94</v>
      </c>
      <c r="F14" s="84" t="s">
        <v>96</v>
      </c>
      <c r="H14" s="84" t="s">
        <v>98</v>
      </c>
      <c r="J14" s="84" t="s">
        <v>77</v>
      </c>
      <c r="L14" s="84" t="s">
        <v>202</v>
      </c>
      <c r="M14" s="84"/>
      <c r="N14" s="84" t="s">
        <v>203</v>
      </c>
    </row>
    <row r="15" spans="4:14" ht="16.5" customHeight="1">
      <c r="D15" s="84" t="s">
        <v>27</v>
      </c>
      <c r="F15" s="84" t="s">
        <v>27</v>
      </c>
      <c r="H15" s="84" t="s">
        <v>27</v>
      </c>
      <c r="J15" s="84" t="s">
        <v>27</v>
      </c>
      <c r="L15" s="84" t="s">
        <v>27</v>
      </c>
      <c r="M15" s="84"/>
      <c r="N15" s="84" t="s">
        <v>27</v>
      </c>
    </row>
    <row r="17" ht="16.5" customHeight="1">
      <c r="A17" s="82" t="s">
        <v>245</v>
      </c>
    </row>
    <row r="19" spans="1:14" ht="16.5" customHeight="1">
      <c r="A19" s="82" t="s">
        <v>291</v>
      </c>
      <c r="D19" s="86">
        <v>3719828</v>
      </c>
      <c r="E19" s="86"/>
      <c r="F19" s="86">
        <v>1121422</v>
      </c>
      <c r="G19" s="86"/>
      <c r="H19" s="86">
        <v>13797911</v>
      </c>
      <c r="I19" s="86"/>
      <c r="J19" s="86">
        <f>SUM(D19:H19)</f>
        <v>18639161</v>
      </c>
      <c r="K19" s="86"/>
      <c r="L19" s="124">
        <v>241435</v>
      </c>
      <c r="M19" s="86"/>
      <c r="N19" s="86">
        <f>SUM(J19:L19)</f>
        <v>18880596</v>
      </c>
    </row>
    <row r="20" spans="2:14" ht="16.5" customHeight="1">
      <c r="B20" s="118"/>
      <c r="D20" s="85">
        <f>SUM(D19:D19)</f>
        <v>3719828</v>
      </c>
      <c r="E20" s="85"/>
      <c r="F20" s="85">
        <f>SUM(F19:F19)</f>
        <v>1121422</v>
      </c>
      <c r="G20" s="85"/>
      <c r="H20" s="85">
        <f>SUM(H19:H19)</f>
        <v>13797911</v>
      </c>
      <c r="I20" s="85"/>
      <c r="J20" s="85">
        <f>SUM(J19:J19)</f>
        <v>18639161</v>
      </c>
      <c r="K20" s="85"/>
      <c r="L20" s="85">
        <f>SUM(L19:L19)</f>
        <v>241435</v>
      </c>
      <c r="M20" s="85"/>
      <c r="N20" s="85">
        <f>SUM(N19:N19)</f>
        <v>18880596</v>
      </c>
    </row>
    <row r="21" spans="1:14" ht="15.75" customHeight="1">
      <c r="A21" s="82" t="s">
        <v>99</v>
      </c>
      <c r="C21" s="94"/>
      <c r="D21" s="157">
        <v>0</v>
      </c>
      <c r="E21" s="158"/>
      <c r="F21" s="158">
        <f>-6691</f>
        <v>-6691</v>
      </c>
      <c r="G21" s="158"/>
      <c r="H21" s="158">
        <v>0</v>
      </c>
      <c r="I21" s="158"/>
      <c r="J21" s="159">
        <f>SUM(D21:H21)</f>
        <v>-6691</v>
      </c>
      <c r="K21" s="159"/>
      <c r="L21" s="158">
        <v>693</v>
      </c>
      <c r="M21" s="158"/>
      <c r="N21" s="161">
        <f>SUM(J21:L21)</f>
        <v>-5998</v>
      </c>
    </row>
    <row r="22" spans="3:13" ht="16.5" customHeight="1">
      <c r="C22" s="94"/>
      <c r="D22" s="95"/>
      <c r="E22" s="95"/>
      <c r="F22" s="95"/>
      <c r="G22" s="95"/>
      <c r="H22" s="95"/>
      <c r="I22" s="95"/>
      <c r="L22" s="95"/>
      <c r="M22" s="95"/>
    </row>
    <row r="23" spans="1:14" ht="16.5" customHeight="1">
      <c r="A23" s="82" t="s">
        <v>217</v>
      </c>
      <c r="C23" s="94"/>
      <c r="D23" s="94">
        <f>SUM(D21:D21)</f>
        <v>0</v>
      </c>
      <c r="E23" s="94"/>
      <c r="F23" s="94">
        <f>SUM(F21:F21)</f>
        <v>-6691</v>
      </c>
      <c r="G23" s="94"/>
      <c r="H23" s="94">
        <f>SUM(H21:H21)</f>
        <v>0</v>
      </c>
      <c r="I23" s="94"/>
      <c r="J23" s="94">
        <f>SUM(J21:J21)</f>
        <v>-6691</v>
      </c>
      <c r="L23" s="94">
        <f>SUM(L21:L21)</f>
        <v>693</v>
      </c>
      <c r="M23" s="95"/>
      <c r="N23" s="82">
        <f>SUM(J23:L23)</f>
        <v>-5998</v>
      </c>
    </row>
    <row r="24" spans="1:14" ht="16.5" customHeight="1">
      <c r="A24" s="82" t="s">
        <v>100</v>
      </c>
      <c r="C24" s="94"/>
      <c r="D24" s="94">
        <v>0</v>
      </c>
      <c r="E24" s="94"/>
      <c r="F24" s="94">
        <v>0</v>
      </c>
      <c r="G24" s="94"/>
      <c r="H24" s="94">
        <f>'Inc.Statements'!I46</f>
        <v>575616</v>
      </c>
      <c r="I24" s="94"/>
      <c r="J24" s="82">
        <f>SUM(D24:H24)</f>
        <v>575616</v>
      </c>
      <c r="L24" s="94">
        <f>'Inc.Statements'!I48</f>
        <v>9701</v>
      </c>
      <c r="M24" s="95"/>
      <c r="N24" s="82">
        <f>SUM(J24:L24)</f>
        <v>585317</v>
      </c>
    </row>
    <row r="25" spans="1:15" ht="16.5" customHeight="1">
      <c r="A25" s="82" t="s">
        <v>246</v>
      </c>
      <c r="D25" s="159">
        <f>D20+SUM(D23:D24)</f>
        <v>3719828</v>
      </c>
      <c r="E25" s="159"/>
      <c r="F25" s="159">
        <f>F20+SUM(F23:F24)</f>
        <v>1114731</v>
      </c>
      <c r="G25" s="159"/>
      <c r="H25" s="159">
        <f>H20+SUM(H23:H24)</f>
        <v>14373527</v>
      </c>
      <c r="I25" s="159"/>
      <c r="J25" s="159">
        <f>J20+SUM(J23:J24)</f>
        <v>19208086</v>
      </c>
      <c r="K25" s="159"/>
      <c r="L25" s="159">
        <f>L20+SUM(L23:L24)</f>
        <v>251829</v>
      </c>
      <c r="M25" s="159"/>
      <c r="N25" s="159">
        <f>N20+SUM(N23:N24)</f>
        <v>19459915</v>
      </c>
      <c r="O25" s="82">
        <f>N25-'Bal.Sheet'!D63</f>
        <v>0</v>
      </c>
    </row>
    <row r="26" spans="4:14" ht="16.5" customHeight="1">
      <c r="D26" s="85"/>
      <c r="E26" s="85"/>
      <c r="F26" s="85"/>
      <c r="G26" s="85"/>
      <c r="H26" s="85"/>
      <c r="I26" s="85"/>
      <c r="J26" s="85"/>
      <c r="K26" s="85"/>
      <c r="L26" s="95"/>
      <c r="M26" s="85"/>
      <c r="N26" s="85"/>
    </row>
    <row r="27" spans="4:14" ht="16.5" customHeight="1">
      <c r="D27" s="85"/>
      <c r="E27" s="85"/>
      <c r="F27" s="85"/>
      <c r="G27" s="85"/>
      <c r="H27" s="85"/>
      <c r="I27" s="85"/>
      <c r="J27" s="85"/>
      <c r="L27" s="85"/>
      <c r="M27" s="85"/>
      <c r="N27" s="85"/>
    </row>
    <row r="29" ht="16.5" customHeight="1">
      <c r="A29" s="82" t="s">
        <v>243</v>
      </c>
    </row>
    <row r="31" spans="1:14" ht="16.5" customHeight="1">
      <c r="A31" s="82" t="s">
        <v>10</v>
      </c>
      <c r="D31" s="82">
        <v>3719828</v>
      </c>
      <c r="F31" s="82">
        <v>23150</v>
      </c>
      <c r="H31" s="82">
        <v>13309578</v>
      </c>
      <c r="J31" s="82">
        <f>SUM(D31:H31)</f>
        <v>17052556</v>
      </c>
      <c r="L31" s="82">
        <v>298882</v>
      </c>
      <c r="N31" s="82">
        <f>SUM(J31:L31)</f>
        <v>17351438</v>
      </c>
    </row>
    <row r="32" spans="1:3" ht="16.5" customHeight="1">
      <c r="A32" s="82" t="s">
        <v>200</v>
      </c>
      <c r="C32" s="94"/>
    </row>
    <row r="33" spans="2:14" ht="16.5" customHeight="1">
      <c r="B33" s="118" t="s">
        <v>212</v>
      </c>
      <c r="D33" s="86">
        <v>0</v>
      </c>
      <c r="E33" s="86"/>
      <c r="F33" s="124">
        <f>2328252-457</f>
        <v>2327795</v>
      </c>
      <c r="G33" s="124"/>
      <c r="H33" s="124">
        <f>-1162999-77054-3649+4772+1</f>
        <v>-1238929</v>
      </c>
      <c r="I33" s="86"/>
      <c r="J33" s="86">
        <f>SUM(D33:H33)</f>
        <v>1088866</v>
      </c>
      <c r="K33" s="86"/>
      <c r="L33" s="86">
        <v>-667</v>
      </c>
      <c r="M33" s="86"/>
      <c r="N33" s="86">
        <f>SUM(J33:L33)</f>
        <v>1088199</v>
      </c>
    </row>
    <row r="34" spans="1:14" ht="16.5" customHeight="1">
      <c r="A34" s="82" t="s">
        <v>11</v>
      </c>
      <c r="B34" s="118"/>
      <c r="D34" s="82">
        <f>SUM(D31:D33)</f>
        <v>3719828</v>
      </c>
      <c r="F34" s="94">
        <f>SUM(F31:F33)</f>
        <v>2350945</v>
      </c>
      <c r="G34" s="94"/>
      <c r="H34" s="94">
        <f>SUM(H31:H33)</f>
        <v>12070649</v>
      </c>
      <c r="J34" s="82">
        <f>SUM(J31:J33)</f>
        <v>18141422</v>
      </c>
      <c r="L34" s="82">
        <f>SUM(L31:L33)</f>
        <v>298215</v>
      </c>
      <c r="M34" s="85"/>
      <c r="N34" s="82">
        <f>SUM(N31:N33)</f>
        <v>18439637</v>
      </c>
    </row>
    <row r="35" spans="1:14" ht="16.5" customHeight="1">
      <c r="A35" s="82" t="s">
        <v>99</v>
      </c>
      <c r="C35" s="94"/>
      <c r="D35" s="157">
        <v>0</v>
      </c>
      <c r="E35" s="158"/>
      <c r="F35" s="158">
        <f>-22979+457</f>
        <v>-22522</v>
      </c>
      <c r="G35" s="158"/>
      <c r="H35" s="158">
        <v>0</v>
      </c>
      <c r="I35" s="158"/>
      <c r="J35" s="158">
        <f>SUM(D35:H35)</f>
        <v>-22522</v>
      </c>
      <c r="K35" s="159"/>
      <c r="L35" s="158">
        <v>-873</v>
      </c>
      <c r="M35" s="158"/>
      <c r="N35" s="160">
        <f>SUM(J35:L35)</f>
        <v>-23395</v>
      </c>
    </row>
    <row r="36" spans="3:14" ht="16.5" customHeight="1">
      <c r="C36" s="94"/>
      <c r="D36" s="95"/>
      <c r="E36" s="95"/>
      <c r="F36" s="95"/>
      <c r="G36" s="95"/>
      <c r="H36" s="95"/>
      <c r="I36" s="95"/>
      <c r="J36" s="95"/>
      <c r="K36" s="85"/>
      <c r="L36" s="95"/>
      <c r="M36" s="95"/>
      <c r="N36" s="95"/>
    </row>
    <row r="37" spans="1:14" ht="16.5" customHeight="1">
      <c r="A37" s="82" t="s">
        <v>217</v>
      </c>
      <c r="C37" s="94"/>
      <c r="D37" s="94">
        <v>0</v>
      </c>
      <c r="E37" s="94"/>
      <c r="F37" s="94">
        <f>SUM(F35:F35)</f>
        <v>-22522</v>
      </c>
      <c r="G37" s="94"/>
      <c r="H37" s="94">
        <f>SUM(H35:H35)</f>
        <v>0</v>
      </c>
      <c r="I37" s="94"/>
      <c r="J37" s="94">
        <f>SUM(J35:J35)</f>
        <v>-22522</v>
      </c>
      <c r="L37" s="94">
        <f>SUM(L35:L35)</f>
        <v>-873</v>
      </c>
      <c r="M37" s="95"/>
      <c r="N37" s="94">
        <f>SUM(N35:N35)</f>
        <v>-23395</v>
      </c>
    </row>
    <row r="38" spans="1:14" ht="16.5" customHeight="1">
      <c r="A38" s="82" t="s">
        <v>216</v>
      </c>
      <c r="C38" s="94"/>
      <c r="D38" s="94">
        <v>0</v>
      </c>
      <c r="E38" s="94"/>
      <c r="F38" s="94">
        <v>0</v>
      </c>
      <c r="G38" s="94"/>
      <c r="H38" s="94">
        <v>0</v>
      </c>
      <c r="I38" s="94"/>
      <c r="J38" s="94">
        <v>0</v>
      </c>
      <c r="L38" s="94">
        <v>-97125</v>
      </c>
      <c r="M38" s="95"/>
      <c r="N38" s="94">
        <f>SUM(J38:L38)</f>
        <v>-97125</v>
      </c>
    </row>
    <row r="39" spans="1:14" ht="16.5" customHeight="1">
      <c r="A39" s="82" t="s">
        <v>208</v>
      </c>
      <c r="C39" s="94"/>
      <c r="D39" s="94">
        <v>0</v>
      </c>
      <c r="E39" s="94"/>
      <c r="F39" s="94">
        <v>0</v>
      </c>
      <c r="G39" s="94"/>
      <c r="H39" s="94">
        <v>0</v>
      </c>
      <c r="I39" s="94"/>
      <c r="J39" s="94">
        <v>0</v>
      </c>
      <c r="L39" s="94">
        <v>-252</v>
      </c>
      <c r="M39" s="95"/>
      <c r="N39" s="94">
        <f>SUM(J39:L39)</f>
        <v>-252</v>
      </c>
    </row>
    <row r="40" spans="1:14" ht="16.5" customHeight="1">
      <c r="A40" s="82" t="s">
        <v>100</v>
      </c>
      <c r="C40" s="94"/>
      <c r="D40" s="94">
        <v>0</v>
      </c>
      <c r="E40" s="94"/>
      <c r="F40" s="94">
        <v>0</v>
      </c>
      <c r="G40" s="94"/>
      <c r="H40" s="94">
        <f>'Inc.Statements'!K46</f>
        <v>522220</v>
      </c>
      <c r="I40" s="94"/>
      <c r="J40" s="94">
        <f>SUM(D40:H40)</f>
        <v>522220</v>
      </c>
      <c r="L40" s="94">
        <f>'Inc.Statements'!K48</f>
        <v>1005</v>
      </c>
      <c r="M40" s="95"/>
      <c r="N40" s="94">
        <f>SUM(J40:L40)</f>
        <v>523225</v>
      </c>
    </row>
    <row r="41" spans="1:14" ht="16.5" customHeight="1">
      <c r="A41" s="82" t="s">
        <v>244</v>
      </c>
      <c r="D41" s="159">
        <f>D34+D37+D40</f>
        <v>3719828</v>
      </c>
      <c r="E41" s="159"/>
      <c r="F41" s="159">
        <f>F34+F37+F40</f>
        <v>2328423</v>
      </c>
      <c r="G41" s="159"/>
      <c r="H41" s="159">
        <f>H34+H37+H40</f>
        <v>12592869</v>
      </c>
      <c r="I41" s="159"/>
      <c r="J41" s="159">
        <f>J34+J37+J40</f>
        <v>18641120</v>
      </c>
      <c r="K41" s="159"/>
      <c r="L41" s="159">
        <f>L34+L37+L40+L38+L39</f>
        <v>200970</v>
      </c>
      <c r="M41" s="159"/>
      <c r="N41" s="159">
        <f>N34+N37+N40+N38+N39</f>
        <v>18842090</v>
      </c>
    </row>
    <row r="42" spans="3:14" ht="16.5" customHeight="1">
      <c r="C42" s="94"/>
      <c r="D42" s="95"/>
      <c r="E42" s="95"/>
      <c r="F42" s="95"/>
      <c r="G42" s="95"/>
      <c r="H42" s="95"/>
      <c r="I42" s="95"/>
      <c r="J42" s="95"/>
      <c r="K42" s="146"/>
      <c r="L42" s="95"/>
      <c r="M42" s="95"/>
      <c r="N42" s="95"/>
    </row>
    <row r="43" spans="4:14" ht="8.25" customHeight="1">
      <c r="D43" s="85"/>
      <c r="E43" s="85"/>
      <c r="F43" s="95"/>
      <c r="G43" s="95"/>
      <c r="H43" s="95"/>
      <c r="I43" s="95"/>
      <c r="J43" s="95"/>
      <c r="K43" s="85"/>
      <c r="L43" s="95"/>
      <c r="M43" s="95"/>
      <c r="N43" s="95"/>
    </row>
    <row r="44" spans="4:14" ht="16.5" customHeight="1">
      <c r="D44" s="85"/>
      <c r="E44" s="85"/>
      <c r="F44" s="95"/>
      <c r="G44" s="95"/>
      <c r="H44" s="95"/>
      <c r="I44" s="95"/>
      <c r="J44" s="95"/>
      <c r="K44" s="85"/>
      <c r="L44" s="95"/>
      <c r="M44" s="95"/>
      <c r="N44" s="95"/>
    </row>
    <row r="45" spans="4:14" ht="16.5" customHeight="1">
      <c r="D45" s="85"/>
      <c r="E45" s="85"/>
      <c r="F45" s="85"/>
      <c r="G45" s="85"/>
      <c r="H45" s="85"/>
      <c r="I45" s="85"/>
      <c r="J45" s="85"/>
      <c r="L45" s="85"/>
      <c r="M45" s="85"/>
      <c r="N45" s="85"/>
    </row>
    <row r="46" ht="16.5" customHeight="1">
      <c r="A46" s="82" t="s">
        <v>131</v>
      </c>
    </row>
  </sheetData>
  <sheetProtection password="C724" sheet="1" objects="1" scenarios="1"/>
  <printOptions/>
  <pageMargins left="0.53" right="0.36" top="1" bottom="1.15" header="0.5" footer="0.7"/>
  <pageSetup horizontalDpi="600" verticalDpi="600" orientation="portrait" paperSize="9" scale="61" r:id="rId3"/>
  <headerFooter alignWithMargins="0">
    <oddFooter>&amp;C&amp;11(The Condensed Consolidated Statement of Changes in Equity should be read in conjunction with the Annual Financial Statements 
for the year ended 31 March 2007)</oddFooter>
  </headerFooter>
  <legacyDrawing r:id="rId2"/>
  <oleObjects>
    <oleObject progId="MSPhotoEd.3" shapeId="10067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S377"/>
  <sheetViews>
    <sheetView view="pageBreakPreview" zoomScale="75" zoomScaleNormal="75" zoomScaleSheetLayoutView="75" workbookViewId="0" topLeftCell="A79">
      <selection activeCell="M228" sqref="M228"/>
    </sheetView>
  </sheetViews>
  <sheetFormatPr defaultColWidth="9.140625" defaultRowHeight="12.75"/>
  <cols>
    <col min="1" max="1" width="5.28125" style="1" customWidth="1"/>
    <col min="2" max="2" width="3.140625" style="1" customWidth="1"/>
    <col min="3" max="3" width="10.28125" style="1" customWidth="1"/>
    <col min="4" max="4" width="2.28125" style="1" customWidth="1"/>
    <col min="5" max="5" width="10.28125" style="1" customWidth="1"/>
    <col min="6" max="6" width="12.7109375" style="1" customWidth="1"/>
    <col min="7" max="7" width="14.8515625" style="1" customWidth="1"/>
    <col min="8" max="8" width="0.71875" style="1" customWidth="1"/>
    <col min="9" max="9" width="15.8515625" style="1" customWidth="1"/>
    <col min="10" max="10" width="0.71875" style="1" customWidth="1"/>
    <col min="11" max="11" width="17.421875" style="1" customWidth="1"/>
    <col min="12" max="12" width="0.71875" style="1" customWidth="1"/>
    <col min="13" max="13" width="14.8515625" style="1" customWidth="1"/>
    <col min="14" max="14" width="0.71875" style="1" customWidth="1"/>
    <col min="15" max="15" width="14.421875" style="1" customWidth="1"/>
    <col min="16" max="16" width="0.71875" style="1" customWidth="1"/>
    <col min="17" max="16384" width="9.140625" style="1" customWidth="1"/>
  </cols>
  <sheetData>
    <row r="1" spans="1:16" ht="15.75">
      <c r="A1" s="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127" t="s">
        <v>193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>
      <c r="A3" s="128" t="s">
        <v>287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.75">
      <c r="A4" s="127"/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.75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5.7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 t="s">
        <v>192</v>
      </c>
      <c r="P6" s="4"/>
    </row>
    <row r="7" spans="1:16" ht="15.7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7" t="s">
        <v>297</v>
      </c>
      <c r="P7" s="4"/>
    </row>
    <row r="8" spans="1:16" ht="15.75">
      <c r="A8" s="5" t="s">
        <v>141</v>
      </c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5" t="s">
        <v>241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108" t="s">
        <v>142</v>
      </c>
      <c r="B10" s="4" t="s">
        <v>56</v>
      </c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108"/>
      <c r="B11" s="4" t="s">
        <v>224</v>
      </c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108"/>
      <c r="B12" s="4" t="s">
        <v>225</v>
      </c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>
      <c r="A13" s="108"/>
      <c r="B13" s="4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>
      <c r="A14" s="5"/>
      <c r="B14" s="4" t="s">
        <v>310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>
      <c r="A15" s="5"/>
      <c r="B15" s="4" t="s">
        <v>223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5"/>
      <c r="B17" s="4" t="s">
        <v>226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>
      <c r="A18" s="5"/>
      <c r="B18" s="4" t="s">
        <v>247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>
      <c r="A19" s="5"/>
      <c r="B19" s="4" t="s">
        <v>227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5"/>
      <c r="B20" s="4" t="s">
        <v>248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>
      <c r="A23" s="5" t="s">
        <v>143</v>
      </c>
      <c r="B23" s="4" t="s">
        <v>196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5"/>
      <c r="B24" s="4" t="s">
        <v>228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>
      <c r="A25" s="5"/>
      <c r="B25" s="4" t="s">
        <v>280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5"/>
      <c r="B26" s="4" t="s">
        <v>279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>
      <c r="A28" s="5"/>
      <c r="B28" s="4" t="s">
        <v>249</v>
      </c>
      <c r="C28" s="2"/>
      <c r="D28" s="4" t="s">
        <v>251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>
      <c r="A29" s="5"/>
      <c r="B29" s="4" t="s">
        <v>250</v>
      </c>
      <c r="C29" s="2"/>
      <c r="D29" s="4" t="s">
        <v>252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>
      <c r="A31" s="5"/>
      <c r="B31" s="4" t="s">
        <v>311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>
      <c r="A32" s="5"/>
      <c r="B32" s="4" t="s">
        <v>288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4"/>
    </row>
    <row r="34" spans="2:16" ht="15.75">
      <c r="B34" s="17" t="s">
        <v>198</v>
      </c>
      <c r="C34" s="5" t="s">
        <v>253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>
      <c r="A35" s="17"/>
      <c r="B35" s="2"/>
      <c r="C35" s="4" t="s">
        <v>289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>
      <c r="A36" s="17"/>
      <c r="B36" s="2"/>
      <c r="C36" s="4" t="s">
        <v>281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>
      <c r="A37" s="17"/>
      <c r="B37" s="2"/>
      <c r="C37" s="4" t="s">
        <v>302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</row>
    <row r="38" spans="1:16" ht="15.75">
      <c r="A38" s="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4"/>
    </row>
    <row r="39" spans="1:16" ht="15.75">
      <c r="A39" s="17"/>
      <c r="B39" s="4"/>
      <c r="C39" s="4" t="s">
        <v>282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"/>
    </row>
    <row r="40" spans="1:16" ht="15.75">
      <c r="A40" s="17"/>
      <c r="B40" s="4"/>
      <c r="C40" s="4" t="s">
        <v>301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</row>
    <row r="41" spans="1:16" ht="15.75">
      <c r="A41" s="17"/>
      <c r="B41" s="4"/>
      <c r="C41" s="4" t="s">
        <v>283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</row>
    <row r="42" spans="1:16" ht="15.75">
      <c r="A42" s="17"/>
      <c r="B42" s="4"/>
      <c r="C42" s="4" t="s">
        <v>284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</row>
    <row r="43" spans="1:16" ht="15.75">
      <c r="A43" s="1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</row>
    <row r="44" spans="1:16" ht="15.7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</row>
    <row r="45" spans="1:16" ht="15.75">
      <c r="A45" s="5" t="s">
        <v>144</v>
      </c>
      <c r="B45" s="4" t="s">
        <v>112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>
      <c r="A46" s="5"/>
      <c r="B46" s="4" t="s">
        <v>229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>
      <c r="A47" s="5"/>
      <c r="B47" s="25" t="s">
        <v>254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>
      <c r="A50" s="5" t="s">
        <v>145</v>
      </c>
      <c r="B50" s="4" t="s">
        <v>72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>
      <c r="A51" s="5"/>
      <c r="B51" s="4" t="s">
        <v>230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>
      <c r="A52" s="5"/>
      <c r="B52" s="4" t="s">
        <v>231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>
      <c r="A55" s="5" t="s">
        <v>146</v>
      </c>
      <c r="B55" s="4" t="s">
        <v>57</v>
      </c>
      <c r="C55" s="5"/>
      <c r="D55" s="5"/>
      <c r="E55" s="5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>
      <c r="A56" s="5"/>
      <c r="B56" s="107" t="s">
        <v>255</v>
      </c>
      <c r="C56" s="111"/>
      <c r="D56" s="111"/>
      <c r="E56" s="111"/>
      <c r="F56" s="111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>
      <c r="A57" s="5"/>
      <c r="B57" s="107" t="s">
        <v>256</v>
      </c>
      <c r="C57" s="111"/>
      <c r="D57" s="111"/>
      <c r="E57" s="111"/>
      <c r="F57" s="111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4"/>
    </row>
    <row r="59" spans="1:16" ht="15.7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4"/>
    </row>
    <row r="60" spans="1:16" ht="15.75">
      <c r="A60" s="5" t="s">
        <v>147</v>
      </c>
      <c r="B60" s="4" t="s">
        <v>103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>
      <c r="A61" s="5"/>
      <c r="B61" s="107" t="s">
        <v>312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4"/>
    </row>
    <row r="62" spans="1:16" ht="15.75">
      <c r="A62" s="5"/>
      <c r="B62" s="107" t="s">
        <v>257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4"/>
    </row>
    <row r="63" spans="1:16" ht="15.75">
      <c r="A63" s="5"/>
      <c r="B63" s="107" t="s">
        <v>258</v>
      </c>
      <c r="C63" s="107"/>
      <c r="D63" s="107"/>
      <c r="E63" s="107"/>
      <c r="F63" s="151"/>
      <c r="G63" s="107"/>
      <c r="H63" s="107"/>
      <c r="I63" s="107"/>
      <c r="J63" s="107"/>
      <c r="K63" s="107"/>
      <c r="L63" s="107"/>
      <c r="M63" s="107"/>
      <c r="N63" s="107"/>
      <c r="O63" s="107"/>
      <c r="P63" s="4"/>
    </row>
    <row r="64" spans="1:16" ht="15.7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7" t="s">
        <v>192</v>
      </c>
      <c r="P65" s="4"/>
    </row>
    <row r="66" spans="1:16" ht="15.7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7" t="s">
        <v>298</v>
      </c>
      <c r="P66" s="4"/>
    </row>
    <row r="67" spans="1:16" ht="15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7"/>
      <c r="P67" s="4"/>
    </row>
    <row r="68" spans="1:16" ht="15.75">
      <c r="A68" s="5" t="s">
        <v>148</v>
      </c>
      <c r="B68" s="4" t="s">
        <v>73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 s="5"/>
      <c r="B69" s="4" t="s">
        <v>303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>
      <c r="A70" s="5"/>
      <c r="B70" s="4" t="s">
        <v>259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>
      <c r="A71" s="5"/>
      <c r="B71" s="4" t="s">
        <v>260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>
      <c r="A73" s="5"/>
      <c r="B73" s="4"/>
      <c r="C73" s="4"/>
      <c r="D73" s="4"/>
      <c r="E73" s="4"/>
      <c r="F73" s="4"/>
      <c r="G73" s="4"/>
      <c r="H73" s="4"/>
      <c r="I73" s="4"/>
      <c r="J73" s="4"/>
      <c r="K73" s="162"/>
      <c r="L73" s="4"/>
      <c r="M73" s="4"/>
      <c r="N73" s="4"/>
      <c r="O73" s="4"/>
      <c r="P73" s="4"/>
    </row>
    <row r="74" spans="1:16" ht="15.75">
      <c r="A74" s="5" t="s">
        <v>149</v>
      </c>
      <c r="B74" s="4" t="s">
        <v>89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9" ht="15.75">
      <c r="A75" s="5"/>
      <c r="B75" s="107" t="s">
        <v>261</v>
      </c>
      <c r="C75" s="107"/>
      <c r="D75" s="107"/>
      <c r="E75" s="107"/>
      <c r="F75" s="107"/>
      <c r="G75" s="5"/>
      <c r="H75" s="4"/>
      <c r="I75" s="4"/>
      <c r="J75" s="4"/>
      <c r="K75" s="4"/>
      <c r="L75" s="4"/>
      <c r="M75" s="4"/>
      <c r="N75" s="4"/>
      <c r="O75" s="4"/>
      <c r="P75" s="4"/>
      <c r="Q75" s="107"/>
      <c r="R75" s="107"/>
      <c r="S75" s="111"/>
    </row>
    <row r="76" spans="1:19" ht="15.75">
      <c r="A76" s="5"/>
      <c r="B76" s="4"/>
      <c r="C76" s="4"/>
      <c r="D76" s="4"/>
      <c r="E76" s="4"/>
      <c r="F76" s="8"/>
      <c r="G76" s="4"/>
      <c r="H76" s="4"/>
      <c r="I76" s="4"/>
      <c r="J76" s="8"/>
      <c r="K76" s="8"/>
      <c r="L76" s="8"/>
      <c r="M76" s="4"/>
      <c r="N76" s="8"/>
      <c r="O76" s="8"/>
      <c r="P76" s="8"/>
      <c r="Q76" s="107"/>
      <c r="R76" s="129"/>
      <c r="S76" s="107"/>
    </row>
    <row r="77" spans="1:16" ht="15.75">
      <c r="A77" s="5"/>
      <c r="B77" s="4"/>
      <c r="C77" s="4"/>
      <c r="D77" s="4"/>
      <c r="E77" s="4"/>
      <c r="F77" s="8"/>
      <c r="G77" s="4"/>
      <c r="H77" s="4"/>
      <c r="I77" s="4"/>
      <c r="J77" s="8"/>
      <c r="K77" s="8"/>
      <c r="L77" s="8"/>
      <c r="M77" s="4"/>
      <c r="N77" s="8"/>
      <c r="P77" s="8"/>
    </row>
    <row r="78" spans="1:16" ht="15.75">
      <c r="A78" s="5" t="s">
        <v>150</v>
      </c>
      <c r="B78" s="4" t="s">
        <v>85</v>
      </c>
      <c r="C78" s="4"/>
      <c r="D78" s="4"/>
      <c r="E78" s="4"/>
      <c r="F78" s="8"/>
      <c r="G78" s="4"/>
      <c r="H78" s="4"/>
      <c r="I78" s="4"/>
      <c r="J78" s="8"/>
      <c r="K78" s="8"/>
      <c r="L78" s="8"/>
      <c r="M78" s="4"/>
      <c r="N78" s="8"/>
      <c r="O78" s="8"/>
      <c r="P78" s="8"/>
    </row>
    <row r="79" spans="1:16" ht="15.75">
      <c r="A79" s="5"/>
      <c r="B79" s="4" t="s">
        <v>182</v>
      </c>
      <c r="C79" s="4"/>
      <c r="D79" s="4"/>
      <c r="E79" s="4"/>
      <c r="F79" s="8"/>
      <c r="G79" s="4"/>
      <c r="H79" s="4"/>
      <c r="I79" s="4"/>
      <c r="J79" s="8"/>
      <c r="K79" s="8"/>
      <c r="L79" s="8"/>
      <c r="M79" s="4"/>
      <c r="N79" s="8"/>
      <c r="O79" s="8"/>
      <c r="P79" s="8"/>
    </row>
    <row r="80" spans="1:16" ht="15.75">
      <c r="A80" s="5"/>
      <c r="B80" s="4"/>
      <c r="C80" s="4"/>
      <c r="D80" s="4"/>
      <c r="E80" s="4"/>
      <c r="F80" s="8"/>
      <c r="G80" s="4"/>
      <c r="H80" s="4"/>
      <c r="I80" s="4"/>
      <c r="J80" s="8"/>
      <c r="K80" s="8"/>
      <c r="L80" s="8"/>
      <c r="M80" s="4"/>
      <c r="N80" s="8"/>
      <c r="O80" s="8"/>
      <c r="P80" s="8"/>
    </row>
    <row r="81" spans="1:16" ht="15.75">
      <c r="A81" s="5"/>
      <c r="B81" s="4"/>
      <c r="C81" s="4"/>
      <c r="D81" s="4"/>
      <c r="E81" s="4"/>
      <c r="F81" s="8"/>
      <c r="G81" s="8" t="s">
        <v>181</v>
      </c>
      <c r="H81" s="4"/>
      <c r="I81" s="8" t="s">
        <v>235</v>
      </c>
      <c r="J81" s="4"/>
      <c r="K81" s="8" t="s">
        <v>113</v>
      </c>
      <c r="L81" s="8"/>
      <c r="M81" s="8" t="s">
        <v>322</v>
      </c>
      <c r="N81" s="4"/>
      <c r="O81" s="4"/>
      <c r="P81" s="4"/>
    </row>
    <row r="82" spans="1:16" ht="17.25">
      <c r="A82" s="5"/>
      <c r="B82" s="4"/>
      <c r="C82" s="4"/>
      <c r="D82" s="4"/>
      <c r="E82" s="4"/>
      <c r="F82" s="8"/>
      <c r="G82" s="8" t="s">
        <v>325</v>
      </c>
      <c r="H82" s="4"/>
      <c r="I82" s="8" t="s">
        <v>326</v>
      </c>
      <c r="J82" s="4"/>
      <c r="K82" s="166" t="s">
        <v>323</v>
      </c>
      <c r="L82" s="8"/>
      <c r="M82" s="8" t="s">
        <v>324</v>
      </c>
      <c r="O82" s="8"/>
      <c r="P82" s="8" t="s">
        <v>77</v>
      </c>
    </row>
    <row r="83" spans="1:16" ht="15.75">
      <c r="A83" s="5"/>
      <c r="B83" s="4"/>
      <c r="C83" s="4"/>
      <c r="D83" s="4"/>
      <c r="E83" s="4"/>
      <c r="F83" s="8"/>
      <c r="G83" s="8" t="s">
        <v>27</v>
      </c>
      <c r="H83" s="4"/>
      <c r="I83" s="8" t="s">
        <v>27</v>
      </c>
      <c r="J83" s="4"/>
      <c r="K83" s="8" t="s">
        <v>27</v>
      </c>
      <c r="L83" s="8"/>
      <c r="M83" s="8"/>
      <c r="N83" s="8" t="s">
        <v>27</v>
      </c>
      <c r="O83" s="8"/>
      <c r="P83" s="8" t="s">
        <v>27</v>
      </c>
    </row>
    <row r="84" spans="1:16" ht="15.75">
      <c r="A84" s="5"/>
      <c r="B84" s="4"/>
      <c r="C84" s="4"/>
      <c r="D84" s="4"/>
      <c r="E84" s="4"/>
      <c r="F84" s="8"/>
      <c r="G84" s="4"/>
      <c r="H84" s="4"/>
      <c r="I84" s="4"/>
      <c r="J84" s="4"/>
      <c r="K84" s="4"/>
      <c r="L84" s="4"/>
      <c r="M84" s="4"/>
      <c r="N84" s="8"/>
      <c r="O84" s="4"/>
      <c r="P84" s="4"/>
    </row>
    <row r="85" spans="1:16" ht="15.75">
      <c r="A85" s="5"/>
      <c r="B85" s="4" t="s">
        <v>129</v>
      </c>
      <c r="C85" s="4"/>
      <c r="D85" s="4"/>
      <c r="E85" s="4"/>
      <c r="F85" s="8"/>
      <c r="G85" s="4"/>
      <c r="H85" s="4"/>
      <c r="I85" s="4"/>
      <c r="J85" s="4"/>
      <c r="K85" s="4"/>
      <c r="L85" s="4"/>
      <c r="M85" s="4"/>
      <c r="N85" s="8"/>
      <c r="O85" s="4"/>
      <c r="P85" s="4"/>
    </row>
    <row r="86" spans="1:16" ht="15.75">
      <c r="A86" s="5"/>
      <c r="B86" s="4" t="s">
        <v>52</v>
      </c>
      <c r="C86" s="4"/>
      <c r="D86" s="4"/>
      <c r="E86" s="4"/>
      <c r="F86" s="8"/>
      <c r="G86" s="4"/>
      <c r="H86" s="4"/>
      <c r="I86" s="4"/>
      <c r="J86" s="4"/>
      <c r="K86" s="4"/>
      <c r="L86" s="4"/>
      <c r="M86" s="4"/>
      <c r="N86" s="8"/>
      <c r="O86" s="4"/>
      <c r="P86" s="4"/>
    </row>
    <row r="87" spans="1:17" ht="16.5" thickBot="1">
      <c r="A87" s="5"/>
      <c r="B87" s="4"/>
      <c r="C87" s="4" t="s">
        <v>213</v>
      </c>
      <c r="D87" s="4"/>
      <c r="E87" s="4"/>
      <c r="F87" s="8"/>
      <c r="G87" s="139">
        <f>'[1]Stat-2007-KLSE '!$F$12</f>
        <v>1582210.3926269996</v>
      </c>
      <c r="H87" s="4"/>
      <c r="I87" s="140">
        <f>'[1]Stat-2007-KLSE '!$H$12</f>
        <v>338231.729963</v>
      </c>
      <c r="J87" s="20"/>
      <c r="K87" s="140">
        <f>'[1]Stat-2007-KLSE '!$J$12</f>
        <v>1000776.834203</v>
      </c>
      <c r="L87" s="23"/>
      <c r="M87" s="163">
        <v>0</v>
      </c>
      <c r="N87" s="21"/>
      <c r="O87" s="141">
        <f>SUM(G87:M87)</f>
        <v>2921218.9567929995</v>
      </c>
      <c r="P87" s="9"/>
      <c r="Q87" s="138"/>
    </row>
    <row r="88" spans="1:16" ht="16.5" thickTop="1">
      <c r="A88" s="5"/>
      <c r="B88" s="4"/>
      <c r="C88" s="4"/>
      <c r="D88" s="4"/>
      <c r="E88" s="4"/>
      <c r="F88" s="8"/>
      <c r="G88" s="114"/>
      <c r="H88" s="4"/>
      <c r="I88" s="20"/>
      <c r="J88" s="20"/>
      <c r="K88" s="94"/>
      <c r="L88" s="95"/>
      <c r="M88" s="94"/>
      <c r="N88" s="125"/>
      <c r="O88" s="4"/>
      <c r="P88" s="94"/>
    </row>
    <row r="89" spans="1:16" ht="15.75">
      <c r="A89" s="5"/>
      <c r="B89" s="4" t="s">
        <v>104</v>
      </c>
      <c r="C89" s="4"/>
      <c r="D89" s="4"/>
      <c r="E89" s="4"/>
      <c r="F89" s="8"/>
      <c r="G89" s="114"/>
      <c r="H89" s="4"/>
      <c r="I89" s="20"/>
      <c r="J89" s="20"/>
      <c r="K89" s="94"/>
      <c r="L89" s="95"/>
      <c r="M89" s="94"/>
      <c r="N89" s="125"/>
      <c r="O89" s="4"/>
      <c r="P89" s="94"/>
    </row>
    <row r="90" spans="1:17" ht="16.5" thickBot="1">
      <c r="A90" s="5"/>
      <c r="B90" s="4"/>
      <c r="C90" s="4" t="s">
        <v>232</v>
      </c>
      <c r="D90" s="4"/>
      <c r="E90" s="4"/>
      <c r="F90" s="8"/>
      <c r="G90" s="142">
        <f>'[1]Stat-2007-KLSE '!$F$16</f>
        <v>568133.6308799998</v>
      </c>
      <c r="H90" s="4"/>
      <c r="I90" s="140">
        <f>'[1]Stat-2007-KLSE '!$H$16</f>
        <v>65129.956960999996</v>
      </c>
      <c r="J90" s="20"/>
      <c r="K90" s="143">
        <f>'[1]Stat-2007-KLSE '!$J$16-1</f>
        <v>-17766.474582999996</v>
      </c>
      <c r="L90" s="95"/>
      <c r="M90" s="143">
        <f>'[1]Stat-2007-KLSE '!$N$16</f>
        <v>39636.83603899997</v>
      </c>
      <c r="N90" s="125"/>
      <c r="O90" s="144">
        <v>655135</v>
      </c>
      <c r="P90" s="95"/>
      <c r="Q90" s="135"/>
    </row>
    <row r="91" spans="1:16" ht="16.5" thickTop="1">
      <c r="A91" s="5"/>
      <c r="B91" s="4"/>
      <c r="C91" s="4"/>
      <c r="D91" s="4"/>
      <c r="E91" s="4"/>
      <c r="F91" s="8"/>
      <c r="G91" s="20"/>
      <c r="H91" s="20"/>
      <c r="I91" s="20"/>
      <c r="J91" s="21"/>
      <c r="K91" s="21"/>
      <c r="L91" s="150"/>
      <c r="M91" s="20"/>
      <c r="N91" s="21"/>
      <c r="O91" s="2"/>
      <c r="P91" s="21"/>
    </row>
    <row r="92" spans="1:16" ht="15.75">
      <c r="A92" s="5"/>
      <c r="B92" s="167" t="s">
        <v>314</v>
      </c>
      <c r="C92" s="168" t="s">
        <v>327</v>
      </c>
      <c r="D92" s="169"/>
      <c r="E92" s="2"/>
      <c r="F92" s="46"/>
      <c r="G92" s="20"/>
      <c r="H92" s="20"/>
      <c r="I92" s="20"/>
      <c r="J92" s="21"/>
      <c r="K92" s="21"/>
      <c r="L92" s="150"/>
      <c r="M92" s="20"/>
      <c r="N92" s="21"/>
      <c r="O92" s="2"/>
      <c r="P92" s="21"/>
    </row>
    <row r="93" spans="1:16" ht="15.75" customHeight="1">
      <c r="A93" s="5"/>
      <c r="B93" s="167" t="s">
        <v>315</v>
      </c>
      <c r="C93" s="168" t="s">
        <v>328</v>
      </c>
      <c r="D93" s="164"/>
      <c r="E93" s="2"/>
      <c r="F93" s="46"/>
      <c r="G93" s="20"/>
      <c r="H93" s="20"/>
      <c r="I93" s="20"/>
      <c r="J93" s="21"/>
      <c r="K93" s="21"/>
      <c r="L93" s="150"/>
      <c r="M93" s="20"/>
      <c r="N93" s="21"/>
      <c r="O93" s="2"/>
      <c r="P93" s="21"/>
    </row>
    <row r="94" spans="1:16" ht="15.75">
      <c r="A94" s="5"/>
      <c r="B94" s="165"/>
      <c r="C94" s="2"/>
      <c r="D94" s="164"/>
      <c r="E94" s="2"/>
      <c r="F94" s="46"/>
      <c r="G94" s="20"/>
      <c r="H94" s="20"/>
      <c r="I94" s="20"/>
      <c r="J94" s="21"/>
      <c r="K94" s="21"/>
      <c r="L94" s="150"/>
      <c r="M94" s="20"/>
      <c r="N94" s="21"/>
      <c r="O94" s="2"/>
      <c r="P94" s="21"/>
    </row>
    <row r="95" spans="1:16" ht="15.75">
      <c r="A95" s="5"/>
      <c r="B95" s="4"/>
      <c r="C95" s="4"/>
      <c r="D95" s="4"/>
      <c r="E95" s="4"/>
      <c r="F95" s="8"/>
      <c r="G95" s="20"/>
      <c r="H95" s="20"/>
      <c r="I95" s="20"/>
      <c r="J95" s="21"/>
      <c r="K95" s="21"/>
      <c r="L95" s="21"/>
      <c r="M95" s="20"/>
      <c r="N95" s="21"/>
      <c r="O95" s="21"/>
      <c r="P95" s="21"/>
    </row>
    <row r="96" spans="1:16" ht="15.75">
      <c r="A96" s="5" t="s">
        <v>151</v>
      </c>
      <c r="B96" s="4" t="s">
        <v>219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>
      <c r="A97" s="5"/>
      <c r="B97" s="4" t="s">
        <v>233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>
      <c r="A98" s="5"/>
      <c r="B98" s="4" t="s">
        <v>262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>
      <c r="A101" s="5" t="s">
        <v>153</v>
      </c>
      <c r="B101" s="4" t="s">
        <v>152</v>
      </c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>
      <c r="A102" s="5"/>
      <c r="B102" s="4" t="s">
        <v>195</v>
      </c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>
      <c r="A103" s="5"/>
      <c r="B103" s="107"/>
      <c r="C103" s="5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ht="15.75">
      <c r="A104" s="5"/>
      <c r="B104" s="107"/>
      <c r="C104" s="111"/>
      <c r="D104" s="107"/>
      <c r="E104" s="107"/>
      <c r="F104" s="112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ht="15.75">
      <c r="A105" s="5" t="s">
        <v>154</v>
      </c>
      <c r="B105" s="4" t="s">
        <v>70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5.75">
      <c r="A106" s="5"/>
      <c r="B106" s="107" t="s">
        <v>191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.7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5.7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P108" s="4"/>
    </row>
    <row r="109" spans="1:16" ht="15.75">
      <c r="A109" s="5" t="s">
        <v>214</v>
      </c>
      <c r="B109" s="4" t="s">
        <v>79</v>
      </c>
      <c r="C109" s="4"/>
      <c r="D109" s="4"/>
      <c r="E109" s="4"/>
      <c r="F109" s="4"/>
      <c r="G109" s="12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.75">
      <c r="A110" s="5"/>
      <c r="B110" s="4" t="s">
        <v>80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5.75">
      <c r="A111" s="5"/>
      <c r="B111" s="4"/>
      <c r="C111" s="4"/>
      <c r="D111" s="4"/>
      <c r="E111" s="4"/>
      <c r="F111" s="4"/>
      <c r="G111" s="4"/>
      <c r="H111" s="4"/>
      <c r="I111" s="125" t="s">
        <v>27</v>
      </c>
      <c r="J111" s="4"/>
      <c r="K111" s="4"/>
      <c r="L111" s="4"/>
      <c r="M111" s="4"/>
      <c r="N111" s="4"/>
      <c r="O111" s="4"/>
      <c r="P111" s="4"/>
    </row>
    <row r="112" spans="1:16" ht="15.75">
      <c r="A112" s="5"/>
      <c r="B112" s="4" t="s">
        <v>81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5.75">
      <c r="A113" s="5"/>
      <c r="B113" s="4" t="s">
        <v>82</v>
      </c>
      <c r="C113" s="4"/>
      <c r="D113" s="4"/>
      <c r="E113" s="4"/>
      <c r="F113" s="4"/>
      <c r="G113" s="4"/>
      <c r="H113" s="4"/>
      <c r="I113" s="14"/>
      <c r="J113" s="4"/>
      <c r="K113" s="4"/>
      <c r="L113" s="4"/>
      <c r="M113" s="4"/>
      <c r="N113" s="4"/>
      <c r="O113" s="4"/>
      <c r="P113" s="4"/>
    </row>
    <row r="114" spans="1:16" ht="15.75">
      <c r="A114" s="5"/>
      <c r="B114" s="4" t="s">
        <v>178</v>
      </c>
      <c r="C114" s="4"/>
      <c r="D114" s="4"/>
      <c r="E114" s="4"/>
      <c r="F114" s="4"/>
      <c r="G114" s="4"/>
      <c r="H114" s="4"/>
      <c r="I114" s="15">
        <v>28077</v>
      </c>
      <c r="J114" s="4"/>
      <c r="K114" s="4"/>
      <c r="L114" s="4"/>
      <c r="M114" s="4"/>
      <c r="N114" s="4"/>
      <c r="O114" s="145"/>
      <c r="P114" s="4"/>
    </row>
    <row r="115" spans="1:16" ht="15.75">
      <c r="A115" s="5"/>
      <c r="B115" s="4"/>
      <c r="C115" s="4"/>
      <c r="D115" s="4"/>
      <c r="E115" s="4"/>
      <c r="F115" s="4"/>
      <c r="G115" s="4"/>
      <c r="H115" s="4"/>
      <c r="I115" s="15"/>
      <c r="J115" s="4"/>
      <c r="K115" s="4"/>
      <c r="L115" s="4"/>
      <c r="M115" s="4"/>
      <c r="N115" s="4"/>
      <c r="O115" s="4"/>
      <c r="P115" s="4"/>
    </row>
    <row r="116" spans="1:16" ht="15.75">
      <c r="A116" s="5"/>
      <c r="B116" s="106" t="s">
        <v>186</v>
      </c>
      <c r="C116" s="4"/>
      <c r="D116" s="4"/>
      <c r="E116" s="4"/>
      <c r="F116" s="4"/>
      <c r="G116" s="4"/>
      <c r="H116" s="4"/>
      <c r="I116" s="15"/>
      <c r="J116" s="4"/>
      <c r="K116" s="4"/>
      <c r="L116" s="4"/>
      <c r="M116" s="4"/>
      <c r="N116" s="4"/>
      <c r="P116" s="4"/>
    </row>
    <row r="117" spans="1:16" ht="15.75">
      <c r="A117" s="5"/>
      <c r="B117" s="106" t="s">
        <v>187</v>
      </c>
      <c r="C117" s="4"/>
      <c r="D117" s="4"/>
      <c r="E117" s="4"/>
      <c r="F117" s="4"/>
      <c r="G117" s="4"/>
      <c r="H117" s="4"/>
      <c r="I117" s="15"/>
      <c r="J117" s="4"/>
      <c r="K117" s="4"/>
      <c r="L117" s="4"/>
      <c r="M117" s="4"/>
      <c r="N117" s="4"/>
      <c r="P117" s="4"/>
    </row>
    <row r="118" spans="1:16" ht="15.75">
      <c r="A118" s="5"/>
      <c r="B118" s="4" t="s">
        <v>188</v>
      </c>
      <c r="C118" s="4"/>
      <c r="D118" s="4"/>
      <c r="E118" s="4"/>
      <c r="F118" s="4"/>
      <c r="G118" s="15"/>
      <c r="H118" s="4"/>
      <c r="I118" s="114">
        <v>266819</v>
      </c>
      <c r="J118" s="4"/>
      <c r="K118" s="4"/>
      <c r="L118" s="4"/>
      <c r="M118" s="4"/>
      <c r="N118" s="4"/>
      <c r="O118" s="4"/>
      <c r="P118" s="4"/>
    </row>
    <row r="119" spans="1:16" ht="15.75">
      <c r="A119" s="5"/>
      <c r="B119" s="4"/>
      <c r="C119" s="4"/>
      <c r="D119" s="4"/>
      <c r="E119" s="4"/>
      <c r="F119" s="4"/>
      <c r="G119" s="15"/>
      <c r="H119" s="4"/>
      <c r="I119" s="114"/>
      <c r="J119" s="4"/>
      <c r="K119" s="4"/>
      <c r="L119" s="4"/>
      <c r="M119" s="4"/>
      <c r="N119" s="4"/>
      <c r="O119" s="4"/>
      <c r="P119" s="4"/>
    </row>
    <row r="120" spans="1:16" ht="15.75">
      <c r="A120" s="5"/>
      <c r="B120" s="4"/>
      <c r="C120" s="4"/>
      <c r="D120" s="4"/>
      <c r="E120" s="4"/>
      <c r="F120" s="4"/>
      <c r="G120" s="15"/>
      <c r="H120" s="4"/>
      <c r="I120" s="4"/>
      <c r="J120" s="4"/>
      <c r="K120" s="4"/>
      <c r="L120" s="4"/>
      <c r="M120" s="4"/>
      <c r="N120" s="4"/>
      <c r="P120" s="4"/>
    </row>
    <row r="121" spans="15:16" ht="15.75">
      <c r="O121" s="17" t="s">
        <v>192</v>
      </c>
      <c r="P121" s="5"/>
    </row>
    <row r="122" spans="15:16" ht="15.75">
      <c r="O122" s="17" t="s">
        <v>299</v>
      </c>
      <c r="P122" s="5"/>
    </row>
    <row r="123" spans="1:16" ht="15.75">
      <c r="A123" s="5" t="s">
        <v>155</v>
      </c>
      <c r="B123" s="4" t="s">
        <v>87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.75">
      <c r="A124" s="5"/>
      <c r="B124" s="4" t="s">
        <v>329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.75">
      <c r="A125" s="5"/>
      <c r="B125" s="4" t="s">
        <v>316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7"/>
    </row>
    <row r="126" spans="1:16" ht="15.75">
      <c r="A126" s="5"/>
      <c r="B126" s="4" t="s">
        <v>317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P126" s="17"/>
    </row>
    <row r="127" spans="1:16" ht="15.75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P127" s="17"/>
    </row>
    <row r="128" spans="1:16" ht="15.75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7"/>
      <c r="P128" s="17"/>
    </row>
    <row r="129" spans="1:16" ht="15.75">
      <c r="A129" s="5" t="s">
        <v>156</v>
      </c>
      <c r="B129" s="4" t="s">
        <v>86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.75">
      <c r="A130" s="5"/>
      <c r="B130" s="4" t="s">
        <v>330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.75">
      <c r="A131" s="5"/>
      <c r="B131" s="4" t="s">
        <v>332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.75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.75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P133" s="5"/>
    </row>
    <row r="134" spans="1:16" ht="15.75">
      <c r="A134" s="5" t="s">
        <v>157</v>
      </c>
      <c r="B134" s="4" t="s">
        <v>88</v>
      </c>
      <c r="C134" s="4"/>
      <c r="D134" s="4"/>
      <c r="E134" s="4"/>
      <c r="F134" s="4"/>
      <c r="G134" s="4"/>
      <c r="H134" s="4"/>
      <c r="I134" s="5"/>
      <c r="J134" s="4"/>
      <c r="K134" s="4"/>
      <c r="L134" s="4"/>
      <c r="M134" s="4"/>
      <c r="N134" s="4"/>
      <c r="O134" s="4"/>
      <c r="P134" s="4"/>
    </row>
    <row r="135" spans="1:16" ht="15.75">
      <c r="A135" s="5"/>
      <c r="B135" s="4" t="s">
        <v>318</v>
      </c>
      <c r="C135" s="4"/>
      <c r="D135" s="4"/>
      <c r="E135" s="4"/>
      <c r="F135" s="4"/>
      <c r="G135" s="4"/>
      <c r="H135" s="4"/>
      <c r="I135" s="5"/>
      <c r="J135" s="4"/>
      <c r="K135" s="4"/>
      <c r="L135" s="4"/>
      <c r="M135" s="4"/>
      <c r="N135" s="4"/>
      <c r="O135" s="4"/>
      <c r="P135" s="4"/>
    </row>
    <row r="136" spans="1:16" ht="15.75">
      <c r="A136" s="5"/>
      <c r="B136" s="4" t="s">
        <v>319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5.75">
      <c r="A137" s="5"/>
      <c r="B137" s="4" t="s">
        <v>320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5.75">
      <c r="A138" s="5"/>
      <c r="B138" s="4" t="s">
        <v>331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5.75">
      <c r="A139" s="5"/>
      <c r="B139" s="4" t="s">
        <v>321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5.7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.7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5.75">
      <c r="A142" s="5" t="s">
        <v>158</v>
      </c>
      <c r="B142" s="4" t="s">
        <v>132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.75">
      <c r="A143" s="5"/>
      <c r="B143" s="4" t="s">
        <v>159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.7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5.7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5.75">
      <c r="A146" s="5" t="s">
        <v>160</v>
      </c>
      <c r="B146" s="6" t="s">
        <v>58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5.75">
      <c r="A147" s="5"/>
      <c r="B147" s="4"/>
      <c r="C147" s="4"/>
      <c r="D147" s="4"/>
      <c r="E147" s="4"/>
      <c r="F147" s="4"/>
      <c r="G147" s="8" t="s">
        <v>273</v>
      </c>
      <c r="H147" s="130"/>
      <c r="I147" s="129"/>
      <c r="J147" s="7"/>
      <c r="K147" s="7"/>
      <c r="L147" s="7"/>
      <c r="M147" s="7"/>
      <c r="N147" s="4"/>
      <c r="O147" s="4"/>
      <c r="P147" s="4"/>
    </row>
    <row r="148" spans="1:16" ht="15.75">
      <c r="A148" s="5"/>
      <c r="B148" s="4"/>
      <c r="C148" s="4"/>
      <c r="D148" s="4"/>
      <c r="E148" s="4"/>
      <c r="F148" s="4"/>
      <c r="G148" s="8" t="s">
        <v>27</v>
      </c>
      <c r="H148" s="131"/>
      <c r="I148" s="129"/>
      <c r="J148" s="8"/>
      <c r="K148" s="8"/>
      <c r="L148" s="8"/>
      <c r="M148" s="8"/>
      <c r="N148" s="4"/>
      <c r="O148" s="4"/>
      <c r="P148" s="4"/>
    </row>
    <row r="149" spans="1:16" ht="15.75">
      <c r="A149" s="5"/>
      <c r="B149" s="6" t="s">
        <v>179</v>
      </c>
      <c r="C149" s="4"/>
      <c r="D149" s="6"/>
      <c r="E149" s="6"/>
      <c r="F149" s="6"/>
      <c r="G149" s="9"/>
      <c r="H149" s="9"/>
      <c r="I149" s="9"/>
      <c r="J149" s="10"/>
      <c r="K149" s="10"/>
      <c r="L149" s="10"/>
      <c r="M149" s="6"/>
      <c r="N149" s="4"/>
      <c r="O149" s="4"/>
      <c r="P149" s="4"/>
    </row>
    <row r="150" spans="1:16" ht="15.75">
      <c r="A150" s="5"/>
      <c r="B150" s="6" t="s">
        <v>180</v>
      </c>
      <c r="C150" s="4"/>
      <c r="D150" s="6"/>
      <c r="E150" s="6"/>
      <c r="F150" s="6"/>
      <c r="G150" s="9"/>
      <c r="H150" s="9"/>
      <c r="I150" s="9"/>
      <c r="J150" s="10"/>
      <c r="K150" s="10"/>
      <c r="L150" s="10"/>
      <c r="M150" s="6"/>
      <c r="N150" s="4"/>
      <c r="O150" s="4"/>
      <c r="P150" s="4"/>
    </row>
    <row r="151" spans="1:16" ht="15.75">
      <c r="A151" s="5"/>
      <c r="B151" s="6"/>
      <c r="C151" s="6"/>
      <c r="D151" s="6"/>
      <c r="E151" s="6"/>
      <c r="F151" s="6"/>
      <c r="G151" s="9"/>
      <c r="H151" s="9"/>
      <c r="I151" s="9"/>
      <c r="J151" s="10"/>
      <c r="K151" s="10"/>
      <c r="L151" s="10"/>
      <c r="M151" s="6"/>
      <c r="N151" s="4"/>
      <c r="O151" s="4"/>
      <c r="P151" s="4"/>
    </row>
    <row r="152" spans="1:16" ht="15.75">
      <c r="A152" s="5"/>
      <c r="B152" s="6" t="s">
        <v>59</v>
      </c>
      <c r="C152" s="4"/>
      <c r="D152" s="6"/>
      <c r="E152" s="6"/>
      <c r="F152" s="6"/>
      <c r="G152" s="9"/>
      <c r="H152" s="9"/>
      <c r="I152" s="9"/>
      <c r="J152" s="10"/>
      <c r="K152" s="10"/>
      <c r="L152" s="10"/>
      <c r="M152" s="6"/>
      <c r="N152" s="4"/>
      <c r="O152" s="4"/>
      <c r="P152" s="4"/>
    </row>
    <row r="153" spans="1:16" ht="15.75">
      <c r="A153" s="5"/>
      <c r="B153" s="6"/>
      <c r="C153" s="102" t="s">
        <v>60</v>
      </c>
      <c r="D153" s="6"/>
      <c r="E153" s="6"/>
      <c r="F153" s="6"/>
      <c r="G153" s="148">
        <v>10415</v>
      </c>
      <c r="H153" s="147"/>
      <c r="I153" s="148"/>
      <c r="J153" s="10"/>
      <c r="K153" s="10"/>
      <c r="L153" s="10"/>
      <c r="M153" s="115"/>
      <c r="N153" s="4"/>
      <c r="O153" s="114"/>
      <c r="P153" s="114"/>
    </row>
    <row r="154" spans="1:16" ht="15.75">
      <c r="A154" s="5"/>
      <c r="B154" s="6"/>
      <c r="C154" s="102" t="s">
        <v>61</v>
      </c>
      <c r="D154" s="6"/>
      <c r="E154" s="6"/>
      <c r="F154" s="6"/>
      <c r="G154" s="147">
        <v>4216</v>
      </c>
      <c r="H154" s="147"/>
      <c r="I154" s="147"/>
      <c r="J154" s="10"/>
      <c r="K154" s="10"/>
      <c r="L154" s="10"/>
      <c r="M154" s="115"/>
      <c r="N154" s="4"/>
      <c r="O154" s="114"/>
      <c r="P154" s="114"/>
    </row>
    <row r="155" spans="1:16" ht="15.75">
      <c r="A155" s="5"/>
      <c r="B155" s="6" t="s">
        <v>62</v>
      </c>
      <c r="C155" s="6"/>
      <c r="D155" s="6"/>
      <c r="E155" s="6"/>
      <c r="F155" s="6"/>
      <c r="G155" s="148">
        <v>231</v>
      </c>
      <c r="H155" s="147"/>
      <c r="I155" s="148"/>
      <c r="J155" s="10"/>
      <c r="K155" s="10"/>
      <c r="L155" s="10"/>
      <c r="M155" s="115"/>
      <c r="N155" s="4"/>
      <c r="O155" s="114"/>
      <c r="P155" s="114"/>
    </row>
    <row r="156" spans="1:18" ht="16.5" thickBot="1">
      <c r="A156" s="5"/>
      <c r="B156" s="6"/>
      <c r="C156" s="6"/>
      <c r="D156" s="6"/>
      <c r="E156" s="6"/>
      <c r="F156" s="6"/>
      <c r="G156" s="149">
        <f>SUM(G153:G155)</f>
        <v>14862</v>
      </c>
      <c r="H156" s="147"/>
      <c r="I156" s="152"/>
      <c r="J156" s="9"/>
      <c r="K156" s="9"/>
      <c r="L156" s="9"/>
      <c r="M156" s="11"/>
      <c r="N156" s="4"/>
      <c r="O156" s="4"/>
      <c r="P156" s="4"/>
      <c r="Q156" s="136"/>
      <c r="R156" s="135"/>
    </row>
    <row r="157" spans="1:16" ht="16.5" thickTop="1">
      <c r="A157" s="5"/>
      <c r="B157" s="6"/>
      <c r="C157" s="6"/>
      <c r="D157" s="6"/>
      <c r="E157" s="6"/>
      <c r="F157" s="6"/>
      <c r="G157" s="9"/>
      <c r="H157" s="9"/>
      <c r="I157" s="9"/>
      <c r="J157" s="10"/>
      <c r="K157" s="10"/>
      <c r="L157" s="10"/>
      <c r="M157" s="4"/>
      <c r="N157" s="4"/>
      <c r="O157" s="4"/>
      <c r="P157" s="4"/>
    </row>
    <row r="158" spans="1:16" ht="15.75">
      <c r="A158" s="5"/>
      <c r="B158" s="4" t="s">
        <v>0</v>
      </c>
      <c r="C158" s="4"/>
      <c r="D158" s="4"/>
      <c r="E158" s="4"/>
      <c r="F158" s="4"/>
      <c r="G158" s="10"/>
      <c r="H158" s="10"/>
      <c r="I158" s="10"/>
      <c r="J158" s="10"/>
      <c r="K158" s="10"/>
      <c r="L158" s="10"/>
      <c r="M158" s="4"/>
      <c r="N158" s="4"/>
      <c r="O158" s="4"/>
      <c r="P158" s="4"/>
    </row>
    <row r="159" spans="1:16" ht="15.75">
      <c r="A159" s="5"/>
      <c r="B159" s="4" t="s">
        <v>274</v>
      </c>
      <c r="C159" s="4"/>
      <c r="D159" s="4"/>
      <c r="E159" s="4"/>
      <c r="F159" s="4"/>
      <c r="G159" s="10"/>
      <c r="H159" s="10"/>
      <c r="I159" s="10"/>
      <c r="J159" s="10"/>
      <c r="K159" s="10"/>
      <c r="L159" s="10"/>
      <c r="M159" s="4"/>
      <c r="N159" s="4"/>
      <c r="O159" s="4"/>
      <c r="P159" s="4"/>
    </row>
    <row r="160" spans="1:16" ht="15.75">
      <c r="A160" s="5"/>
      <c r="B160" s="4" t="s">
        <v>275</v>
      </c>
      <c r="C160" s="4"/>
      <c r="D160" s="4"/>
      <c r="E160" s="4"/>
      <c r="F160" s="4"/>
      <c r="G160" s="10"/>
      <c r="H160" s="10"/>
      <c r="I160" s="10"/>
      <c r="J160" s="10"/>
      <c r="K160" s="10"/>
      <c r="L160" s="10"/>
      <c r="M160" s="4"/>
      <c r="N160" s="4"/>
      <c r="O160" s="4"/>
      <c r="P160" s="4"/>
    </row>
    <row r="161" spans="1:16" ht="15.75">
      <c r="A161" s="5"/>
      <c r="B161" s="4"/>
      <c r="C161" s="4"/>
      <c r="D161" s="4"/>
      <c r="E161" s="4"/>
      <c r="F161" s="4"/>
      <c r="G161" s="10"/>
      <c r="H161" s="10"/>
      <c r="I161" s="10"/>
      <c r="J161" s="10"/>
      <c r="K161" s="10"/>
      <c r="L161" s="10"/>
      <c r="M161" s="4"/>
      <c r="N161" s="4"/>
      <c r="O161" s="4"/>
      <c r="P161" s="4"/>
    </row>
    <row r="162" spans="1:16" ht="15.75">
      <c r="A162" s="5"/>
      <c r="B162" s="4"/>
      <c r="C162" s="4"/>
      <c r="D162" s="4"/>
      <c r="E162" s="4"/>
      <c r="F162" s="4"/>
      <c r="G162" s="10"/>
      <c r="H162" s="10"/>
      <c r="I162" s="10"/>
      <c r="J162" s="10"/>
      <c r="K162" s="10"/>
      <c r="L162" s="10"/>
      <c r="M162" s="4"/>
      <c r="N162" s="4"/>
      <c r="O162" s="4"/>
      <c r="P162" s="4"/>
    </row>
    <row r="163" spans="1:16" ht="15.75">
      <c r="A163" s="5" t="s">
        <v>161</v>
      </c>
      <c r="B163" s="4" t="s">
        <v>63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2"/>
      <c r="N163" s="4"/>
      <c r="O163" s="4"/>
      <c r="P163" s="4"/>
    </row>
    <row r="164" spans="1:16" ht="15.75">
      <c r="A164" s="5"/>
      <c r="B164" s="107" t="s">
        <v>218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5.75">
      <c r="A165" s="5"/>
      <c r="B165" s="10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5.7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P166" s="4"/>
    </row>
    <row r="167" spans="1:16" ht="15.75">
      <c r="A167" s="5" t="s">
        <v>162</v>
      </c>
      <c r="B167" s="4" t="s">
        <v>64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2"/>
      <c r="N167" s="4"/>
      <c r="O167" s="4"/>
      <c r="P167" s="4"/>
    </row>
    <row r="168" spans="1:16" ht="15.75">
      <c r="A168" s="5" t="s">
        <v>65</v>
      </c>
      <c r="B168" s="4" t="s">
        <v>163</v>
      </c>
      <c r="C168" s="107" t="s">
        <v>215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5.7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5.75">
      <c r="A170" s="5"/>
      <c r="B170" s="4" t="s">
        <v>164</v>
      </c>
      <c r="C170" s="4" t="s">
        <v>278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5.7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5.75">
      <c r="A172" s="5"/>
      <c r="B172" s="4"/>
      <c r="C172" s="4" t="s">
        <v>51</v>
      </c>
      <c r="D172" s="4"/>
      <c r="E172" s="4"/>
      <c r="F172" s="4"/>
      <c r="G172" s="4"/>
      <c r="H172" s="17"/>
      <c r="I172" s="7" t="s">
        <v>27</v>
      </c>
      <c r="J172" s="5"/>
      <c r="K172" s="5"/>
      <c r="L172" s="5"/>
      <c r="M172" s="4"/>
      <c r="N172" s="4"/>
      <c r="O172" s="4"/>
      <c r="P172" s="4"/>
    </row>
    <row r="173" spans="1:16" ht="15.75">
      <c r="A173" s="5"/>
      <c r="B173" s="4"/>
      <c r="C173" s="4" t="s">
        <v>66</v>
      </c>
      <c r="D173" s="4"/>
      <c r="E173" s="4"/>
      <c r="F173" s="4"/>
      <c r="G173" s="4"/>
      <c r="H173" s="13"/>
      <c r="I173" s="18">
        <v>3248</v>
      </c>
      <c r="J173" s="18"/>
      <c r="K173" s="18"/>
      <c r="L173" s="18"/>
      <c r="M173" s="18"/>
      <c r="N173" s="4"/>
      <c r="O173" s="4"/>
      <c r="P173" s="4"/>
    </row>
    <row r="174" spans="1:16" ht="15.75">
      <c r="A174" s="5"/>
      <c r="B174" s="4"/>
      <c r="C174" s="4" t="s">
        <v>67</v>
      </c>
      <c r="D174" s="4"/>
      <c r="E174" s="4"/>
      <c r="F174" s="4"/>
      <c r="G174" s="4"/>
      <c r="H174" s="13"/>
      <c r="I174" s="18">
        <f>'Bal.Sheet'!D31</f>
        <v>912</v>
      </c>
      <c r="J174" s="13"/>
      <c r="K174" s="13"/>
      <c r="L174" s="13"/>
      <c r="M174" s="4"/>
      <c r="N174" s="4"/>
      <c r="O174" s="89"/>
      <c r="P174" s="89"/>
    </row>
    <row r="175" spans="1:16" ht="15.75">
      <c r="A175" s="5"/>
      <c r="B175" s="4"/>
      <c r="C175" s="4" t="s">
        <v>68</v>
      </c>
      <c r="D175" s="4"/>
      <c r="E175" s="4"/>
      <c r="F175" s="4"/>
      <c r="G175" s="4"/>
      <c r="H175" s="13"/>
      <c r="I175" s="18">
        <v>1086</v>
      </c>
      <c r="J175" s="13"/>
      <c r="K175" s="13"/>
      <c r="L175" s="13"/>
      <c r="M175" s="4"/>
      <c r="N175" s="4"/>
      <c r="O175" s="114"/>
      <c r="P175" s="114"/>
    </row>
    <row r="176" spans="1:16" ht="15.75">
      <c r="A176" s="5"/>
      <c r="B176" s="4"/>
      <c r="C176" s="4"/>
      <c r="D176" s="4"/>
      <c r="E176" s="4"/>
      <c r="F176" s="4"/>
      <c r="G176" s="4"/>
      <c r="H176" s="13"/>
      <c r="I176" s="18"/>
      <c r="J176" s="13"/>
      <c r="K176" s="13"/>
      <c r="L176" s="13"/>
      <c r="M176" s="4"/>
      <c r="N176" s="4"/>
      <c r="O176" s="4"/>
      <c r="P176" s="4"/>
    </row>
    <row r="177" spans="1:16" ht="15.75">
      <c r="A177" s="5"/>
      <c r="B177" s="4"/>
      <c r="C177" s="4" t="s">
        <v>69</v>
      </c>
      <c r="D177" s="4"/>
      <c r="E177" s="4"/>
      <c r="F177" s="4"/>
      <c r="G177" s="4"/>
      <c r="H177" s="4"/>
      <c r="I177" s="7" t="s">
        <v>27</v>
      </c>
      <c r="J177" s="4"/>
      <c r="K177" s="4"/>
      <c r="L177" s="4"/>
      <c r="M177" s="114"/>
      <c r="N177" s="4"/>
      <c r="O177" s="4"/>
      <c r="P177" s="4"/>
    </row>
    <row r="178" spans="1:16" ht="15.75">
      <c r="A178" s="5"/>
      <c r="B178" s="4"/>
      <c r="C178" s="4" t="s">
        <v>66</v>
      </c>
      <c r="D178" s="4"/>
      <c r="E178" s="4"/>
      <c r="F178" s="4"/>
      <c r="G178" s="4"/>
      <c r="H178" s="4"/>
      <c r="I178" s="18">
        <v>238014</v>
      </c>
      <c r="J178" s="4"/>
      <c r="K178" s="4"/>
      <c r="L178" s="4"/>
      <c r="M178" s="116"/>
      <c r="N178" s="4"/>
      <c r="O178" s="4"/>
      <c r="P178" s="4"/>
    </row>
    <row r="179" spans="1:16" ht="15.75">
      <c r="A179" s="5"/>
      <c r="B179" s="4"/>
      <c r="C179" s="4" t="s">
        <v>67</v>
      </c>
      <c r="D179" s="4"/>
      <c r="E179" s="4"/>
      <c r="F179" s="4"/>
      <c r="G179" s="4"/>
      <c r="H179" s="4"/>
      <c r="I179" s="18">
        <f>'Bal.Sheet'!D23</f>
        <v>236658</v>
      </c>
      <c r="J179" s="4"/>
      <c r="K179" s="4"/>
      <c r="L179" s="4"/>
      <c r="M179" s="114"/>
      <c r="N179" s="4"/>
      <c r="O179" s="4"/>
      <c r="P179" s="4"/>
    </row>
    <row r="180" spans="1:16" ht="15.75">
      <c r="A180" s="5"/>
      <c r="B180" s="4"/>
      <c r="C180" s="4" t="s">
        <v>68</v>
      </c>
      <c r="D180" s="4"/>
      <c r="E180" s="4"/>
      <c r="F180" s="4"/>
      <c r="G180" s="4"/>
      <c r="H180" s="4"/>
      <c r="I180" s="18">
        <v>284949</v>
      </c>
      <c r="J180" s="4"/>
      <c r="K180" s="4"/>
      <c r="L180" s="4"/>
      <c r="M180" s="114"/>
      <c r="N180" s="4"/>
      <c r="O180" s="4"/>
      <c r="P180" s="4"/>
    </row>
    <row r="181" spans="1:16" ht="15.75">
      <c r="A181" s="5"/>
      <c r="B181" s="4"/>
      <c r="C181" s="4"/>
      <c r="D181" s="4"/>
      <c r="E181" s="4"/>
      <c r="F181" s="4"/>
      <c r="G181" s="4"/>
      <c r="H181" s="4"/>
      <c r="I181" s="18"/>
      <c r="J181" s="4"/>
      <c r="K181" s="4"/>
      <c r="L181" s="4"/>
      <c r="M181" s="4"/>
      <c r="N181" s="4"/>
      <c r="O181" s="4"/>
      <c r="P181" s="4"/>
    </row>
    <row r="182" spans="1:16" ht="15.75">
      <c r="A182" s="5"/>
      <c r="B182" s="4"/>
      <c r="C182" s="4"/>
      <c r="D182" s="4"/>
      <c r="E182" s="4"/>
      <c r="F182" s="4"/>
      <c r="G182" s="4"/>
      <c r="H182" s="4"/>
      <c r="I182" s="18"/>
      <c r="J182" s="4"/>
      <c r="K182" s="4"/>
      <c r="L182" s="4"/>
      <c r="M182" s="4"/>
      <c r="N182" s="4"/>
      <c r="O182" s="4"/>
      <c r="P182" s="4"/>
    </row>
    <row r="183" spans="4:16" ht="15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7" t="s">
        <v>192</v>
      </c>
      <c r="P183" s="4"/>
    </row>
    <row r="184" spans="4:16" ht="15.75"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7" t="s">
        <v>300</v>
      </c>
      <c r="P184" s="107"/>
    </row>
    <row r="185" spans="1:16" ht="15.75">
      <c r="A185" s="5" t="s">
        <v>165</v>
      </c>
      <c r="B185" s="4" t="s">
        <v>71</v>
      </c>
      <c r="C185" s="4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1:16" ht="15.75">
      <c r="A186" s="5"/>
      <c r="B186" s="107" t="s">
        <v>264</v>
      </c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P186" s="4"/>
    </row>
    <row r="187" spans="1:16" ht="15.7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P187" s="4"/>
    </row>
    <row r="188" spans="1:16" ht="15.7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P188" s="4"/>
    </row>
    <row r="189" spans="1:16" ht="15.75">
      <c r="A189" s="5" t="s">
        <v>166</v>
      </c>
      <c r="B189" s="4" t="s">
        <v>74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5.75">
      <c r="A190" s="5"/>
      <c r="B190" s="4" t="s">
        <v>163</v>
      </c>
      <c r="C190" s="4" t="s">
        <v>1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5.75">
      <c r="A191" s="5"/>
      <c r="B191" s="4"/>
      <c r="C191" s="4" t="s">
        <v>2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>
      <c r="A192" s="5"/>
      <c r="B192" s="4"/>
      <c r="C192" s="4"/>
      <c r="D192" s="4"/>
      <c r="E192" s="4"/>
      <c r="F192" s="4"/>
      <c r="G192" s="4"/>
      <c r="H192" s="4"/>
      <c r="I192" s="14" t="s">
        <v>27</v>
      </c>
      <c r="J192" s="4"/>
      <c r="K192" s="4"/>
      <c r="L192" s="4"/>
      <c r="M192" s="4"/>
      <c r="N192" s="4"/>
      <c r="O192" s="4"/>
      <c r="P192" s="4"/>
    </row>
    <row r="193" spans="1:16" ht="15.75">
      <c r="A193" s="5"/>
      <c r="B193" s="4"/>
      <c r="C193" s="4" t="s">
        <v>39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7" ht="15.75">
      <c r="A194" s="5"/>
      <c r="B194" s="4"/>
      <c r="C194" s="4" t="s">
        <v>75</v>
      </c>
      <c r="D194" s="4"/>
      <c r="E194" s="4"/>
      <c r="F194" s="4"/>
      <c r="G194" s="4"/>
      <c r="H194" s="4"/>
      <c r="I194" s="153">
        <v>412566</v>
      </c>
      <c r="J194" s="4"/>
      <c r="K194" s="4"/>
      <c r="L194" s="4"/>
      <c r="M194" s="100"/>
      <c r="N194" s="4"/>
      <c r="O194" s="145"/>
      <c r="P194" s="4"/>
      <c r="Q194" s="137"/>
    </row>
    <row r="195" spans="1:16" ht="15.75">
      <c r="A195" s="5"/>
      <c r="B195" s="4"/>
      <c r="C195" s="4" t="s">
        <v>76</v>
      </c>
      <c r="D195" s="4"/>
      <c r="E195" s="4"/>
      <c r="F195" s="4"/>
      <c r="G195" s="4"/>
      <c r="H195" s="4"/>
      <c r="I195" s="153">
        <v>145789</v>
      </c>
      <c r="J195" s="4"/>
      <c r="K195" s="4"/>
      <c r="L195" s="4"/>
      <c r="M195" s="100"/>
      <c r="N195" s="4"/>
      <c r="O195" s="145"/>
      <c r="P195" s="4"/>
    </row>
    <row r="196" spans="1:17" ht="15.75">
      <c r="A196" s="5"/>
      <c r="B196" s="4"/>
      <c r="C196" s="4"/>
      <c r="D196" s="4"/>
      <c r="E196" s="4"/>
      <c r="F196" s="4"/>
      <c r="G196" s="4"/>
      <c r="H196" s="4"/>
      <c r="I196" s="154">
        <f>SUM(I194:I195)</f>
        <v>558355</v>
      </c>
      <c r="J196" s="4"/>
      <c r="K196" s="4"/>
      <c r="L196" s="4"/>
      <c r="M196" s="100"/>
      <c r="N196" s="4"/>
      <c r="O196" s="4"/>
      <c r="P196" s="4"/>
      <c r="Q196" s="137"/>
    </row>
    <row r="197" spans="1:16" ht="15.75">
      <c r="A197" s="5"/>
      <c r="B197" s="4"/>
      <c r="C197" s="4" t="s">
        <v>48</v>
      </c>
      <c r="D197" s="4"/>
      <c r="E197" s="4"/>
      <c r="F197" s="4"/>
      <c r="G197" s="4"/>
      <c r="H197" s="4"/>
      <c r="I197" s="153"/>
      <c r="J197" s="4"/>
      <c r="K197" s="4"/>
      <c r="L197" s="4"/>
      <c r="M197" s="4"/>
      <c r="N197" s="4"/>
      <c r="O197" s="4"/>
      <c r="P197" s="4"/>
    </row>
    <row r="198" spans="1:16" ht="15.75">
      <c r="A198" s="5"/>
      <c r="B198" s="4"/>
      <c r="C198" s="126" t="s">
        <v>174</v>
      </c>
      <c r="D198" s="4"/>
      <c r="E198" s="4"/>
      <c r="F198" s="4"/>
      <c r="G198" s="4"/>
      <c r="H198" s="4"/>
      <c r="I198" s="153">
        <v>2430951</v>
      </c>
      <c r="J198" s="4"/>
      <c r="K198" s="4"/>
      <c r="L198" s="4"/>
      <c r="M198" s="100"/>
      <c r="N198" s="4"/>
      <c r="O198" s="100"/>
      <c r="P198" s="100"/>
    </row>
    <row r="199" spans="1:16" ht="15.75">
      <c r="A199" s="5"/>
      <c r="B199" s="4"/>
      <c r="C199" s="126" t="s">
        <v>173</v>
      </c>
      <c r="D199" s="4"/>
      <c r="E199" s="4"/>
      <c r="F199" s="4"/>
      <c r="G199" s="4"/>
      <c r="H199" s="4"/>
      <c r="I199" s="153">
        <v>3770639</v>
      </c>
      <c r="J199" s="4"/>
      <c r="K199" s="4"/>
      <c r="L199" s="4"/>
      <c r="M199" s="114"/>
      <c r="N199" s="4"/>
      <c r="O199" s="105"/>
      <c r="P199" s="105"/>
    </row>
    <row r="200" spans="1:16" ht="15.75">
      <c r="A200" s="5"/>
      <c r="B200" s="4"/>
      <c r="C200" s="126" t="s">
        <v>172</v>
      </c>
      <c r="D200" s="4"/>
      <c r="E200" s="4"/>
      <c r="F200" s="4"/>
      <c r="G200" s="4"/>
      <c r="H200" s="4"/>
      <c r="I200" s="153">
        <v>7102</v>
      </c>
      <c r="J200" s="4"/>
      <c r="K200" s="4"/>
      <c r="L200" s="4"/>
      <c r="M200" s="4"/>
      <c r="N200" s="4"/>
      <c r="O200" s="4" t="s">
        <v>268</v>
      </c>
      <c r="P200" s="4"/>
    </row>
    <row r="201" spans="1:17" ht="15.75">
      <c r="A201" s="5"/>
      <c r="B201" s="4"/>
      <c r="C201" s="4"/>
      <c r="D201" s="4"/>
      <c r="E201" s="4"/>
      <c r="F201" s="4"/>
      <c r="G201" s="4"/>
      <c r="H201" s="4"/>
      <c r="I201" s="154">
        <f>SUM(I198:I200)</f>
        <v>6208692</v>
      </c>
      <c r="J201" s="4"/>
      <c r="K201" s="4"/>
      <c r="L201" s="4"/>
      <c r="M201" s="100"/>
      <c r="N201" s="4"/>
      <c r="O201" s="100"/>
      <c r="P201" s="4"/>
      <c r="Q201" s="137"/>
    </row>
    <row r="202" spans="1:16" ht="16.5" thickBot="1">
      <c r="A202" s="5"/>
      <c r="B202" s="4"/>
      <c r="C202" s="4" t="s">
        <v>77</v>
      </c>
      <c r="D202" s="4"/>
      <c r="E202" s="4"/>
      <c r="F202" s="4"/>
      <c r="G202" s="4"/>
      <c r="H202" s="4"/>
      <c r="I202" s="155">
        <f>+I196+I201</f>
        <v>6767047</v>
      </c>
      <c r="J202" s="4"/>
      <c r="K202" s="4"/>
      <c r="L202" s="4"/>
      <c r="M202" s="4"/>
      <c r="N202" s="4"/>
      <c r="O202" s="4"/>
      <c r="P202" s="4"/>
    </row>
    <row r="203" spans="1:16" ht="16.5" thickTop="1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5.75">
      <c r="A204" s="5"/>
      <c r="B204" s="4" t="s">
        <v>164</v>
      </c>
      <c r="C204" s="4" t="s">
        <v>276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5.75">
      <c r="A205" s="5"/>
      <c r="B205" s="4"/>
      <c r="C205" s="4"/>
      <c r="D205" s="4"/>
      <c r="E205" s="4"/>
      <c r="F205" s="4"/>
      <c r="G205" s="14" t="s">
        <v>27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5.75">
      <c r="A206" s="5"/>
      <c r="B206" s="4"/>
      <c r="C206" s="4" t="s">
        <v>78</v>
      </c>
      <c r="D206" s="4"/>
      <c r="E206" s="4"/>
      <c r="F206" s="4"/>
      <c r="G206" s="153">
        <f>6578238+7102</f>
        <v>6585340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5.75">
      <c r="A207" s="5"/>
      <c r="B207" s="4"/>
      <c r="C207" s="4"/>
      <c r="D207" s="4"/>
      <c r="E207" s="4"/>
      <c r="F207" s="4"/>
      <c r="G207" s="10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5.75">
      <c r="A208" s="5"/>
      <c r="B208" s="4"/>
      <c r="C208" s="4"/>
      <c r="D208" s="4"/>
      <c r="E208" s="4"/>
      <c r="F208" s="4"/>
      <c r="G208" s="10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5.75">
      <c r="A209" s="5" t="s">
        <v>167</v>
      </c>
      <c r="B209" s="4" t="s">
        <v>83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6"/>
      <c r="N209" s="4"/>
      <c r="O209" s="4"/>
      <c r="P209" s="4"/>
    </row>
    <row r="210" spans="1:16" ht="15.75">
      <c r="A210" s="5"/>
      <c r="B210" s="4" t="s">
        <v>3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6"/>
      <c r="N210" s="4"/>
      <c r="O210" s="4"/>
      <c r="P210" s="4"/>
    </row>
    <row r="211" spans="1:16" ht="15.75">
      <c r="A211" s="5"/>
      <c r="B211" s="4" t="s">
        <v>4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5.75">
      <c r="A212" s="5"/>
      <c r="B212" s="4" t="s">
        <v>5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5.75">
      <c r="A213" s="5"/>
      <c r="B213" s="4" t="s">
        <v>285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5.75">
      <c r="A214" s="5"/>
      <c r="B214" s="4" t="s">
        <v>6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5.7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5.75">
      <c r="A216" s="5"/>
      <c r="B216" s="4" t="s">
        <v>263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5.75">
      <c r="A217" s="5"/>
      <c r="B217" s="4" t="s">
        <v>286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5.7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5.7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P219" s="4"/>
    </row>
    <row r="220" spans="1:16" ht="15.75">
      <c r="A220" s="5" t="s">
        <v>168</v>
      </c>
      <c r="B220" s="4" t="s">
        <v>101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5.75">
      <c r="A221" s="5"/>
      <c r="B221" s="4" t="s">
        <v>84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5.7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P222" s="4"/>
    </row>
    <row r="223" spans="1:16" ht="15.7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P223" s="4"/>
    </row>
    <row r="224" spans="1:16" ht="15.75">
      <c r="A224" s="5" t="s">
        <v>169</v>
      </c>
      <c r="B224" s="4" t="s">
        <v>89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5.75">
      <c r="A225" s="5"/>
      <c r="B225" s="107" t="s">
        <v>277</v>
      </c>
      <c r="C225" s="88"/>
      <c r="D225" s="88"/>
      <c r="E225" s="88"/>
      <c r="F225" s="88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1:16" ht="15.75">
      <c r="A226" s="5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1:16" ht="15.75">
      <c r="A227" s="5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P227" s="107"/>
    </row>
    <row r="228" spans="1:16" ht="15.75">
      <c r="A228" s="5" t="s">
        <v>170</v>
      </c>
      <c r="B228" s="4" t="s">
        <v>102</v>
      </c>
      <c r="C228" s="4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5.75">
      <c r="A229" s="5"/>
      <c r="B229" s="4" t="s">
        <v>114</v>
      </c>
      <c r="C229" s="4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5.75">
      <c r="A230" s="5"/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5.75">
      <c r="A231" s="5"/>
      <c r="B231" s="4" t="s">
        <v>163</v>
      </c>
      <c r="C231" s="4" t="s">
        <v>266</v>
      </c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5.75">
      <c r="A232" s="5"/>
      <c r="B232" s="4"/>
      <c r="C232" s="4" t="s">
        <v>267</v>
      </c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5.75">
      <c r="A233" s="5"/>
      <c r="B233" s="4"/>
      <c r="C233" s="4" t="s">
        <v>265</v>
      </c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5.75">
      <c r="A234" s="5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5.75">
      <c r="A235" s="5"/>
      <c r="B235" s="4" t="s">
        <v>164</v>
      </c>
      <c r="C235" s="4" t="s">
        <v>7</v>
      </c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5.75">
      <c r="A236" s="5"/>
      <c r="B236" s="4"/>
      <c r="C236" s="4" t="s">
        <v>8</v>
      </c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5.75">
      <c r="A237" s="5"/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5.75">
      <c r="A238" s="5"/>
      <c r="B238" s="4" t="s">
        <v>313</v>
      </c>
      <c r="C238" s="4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5.75">
      <c r="A239" s="5"/>
      <c r="B239" s="4" t="s">
        <v>9</v>
      </c>
      <c r="C239" s="4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5.75">
      <c r="A240" s="5"/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5.7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5.7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5.7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5.7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5.7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5.7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5.7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5.7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5.7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5.7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5.7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5.7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5.7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5.7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5.7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5.7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5.7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5.7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5.7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5.7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5.7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5.7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5.7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5.7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5.7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5.7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5.7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5.7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5.7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5.7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5.7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5.7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5.7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5.7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5.7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5.7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5.7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5.7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5.7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5.7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5.7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5.7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5.7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5.7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5.7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5.7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5.7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5.7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5.7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5.7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5.7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5.7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5.7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5.7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5.7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5.7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5.7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5.7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5.7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5.7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5.7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5.7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5.7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5.7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5.7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5.7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5.7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5.7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5.7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5.7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5.7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5.7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5.7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5.7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5.7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5.7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5.7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5.7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5.7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5.7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5.7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5.7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5.7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5.7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5.7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5.7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5.7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5.7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5.7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5.7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5.7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5.7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5.7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5.7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5.7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5.7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5.7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5.7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5.7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5.7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5.7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5.7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5.7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5.7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5.7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5.7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5.7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5.7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5.7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5.7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5.7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5.7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.7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5.7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5.7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5.7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5.7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5.7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5.7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5.7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5.7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5.7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5.7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5.7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5.7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5.7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5.7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5.7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5.7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5.7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5.7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5.7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5.7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5.7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5.7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5.7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</sheetData>
  <sheetProtection password="C724" sheet="1" objects="1" scenarios="1"/>
  <printOptions/>
  <pageMargins left="0.75" right="0.75" top="0.79" bottom="0.77" header="0.5" footer="0.5"/>
  <pageSetup horizontalDpi="600" verticalDpi="600" orientation="portrait" scale="70" r:id="rId3"/>
  <rowBreaks count="3" manualBreakCount="3">
    <brk id="63" max="15" man="1"/>
    <brk id="120" max="15" man="1"/>
    <brk id="182" max="15" man="1"/>
  </rowBreaks>
  <legacyDrawing r:id="rId2"/>
  <oleObjects>
    <oleObject progId="MSPhotoEd.3" shapeId="10154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version submitted to KLSE</dc:title>
  <dc:subject/>
  <dc:creator>mit</dc:creator>
  <cp:keywords/>
  <dc:description/>
  <cp:lastModifiedBy>rahayba</cp:lastModifiedBy>
  <cp:lastPrinted>2007-08-16T06:35:39Z</cp:lastPrinted>
  <dcterms:created xsi:type="dcterms:W3CDTF">2000-09-06T00:55:32Z</dcterms:created>
  <dcterms:modified xsi:type="dcterms:W3CDTF">2007-08-16T06:41:42Z</dcterms:modified>
  <cp:category/>
  <cp:version/>
  <cp:contentType/>
  <cp:contentStatus/>
</cp:coreProperties>
</file>