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 name="Sheet2" sheetId="2" r:id="rId2"/>
  </sheets>
  <definedNames/>
  <calcPr fullCalcOnLoad="1"/>
</workbook>
</file>

<file path=xl/sharedStrings.xml><?xml version="1.0" encoding="utf-8"?>
<sst xmlns="http://schemas.openxmlformats.org/spreadsheetml/2006/main" count="264" uniqueCount="200">
  <si>
    <t>LIEN HOE CORPORATION BERHAD</t>
  </si>
  <si>
    <t>(Company No. 8507-X)</t>
  </si>
  <si>
    <t>THE FIGURES HAVE NOT BEEN AUDITED</t>
  </si>
  <si>
    <t>Current</t>
  </si>
  <si>
    <t>Year</t>
  </si>
  <si>
    <t>Quarter</t>
  </si>
  <si>
    <t>Corresponding</t>
  </si>
  <si>
    <t>Preceding</t>
  </si>
  <si>
    <t>Todate</t>
  </si>
  <si>
    <t>Period</t>
  </si>
  <si>
    <t>RM'000</t>
  </si>
  <si>
    <t xml:space="preserve">      Cumulative Quarter</t>
  </si>
  <si>
    <t>Revenue</t>
  </si>
  <si>
    <t>Operating expenses</t>
  </si>
  <si>
    <t xml:space="preserve">Tax  </t>
  </si>
  <si>
    <t>Minority interest</t>
  </si>
  <si>
    <t xml:space="preserve">  - basic</t>
  </si>
  <si>
    <t>(The condensed consolidated income statements should be read in conjunction with the Annual Financial Report for the year</t>
  </si>
  <si>
    <t>Financial</t>
  </si>
  <si>
    <t>Year End</t>
  </si>
  <si>
    <t>As At</t>
  </si>
  <si>
    <t>End Of</t>
  </si>
  <si>
    <t>Inventories</t>
  </si>
  <si>
    <t>Receivables</t>
  </si>
  <si>
    <t>Fixed deposits</t>
  </si>
  <si>
    <t>Payables</t>
  </si>
  <si>
    <t>Taxation</t>
  </si>
  <si>
    <t>Goodwill on consolidation</t>
  </si>
  <si>
    <t>Share capital</t>
  </si>
  <si>
    <t>Reserves</t>
  </si>
  <si>
    <t>Shareholders' funds</t>
  </si>
  <si>
    <t>(The condensed consolidated balance sheet should be read in conjunction with the Annual Financial Report for the year</t>
  </si>
  <si>
    <t>CONDENSED CONSOLIDATED CASH FLOW STATEMENTS</t>
  </si>
  <si>
    <t>Operating activities</t>
  </si>
  <si>
    <t>Adjustments for :</t>
  </si>
  <si>
    <t>Non-cash items</t>
  </si>
  <si>
    <t>Changes in working capital</t>
  </si>
  <si>
    <t>Net change in current assets</t>
  </si>
  <si>
    <t>Net change in current liabilities</t>
  </si>
  <si>
    <t>Investing activities</t>
  </si>
  <si>
    <t>Financing activities</t>
  </si>
  <si>
    <t>Net change in cash and cash equivalents</t>
  </si>
  <si>
    <t>(The condensed consolidated cash flow statements should be read in conjunction with the Annual Financial Report for the year</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</si>
  <si>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</si>
  <si>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</si>
  <si>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</si>
  <si>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</si>
  <si>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</si>
  <si>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</si>
  <si>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</si>
  <si>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</si>
  <si>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</si>
  <si>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</si>
  <si>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</si>
  <si>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</si>
  <si>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</si>
  <si>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</si>
  <si>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The operations of the Group are not subject to seasonal or cyclical factors</t>
  </si>
  <si>
    <t>4.)</t>
  </si>
  <si>
    <t>Unusual Items Affecting Assets, Liabilities, Equity, Net Income or Cash Flows</t>
  </si>
  <si>
    <t>5.)</t>
  </si>
  <si>
    <t>Changes In Estimates</t>
  </si>
  <si>
    <t>There were no material changes in the estimates used for the preparation of the interim financial report.</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</si>
  <si>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</si>
  <si>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</si>
  <si>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</si>
  <si>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</si>
  <si>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</si>
  <si>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</si>
  <si>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</si>
  <si>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</si>
  <si>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</si>
  <si>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</si>
  <si>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</si>
  <si>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</si>
  <si>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</si>
  <si>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ADDITIONAL INFORMATION REQUIRED BY THE KLSE'S LISTING REQUIREMENT</t>
  </si>
  <si>
    <t>Review of Performance</t>
  </si>
  <si>
    <t>Prospects for the Current Financial Year</t>
  </si>
  <si>
    <t>Profit Forecast or Profit Guarantee</t>
  </si>
  <si>
    <t>Purchase / Disposal of Quoted Securities</t>
  </si>
  <si>
    <t>Corporate Proposals</t>
  </si>
  <si>
    <t>Off Balance Sheet Financial Instruments</t>
  </si>
  <si>
    <t>Material Litigation</t>
  </si>
  <si>
    <t>Dividends</t>
  </si>
  <si>
    <t>Profit on Sale of Unquoted Investments and / or Properties</t>
  </si>
  <si>
    <t>-</t>
  </si>
  <si>
    <t>Amount due from customers for contract work</t>
  </si>
  <si>
    <t>Profit before working capital changes</t>
  </si>
  <si>
    <t>Net cash used in investing activities</t>
  </si>
  <si>
    <t>CONDENSED CONSOLIDATED BALANCE SHEET</t>
  </si>
  <si>
    <t>Tax recoverable</t>
  </si>
  <si>
    <t>Cash and bank balances</t>
  </si>
  <si>
    <t>Net tangible assets per share (sen)</t>
  </si>
  <si>
    <t>Cash and cash equivalents comprise :-</t>
  </si>
  <si>
    <t>Bank overdrafts</t>
  </si>
  <si>
    <t>Construction</t>
  </si>
  <si>
    <t>Group Borrowings / Debt Securities</t>
  </si>
  <si>
    <t>Unsecured</t>
  </si>
  <si>
    <t>Secured</t>
  </si>
  <si>
    <t>Short term</t>
  </si>
  <si>
    <t>Long term</t>
  </si>
  <si>
    <t xml:space="preserve">   - term loans</t>
  </si>
  <si>
    <t>CONDENSED CONSOLIDATED INCOME STATEMENTS</t>
  </si>
  <si>
    <t>Profit from operations</t>
  </si>
  <si>
    <t>Property, plant and equipment</t>
  </si>
  <si>
    <t>Audit Report</t>
  </si>
  <si>
    <t>Dividends Paid</t>
  </si>
  <si>
    <t>Tax</t>
  </si>
  <si>
    <t>Review of Current Quarter's Results Against Immediate Preceding Quarter</t>
  </si>
  <si>
    <t>Cash and cash equivalents at beginning of year</t>
  </si>
  <si>
    <t>Cash and cash equivalents at end of year</t>
  </si>
  <si>
    <t>WEIGHTED AVERAGE OF SHARES</t>
  </si>
  <si>
    <t>Shares in issue</t>
  </si>
  <si>
    <t>Weighted average</t>
  </si>
  <si>
    <t>I.)</t>
  </si>
  <si>
    <t>II.)</t>
  </si>
  <si>
    <t>III.)</t>
  </si>
  <si>
    <t>IV.)</t>
  </si>
  <si>
    <t>V.)</t>
  </si>
  <si>
    <t>VI.)</t>
  </si>
  <si>
    <t>VII.)</t>
  </si>
  <si>
    <t>VIII.)</t>
  </si>
  <si>
    <t>IX.)</t>
  </si>
  <si>
    <t>X.)</t>
  </si>
  <si>
    <t>XI.)</t>
  </si>
  <si>
    <t>XII.)</t>
  </si>
  <si>
    <t>XIII.)</t>
  </si>
  <si>
    <t>Hotel</t>
  </si>
  <si>
    <t>Non-operating items (investing and financing)</t>
  </si>
  <si>
    <t>(Audited)</t>
  </si>
  <si>
    <t>Net (loss) / profit for the period</t>
  </si>
  <si>
    <t>Long term receivables</t>
  </si>
  <si>
    <t>Net cash from financing activities</t>
  </si>
  <si>
    <t>Segment information is presented in respect of the Group's business segments.</t>
  </si>
  <si>
    <t xml:space="preserve">Property </t>
  </si>
  <si>
    <t>investment</t>
  </si>
  <si>
    <t>Property</t>
  </si>
  <si>
    <t>development</t>
  </si>
  <si>
    <t>operation</t>
  </si>
  <si>
    <t>Others</t>
  </si>
  <si>
    <t>Eliminations</t>
  </si>
  <si>
    <t>Consolidated</t>
  </si>
  <si>
    <t>Less : inter-segment revenue</t>
  </si>
  <si>
    <t xml:space="preserve">       Individual Quarter</t>
  </si>
  <si>
    <t>Result</t>
  </si>
  <si>
    <t>Segment result</t>
  </si>
  <si>
    <t>Finance cost</t>
  </si>
  <si>
    <t>Loss before tax</t>
  </si>
  <si>
    <t>Loss after tax</t>
  </si>
  <si>
    <t xml:space="preserve">   - bank overdrafts</t>
  </si>
  <si>
    <t>1.1.2003 - 5.1.2003</t>
  </si>
  <si>
    <t>6.1.2003 - 9.3.2003</t>
  </si>
  <si>
    <t xml:space="preserve">Loss Per Share </t>
  </si>
  <si>
    <t>10.3.2003 - 22.6.2003</t>
  </si>
  <si>
    <t>23.6.2003 - 25.6.2003</t>
  </si>
  <si>
    <t>26.6.2003 - 29.6.2003</t>
  </si>
  <si>
    <t>(Loss)/Profit before tax</t>
  </si>
  <si>
    <t>30.6.2003 - 27.7.2003</t>
  </si>
  <si>
    <t>18.8.2003 - 25.8.2003</t>
  </si>
  <si>
    <t>26.8.2003 - 3.9.2003</t>
  </si>
  <si>
    <t>28.7.2003 - 17.8.2003</t>
  </si>
  <si>
    <t>Conversion of ICULS to shares</t>
  </si>
  <si>
    <t xml:space="preserve">   - ICULS</t>
  </si>
  <si>
    <t>31.12.2003</t>
  </si>
  <si>
    <t>Net cashflow from operating activities</t>
  </si>
  <si>
    <t>Irredeemable Convertible Unsecured Loan Stocks</t>
  </si>
  <si>
    <t>4.9.2003 - 13.10.2003</t>
  </si>
  <si>
    <t>14.10.2003 - 16.11.2003</t>
  </si>
  <si>
    <t>17.11.2003 - 31.12.2003</t>
  </si>
  <si>
    <t>ended 31 December 2003)</t>
  </si>
  <si>
    <t>Non-Current Assets</t>
  </si>
  <si>
    <t>Land held for development</t>
  </si>
  <si>
    <t>Deferred tax assets</t>
  </si>
  <si>
    <t>Borrowings</t>
  </si>
  <si>
    <t>Tax payable</t>
  </si>
  <si>
    <t>Current Assets</t>
  </si>
  <si>
    <t>Current Liabilities</t>
  </si>
  <si>
    <t>Net Current Liabilities</t>
  </si>
  <si>
    <t>Deferred tax liabilities</t>
  </si>
  <si>
    <t>At 1 January 2003</t>
  </si>
  <si>
    <t>Movements during the period</t>
  </si>
  <si>
    <t>At 1 January 2004</t>
  </si>
  <si>
    <t>There were no payment of dividend during the current financial period.</t>
  </si>
  <si>
    <t>There were no profit forecast or profit guarantee given for this financial year ending 31 December 2004.</t>
  </si>
  <si>
    <t xml:space="preserve">   - bankers' acceptances</t>
  </si>
  <si>
    <t xml:space="preserve">   - revolving credits</t>
  </si>
  <si>
    <t xml:space="preserve">   - hire purchase</t>
  </si>
  <si>
    <t>There were no off balance sheet financial instruments for the current financial period todate.</t>
  </si>
  <si>
    <t>Loss per share (sen)</t>
  </si>
  <si>
    <t>(The condensed consolidated statement of changes in equity should be read in conjunction with the Annual Financial Report for the year</t>
  </si>
  <si>
    <t>The Board of Directors did not recommend or paid any dividend for the current financial period.</t>
  </si>
  <si>
    <t>QUARTERLY REPORT ON CONSOLIDATED RESULTS FOR THE SECOND QUARTER ENDED 30 JUNE 2004</t>
  </si>
  <si>
    <t>30.6.2004</t>
  </si>
  <si>
    <t>30.6.2003</t>
  </si>
  <si>
    <t>Other income</t>
  </si>
  <si>
    <t>Acquisition of subsidiary</t>
  </si>
  <si>
    <t>At 30 June 2003</t>
  </si>
  <si>
    <t>At 30 June 2004</t>
  </si>
  <si>
    <t>Group borrowings / debt securities as at 30 June 2004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</si>
</sst>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5"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0" fontId="5" fillId="0" borderId="0" xfId="0" applyFont="1" applyAlignment="1">
      <alignment horizontal="center"/>
    </xf>
    <xf numFmtId="3" fontId="1" fillId="0" borderId="0" xfId="0" applyNumberFormat="1" applyFont="1" applyAlignment="1">
      <alignment/>
    </xf>
    <xf numFmtId="3" fontId="5" fillId="0" borderId="0" xfId="0" applyNumberFormat="1" applyFont="1" applyAlignment="1">
      <alignment horizontal="center"/>
    </xf>
    <xf numFmtId="37" fontId="0" fillId="0" borderId="6" xfId="0" applyNumberFormat="1" applyBorder="1" applyAlignment="1">
      <alignment/>
    </xf>
    <xf numFmtId="37" fontId="0" fillId="0" borderId="7" xfId="0" applyNumberFormat="1" applyBorder="1" applyAlignment="1">
      <alignment/>
    </xf>
    <xf numFmtId="37" fontId="0" fillId="0" borderId="0" xfId="0" applyNumberFormat="1" applyFont="1" applyAlignment="1">
      <alignment horizontal="right"/>
    </xf>
    <xf numFmtId="37" fontId="0" fillId="0" borderId="0" xfId="0" applyNumberFormat="1" applyBorder="1" applyAlignment="1">
      <alignment/>
    </xf>
    <xf numFmtId="37"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236</xdr:row>
      <xdr:rowOff>19050</xdr:rowOff>
    </xdr:from>
    <xdr:to>
      <xdr:col>9</xdr:col>
      <xdr:colOff>0</xdr:colOff>
      <xdr:row>241</xdr:row>
      <xdr:rowOff>152400</xdr:rowOff>
    </xdr:to>
    <xdr:sp>
      <xdr:nvSpPr>
        <xdr:cNvPr id="1" name="TextBox 1"/>
        <xdr:cNvSpPr txBox="1">
          <a:spLocks noChangeArrowheads="1"/>
        </xdr:cNvSpPr>
      </xdr:nvSpPr>
      <xdr:spPr>
        <a:xfrm>
          <a:off x="266700" y="38757225"/>
          <a:ext cx="6858000" cy="942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accordance with MASB 26 Interim Financial Reporting and Chapter 9 Part K of the Listing Requirements of the Bursa Malaysia Securities Berhad. 
The accounting policies and methods of computation used in the preparation of the interim financial statements are consistent with those adopted in the audited financial statements for the year ended 31 December 2003.</a:t>
          </a:r>
        </a:p>
      </xdr:txBody>
    </xdr:sp>
    <xdr:clientData/>
  </xdr:twoCellAnchor>
  <xdr:twoCellAnchor>
    <xdr:from>
      <xdr:col>1</xdr:col>
      <xdr:colOff>9525</xdr:colOff>
      <xdr:row>265</xdr:row>
      <xdr:rowOff>9525</xdr:rowOff>
    </xdr:from>
    <xdr:to>
      <xdr:col>8</xdr:col>
      <xdr:colOff>800100</xdr:colOff>
      <xdr:row>268</xdr:row>
      <xdr:rowOff>133350</xdr:rowOff>
    </xdr:to>
    <xdr:sp>
      <xdr:nvSpPr>
        <xdr:cNvPr id="2" name="TextBox 2"/>
        <xdr:cNvSpPr txBox="1">
          <a:spLocks noChangeArrowheads="1"/>
        </xdr:cNvSpPr>
      </xdr:nvSpPr>
      <xdr:spPr>
        <a:xfrm>
          <a:off x="276225" y="43443525"/>
          <a:ext cx="68389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there were no unusual items affecting assets, liabilities, equity, net income or cash flows of the Group </a:t>
          </a:r>
        </a:p>
      </xdr:txBody>
    </xdr:sp>
    <xdr:clientData/>
  </xdr:twoCellAnchor>
  <xdr:twoCellAnchor>
    <xdr:from>
      <xdr:col>1</xdr:col>
      <xdr:colOff>19050</xdr:colOff>
      <xdr:row>275</xdr:row>
      <xdr:rowOff>19050</xdr:rowOff>
    </xdr:from>
    <xdr:to>
      <xdr:col>8</xdr:col>
      <xdr:colOff>790575</xdr:colOff>
      <xdr:row>277</xdr:row>
      <xdr:rowOff>133350</xdr:rowOff>
    </xdr:to>
    <xdr:sp>
      <xdr:nvSpPr>
        <xdr:cNvPr id="3" name="TextBox 4"/>
        <xdr:cNvSpPr txBox="1">
          <a:spLocks noChangeArrowheads="1"/>
        </xdr:cNvSpPr>
      </xdr:nvSpPr>
      <xdr:spPr>
        <a:xfrm>
          <a:off x="285750" y="45072300"/>
          <a:ext cx="6819900"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there were no issuance of debts and equity securities.</a:t>
          </a:r>
        </a:p>
      </xdr:txBody>
    </xdr:sp>
    <xdr:clientData/>
  </xdr:twoCellAnchor>
  <xdr:twoCellAnchor>
    <xdr:from>
      <xdr:col>1</xdr:col>
      <xdr:colOff>19050</xdr:colOff>
      <xdr:row>311</xdr:row>
      <xdr:rowOff>9525</xdr:rowOff>
    </xdr:from>
    <xdr:to>
      <xdr:col>8</xdr:col>
      <xdr:colOff>800100</xdr:colOff>
      <xdr:row>313</xdr:row>
      <xdr:rowOff>38100</xdr:rowOff>
    </xdr:to>
    <xdr:sp>
      <xdr:nvSpPr>
        <xdr:cNvPr id="4" name="TextBox 5"/>
        <xdr:cNvSpPr txBox="1">
          <a:spLocks noChangeArrowheads="1"/>
        </xdr:cNvSpPr>
      </xdr:nvSpPr>
      <xdr:spPr>
        <a:xfrm>
          <a:off x="285750" y="50911125"/>
          <a:ext cx="682942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value of freehold and leasehold land and buildings were based on the valuation incorporated in the annual financial statements for the year ended 31 December 2003.</a:t>
          </a:r>
        </a:p>
      </xdr:txBody>
    </xdr:sp>
    <xdr:clientData/>
  </xdr:twoCellAnchor>
  <xdr:twoCellAnchor>
    <xdr:from>
      <xdr:col>1</xdr:col>
      <xdr:colOff>28575</xdr:colOff>
      <xdr:row>377</xdr:row>
      <xdr:rowOff>9525</xdr:rowOff>
    </xdr:from>
    <xdr:to>
      <xdr:col>8</xdr:col>
      <xdr:colOff>409575</xdr:colOff>
      <xdr:row>378</xdr:row>
      <xdr:rowOff>114300</xdr:rowOff>
    </xdr:to>
    <xdr:sp>
      <xdr:nvSpPr>
        <xdr:cNvPr id="5" name="TextBox 7"/>
        <xdr:cNvSpPr txBox="1">
          <a:spLocks noChangeArrowheads="1"/>
        </xdr:cNvSpPr>
      </xdr:nvSpPr>
      <xdr:spPr>
        <a:xfrm>
          <a:off x="295275" y="61636275"/>
          <a:ext cx="6429375" cy="266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or disposal of quoted securities during the current financial period todate.</a:t>
          </a:r>
        </a:p>
      </xdr:txBody>
    </xdr:sp>
    <xdr:clientData/>
  </xdr:twoCellAnchor>
  <xdr:twoCellAnchor>
    <xdr:from>
      <xdr:col>1</xdr:col>
      <xdr:colOff>28575</xdr:colOff>
      <xdr:row>330</xdr:row>
      <xdr:rowOff>9525</xdr:rowOff>
    </xdr:from>
    <xdr:to>
      <xdr:col>8</xdr:col>
      <xdr:colOff>771525</xdr:colOff>
      <xdr:row>332</xdr:row>
      <xdr:rowOff>47625</xdr:rowOff>
    </xdr:to>
    <xdr:sp>
      <xdr:nvSpPr>
        <xdr:cNvPr id="6" name="TextBox 8"/>
        <xdr:cNvSpPr txBox="1">
          <a:spLocks noChangeArrowheads="1"/>
        </xdr:cNvSpPr>
      </xdr:nvSpPr>
      <xdr:spPr>
        <a:xfrm>
          <a:off x="295275" y="53987700"/>
          <a:ext cx="67913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amounting RM7.00 million comprises unsecured guarantees issued in respect of banking facilities granted to former subsidiary companies.</a:t>
          </a:r>
        </a:p>
      </xdr:txBody>
    </xdr:sp>
    <xdr:clientData/>
  </xdr:twoCellAnchor>
  <xdr:twoCellAnchor>
    <xdr:from>
      <xdr:col>1</xdr:col>
      <xdr:colOff>28575</xdr:colOff>
      <xdr:row>367</xdr:row>
      <xdr:rowOff>9525</xdr:rowOff>
    </xdr:from>
    <xdr:to>
      <xdr:col>8</xdr:col>
      <xdr:colOff>800100</xdr:colOff>
      <xdr:row>369</xdr:row>
      <xdr:rowOff>9525</xdr:rowOff>
    </xdr:to>
    <xdr:sp>
      <xdr:nvSpPr>
        <xdr:cNvPr id="7" name="TextBox 9"/>
        <xdr:cNvSpPr txBox="1">
          <a:spLocks noChangeArrowheads="1"/>
        </xdr:cNvSpPr>
      </xdr:nvSpPr>
      <xdr:spPr>
        <a:xfrm>
          <a:off x="295275" y="60017025"/>
          <a:ext cx="681990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comprises provision for the current financial year.  The tax charge for the Group arises mainly from certain expenses disallowed for tax purposes.</a:t>
          </a:r>
        </a:p>
      </xdr:txBody>
    </xdr:sp>
    <xdr:clientData/>
  </xdr:twoCellAnchor>
  <xdr:twoCellAnchor>
    <xdr:from>
      <xdr:col>1</xdr:col>
      <xdr:colOff>219075</xdr:colOff>
      <xdr:row>440</xdr:row>
      <xdr:rowOff>19050</xdr:rowOff>
    </xdr:from>
    <xdr:to>
      <xdr:col>8</xdr:col>
      <xdr:colOff>790575</xdr:colOff>
      <xdr:row>443</xdr:row>
      <xdr:rowOff>28575</xdr:rowOff>
    </xdr:to>
    <xdr:sp>
      <xdr:nvSpPr>
        <xdr:cNvPr id="8" name="TextBox 11"/>
        <xdr:cNvSpPr txBox="1">
          <a:spLocks noChangeArrowheads="1"/>
        </xdr:cNvSpPr>
      </xdr:nvSpPr>
      <xdr:spPr>
        <a:xfrm>
          <a:off x="485775" y="71856600"/>
          <a:ext cx="66198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1</xdr:col>
      <xdr:colOff>381000</xdr:colOff>
      <xdr:row>443</xdr:row>
      <xdr:rowOff>9525</xdr:rowOff>
    </xdr:from>
    <xdr:to>
      <xdr:col>8</xdr:col>
      <xdr:colOff>790575</xdr:colOff>
      <xdr:row>451</xdr:row>
      <xdr:rowOff>28575</xdr:rowOff>
    </xdr:to>
    <xdr:sp>
      <xdr:nvSpPr>
        <xdr:cNvPr id="9" name="TextBox 12"/>
        <xdr:cNvSpPr txBox="1">
          <a:spLocks noChangeArrowheads="1"/>
        </xdr:cNvSpPr>
      </xdr:nvSpPr>
      <xdr:spPr>
        <a:xfrm>
          <a:off x="647700" y="72332850"/>
          <a:ext cx="6457950" cy="1314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1</xdr:col>
      <xdr:colOff>238125</xdr:colOff>
      <xdr:row>440</xdr:row>
      <xdr:rowOff>0</xdr:rowOff>
    </xdr:from>
    <xdr:to>
      <xdr:col>9</xdr:col>
      <xdr:colOff>0</xdr:colOff>
      <xdr:row>440</xdr:row>
      <xdr:rowOff>0</xdr:rowOff>
    </xdr:to>
    <xdr:sp>
      <xdr:nvSpPr>
        <xdr:cNvPr id="10" name="TextBox 13"/>
        <xdr:cNvSpPr txBox="1">
          <a:spLocks noChangeArrowheads="1"/>
        </xdr:cNvSpPr>
      </xdr:nvSpPr>
      <xdr:spPr>
        <a:xfrm>
          <a:off x="504825" y="71837550"/>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a:t>
          </a:r>
          <a:r>
            <a:rPr lang="en-US" cap="none" sz="1000" b="0" i="0" u="none" baseline="0">
              <a:latin typeface="Arial"/>
              <a:ea typeface="Arial"/>
              <a:cs typeface="Arial"/>
            </a:rPr>
            <a:t>The Company has agreed to participate in a proposed scheme of arrangement of the third party. This proposed scheme of arrangement was implemented in July 2003.</a:t>
          </a:r>
        </a:p>
      </xdr:txBody>
    </xdr:sp>
    <xdr:clientData/>
  </xdr:twoCellAnchor>
  <xdr:twoCellAnchor>
    <xdr:from>
      <xdr:col>0</xdr:col>
      <xdr:colOff>266700</xdr:colOff>
      <xdr:row>440</xdr:row>
      <xdr:rowOff>0</xdr:rowOff>
    </xdr:from>
    <xdr:to>
      <xdr:col>1</xdr:col>
      <xdr:colOff>238125</xdr:colOff>
      <xdr:row>443</xdr:row>
      <xdr:rowOff>76200</xdr:rowOff>
    </xdr:to>
    <xdr:sp>
      <xdr:nvSpPr>
        <xdr:cNvPr id="11" name="TextBox 14"/>
        <xdr:cNvSpPr txBox="1">
          <a:spLocks noChangeArrowheads="1"/>
        </xdr:cNvSpPr>
      </xdr:nvSpPr>
      <xdr:spPr>
        <a:xfrm>
          <a:off x="266700" y="71837550"/>
          <a:ext cx="238125" cy="561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19050</xdr:colOff>
      <xdr:row>440</xdr:row>
      <xdr:rowOff>0</xdr:rowOff>
    </xdr:from>
    <xdr:to>
      <xdr:col>1</xdr:col>
      <xdr:colOff>247650</xdr:colOff>
      <xdr:row>440</xdr:row>
      <xdr:rowOff>0</xdr:rowOff>
    </xdr:to>
    <xdr:sp>
      <xdr:nvSpPr>
        <xdr:cNvPr id="12" name="TextBox 16"/>
        <xdr:cNvSpPr txBox="1">
          <a:spLocks noChangeArrowheads="1"/>
        </xdr:cNvSpPr>
      </xdr:nvSpPr>
      <xdr:spPr>
        <a:xfrm>
          <a:off x="285750" y="71837550"/>
          <a:ext cx="228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161925</xdr:colOff>
      <xdr:row>443</xdr:row>
      <xdr:rowOff>9525</xdr:rowOff>
    </xdr:from>
    <xdr:to>
      <xdr:col>1</xdr:col>
      <xdr:colOff>371475</xdr:colOff>
      <xdr:row>449</xdr:row>
      <xdr:rowOff>9525</xdr:rowOff>
    </xdr:to>
    <xdr:sp>
      <xdr:nvSpPr>
        <xdr:cNvPr id="13" name="TextBox 17"/>
        <xdr:cNvSpPr txBox="1">
          <a:spLocks noChangeArrowheads="1"/>
        </xdr:cNvSpPr>
      </xdr:nvSpPr>
      <xdr:spPr>
        <a:xfrm>
          <a:off x="428625" y="72332850"/>
          <a:ext cx="209550" cy="971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19050</xdr:colOff>
      <xdr:row>307</xdr:row>
      <xdr:rowOff>9525</xdr:rowOff>
    </xdr:from>
    <xdr:to>
      <xdr:col>8</xdr:col>
      <xdr:colOff>800100</xdr:colOff>
      <xdr:row>309</xdr:row>
      <xdr:rowOff>19050</xdr:rowOff>
    </xdr:to>
    <xdr:sp>
      <xdr:nvSpPr>
        <xdr:cNvPr id="14" name="TextBox 18"/>
        <xdr:cNvSpPr txBox="1">
          <a:spLocks noChangeArrowheads="1"/>
        </xdr:cNvSpPr>
      </xdr:nvSpPr>
      <xdr:spPr>
        <a:xfrm>
          <a:off x="285750" y="50263425"/>
          <a:ext cx="68294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243</xdr:row>
      <xdr:rowOff>9525</xdr:rowOff>
    </xdr:from>
    <xdr:to>
      <xdr:col>9</xdr:col>
      <xdr:colOff>0</xdr:colOff>
      <xdr:row>247</xdr:row>
      <xdr:rowOff>19050</xdr:rowOff>
    </xdr:to>
    <xdr:sp>
      <xdr:nvSpPr>
        <xdr:cNvPr id="15" name="TextBox 20"/>
        <xdr:cNvSpPr txBox="1">
          <a:spLocks noChangeArrowheads="1"/>
        </xdr:cNvSpPr>
      </xdr:nvSpPr>
      <xdr:spPr>
        <a:xfrm>
          <a:off x="276225" y="39881175"/>
          <a:ext cx="68484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2003 was qualified.  An extract of the qualification was as follows:-
"As disclosed in Notes 8 and 14 to the financial statements, other receivables of the Group and the Company include the following:-</a:t>
          </a:r>
        </a:p>
      </xdr:txBody>
    </xdr:sp>
    <xdr:clientData/>
  </xdr:twoCellAnchor>
  <xdr:oneCellAnchor>
    <xdr:from>
      <xdr:col>7</xdr:col>
      <xdr:colOff>295275</xdr:colOff>
      <xdr:row>45</xdr:row>
      <xdr:rowOff>114300</xdr:rowOff>
    </xdr:from>
    <xdr:ext cx="76200" cy="200025"/>
    <xdr:sp>
      <xdr:nvSpPr>
        <xdr:cNvPr id="16" name="TextBox 23"/>
        <xdr:cNvSpPr txBox="1">
          <a:spLocks noChangeArrowheads="1"/>
        </xdr:cNvSpPr>
      </xdr:nvSpPr>
      <xdr:spPr>
        <a:xfrm>
          <a:off x="5762625" y="7743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462</xdr:row>
      <xdr:rowOff>19050</xdr:rowOff>
    </xdr:from>
    <xdr:to>
      <xdr:col>8</xdr:col>
      <xdr:colOff>790575</xdr:colOff>
      <xdr:row>466</xdr:row>
      <xdr:rowOff>104775</xdr:rowOff>
    </xdr:to>
    <xdr:sp>
      <xdr:nvSpPr>
        <xdr:cNvPr id="17" name="TextBox 24"/>
        <xdr:cNvSpPr txBox="1">
          <a:spLocks noChangeArrowheads="1"/>
        </xdr:cNvSpPr>
      </xdr:nvSpPr>
      <xdr:spPr>
        <a:xfrm>
          <a:off x="295275" y="75418950"/>
          <a:ext cx="68103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calculation of loss per share is based on loss after tax and minority interest and the weighted average number of shares in issue during the period of 298,029,000 (2003 : 295,096,000). The assumed conversion of outstanding ICULS for the current quarter and current financial period todate would be anitidilutive. Accordingly, the basic and fully diluted loss per share are the same.
</a:t>
          </a:r>
        </a:p>
      </xdr:txBody>
    </xdr:sp>
    <xdr:clientData/>
  </xdr:twoCellAnchor>
  <xdr:twoCellAnchor>
    <xdr:from>
      <xdr:col>1</xdr:col>
      <xdr:colOff>9525</xdr:colOff>
      <xdr:row>341</xdr:row>
      <xdr:rowOff>9525</xdr:rowOff>
    </xdr:from>
    <xdr:to>
      <xdr:col>8</xdr:col>
      <xdr:colOff>790575</xdr:colOff>
      <xdr:row>344</xdr:row>
      <xdr:rowOff>85725</xdr:rowOff>
    </xdr:to>
    <xdr:sp>
      <xdr:nvSpPr>
        <xdr:cNvPr id="18" name="TextBox 25"/>
        <xdr:cNvSpPr txBox="1">
          <a:spLocks noChangeArrowheads="1"/>
        </xdr:cNvSpPr>
      </xdr:nvSpPr>
      <xdr:spPr>
        <a:xfrm>
          <a:off x="276225" y="55806975"/>
          <a:ext cx="6829425"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posted an operating loss of RM1.55 million this quarter as compared to an operating loss of RM1.22 million in the corresponding period in the preceding year.  The increased operating loss is attributable to higher interest cost and depreciation charge.</a:t>
          </a:r>
        </a:p>
      </xdr:txBody>
    </xdr:sp>
    <xdr:clientData/>
  </xdr:twoCellAnchor>
  <xdr:twoCellAnchor>
    <xdr:from>
      <xdr:col>1</xdr:col>
      <xdr:colOff>19050</xdr:colOff>
      <xdr:row>348</xdr:row>
      <xdr:rowOff>9525</xdr:rowOff>
    </xdr:from>
    <xdr:to>
      <xdr:col>8</xdr:col>
      <xdr:colOff>800100</xdr:colOff>
      <xdr:row>351</xdr:row>
      <xdr:rowOff>66675</xdr:rowOff>
    </xdr:to>
    <xdr:sp>
      <xdr:nvSpPr>
        <xdr:cNvPr id="19" name="TextBox 26"/>
        <xdr:cNvSpPr txBox="1">
          <a:spLocks noChangeArrowheads="1"/>
        </xdr:cNvSpPr>
      </xdr:nvSpPr>
      <xdr:spPr>
        <a:xfrm>
          <a:off x="285750" y="56940450"/>
          <a:ext cx="682942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an operating loss of RM1.55 million this quarter as compared to an operating loss of RM1.60 million in the immediate preceding quarter.  Contributions from the newly acquired subsidiary company, Christine Inn &amp; Recreation Sdn Bhd, whose results were consolidated effective this quarter accounted for the lower loss.</a:t>
          </a:r>
        </a:p>
      </xdr:txBody>
    </xdr:sp>
    <xdr:clientData/>
  </xdr:twoCellAnchor>
  <xdr:twoCellAnchor>
    <xdr:from>
      <xdr:col>1</xdr:col>
      <xdr:colOff>9525</xdr:colOff>
      <xdr:row>355</xdr:row>
      <xdr:rowOff>19050</xdr:rowOff>
    </xdr:from>
    <xdr:to>
      <xdr:col>8</xdr:col>
      <xdr:colOff>800100</xdr:colOff>
      <xdr:row>358</xdr:row>
      <xdr:rowOff>142875</xdr:rowOff>
    </xdr:to>
    <xdr:sp>
      <xdr:nvSpPr>
        <xdr:cNvPr id="20" name="TextBox 27"/>
        <xdr:cNvSpPr txBox="1">
          <a:spLocks noChangeArrowheads="1"/>
        </xdr:cNvSpPr>
      </xdr:nvSpPr>
      <xdr:spPr>
        <a:xfrm>
          <a:off x="276225" y="58083450"/>
          <a:ext cx="68389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operate at a loss for this financial year because of high finance costs.  To reduce the Group's borrowings, the Group is looking at various avenues including the disposal of certain investment properties (refer note VIII below) and restructuring some of its borrowings to bring down the finance costs.</a:t>
          </a:r>
        </a:p>
      </xdr:txBody>
    </xdr:sp>
    <xdr:clientData/>
  </xdr:twoCellAnchor>
  <xdr:twoCellAnchor>
    <xdr:from>
      <xdr:col>1</xdr:col>
      <xdr:colOff>9525</xdr:colOff>
      <xdr:row>434</xdr:row>
      <xdr:rowOff>0</xdr:rowOff>
    </xdr:from>
    <xdr:to>
      <xdr:col>1</xdr:col>
      <xdr:colOff>238125</xdr:colOff>
      <xdr:row>439</xdr:row>
      <xdr:rowOff>95250</xdr:rowOff>
    </xdr:to>
    <xdr:sp>
      <xdr:nvSpPr>
        <xdr:cNvPr id="21" name="TextBox 28"/>
        <xdr:cNvSpPr txBox="1">
          <a:spLocks noChangeArrowheads="1"/>
        </xdr:cNvSpPr>
      </xdr:nvSpPr>
      <xdr:spPr>
        <a:xfrm>
          <a:off x="276225" y="70866000"/>
          <a:ext cx="228600" cy="904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209550</xdr:colOff>
      <xdr:row>434</xdr:row>
      <xdr:rowOff>0</xdr:rowOff>
    </xdr:from>
    <xdr:to>
      <xdr:col>8</xdr:col>
      <xdr:colOff>800100</xdr:colOff>
      <xdr:row>440</xdr:row>
      <xdr:rowOff>0</xdr:rowOff>
    </xdr:to>
    <xdr:sp>
      <xdr:nvSpPr>
        <xdr:cNvPr id="22" name="TextBox 29"/>
        <xdr:cNvSpPr txBox="1">
          <a:spLocks noChangeArrowheads="1"/>
        </xdr:cNvSpPr>
      </xdr:nvSpPr>
      <xdr:spPr>
        <a:xfrm>
          <a:off x="476250" y="70866000"/>
          <a:ext cx="6638925" cy="971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317</xdr:row>
      <xdr:rowOff>19050</xdr:rowOff>
    </xdr:from>
    <xdr:to>
      <xdr:col>8</xdr:col>
      <xdr:colOff>800100</xdr:colOff>
      <xdr:row>319</xdr:row>
      <xdr:rowOff>76200</xdr:rowOff>
    </xdr:to>
    <xdr:sp>
      <xdr:nvSpPr>
        <xdr:cNvPr id="23" name="TextBox 32"/>
        <xdr:cNvSpPr txBox="1">
          <a:spLocks noChangeArrowheads="1"/>
        </xdr:cNvSpPr>
      </xdr:nvSpPr>
      <xdr:spPr>
        <a:xfrm>
          <a:off x="285750" y="51892200"/>
          <a:ext cx="68294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material events have arisen during the period from the end of the financial quarter to the date of this announcement that would affect substantially the results of the Group.</a:t>
          </a:r>
        </a:p>
      </xdr:txBody>
    </xdr:sp>
    <xdr:clientData/>
  </xdr:twoCellAnchor>
  <xdr:twoCellAnchor>
    <xdr:from>
      <xdr:col>1</xdr:col>
      <xdr:colOff>190500</xdr:colOff>
      <xdr:row>451</xdr:row>
      <xdr:rowOff>19050</xdr:rowOff>
    </xdr:from>
    <xdr:to>
      <xdr:col>8</xdr:col>
      <xdr:colOff>238125</xdr:colOff>
      <xdr:row>452</xdr:row>
      <xdr:rowOff>66675</xdr:rowOff>
    </xdr:to>
    <xdr:sp>
      <xdr:nvSpPr>
        <xdr:cNvPr id="24" name="TextBox 33"/>
        <xdr:cNvSpPr txBox="1">
          <a:spLocks noChangeArrowheads="1"/>
        </xdr:cNvSpPr>
      </xdr:nvSpPr>
      <xdr:spPr>
        <a:xfrm>
          <a:off x="457200" y="73637775"/>
          <a:ext cx="60960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case is pending trial.</a:t>
          </a:r>
        </a:p>
      </xdr:txBody>
    </xdr:sp>
    <xdr:clientData/>
  </xdr:twoCellAnchor>
  <xdr:twoCellAnchor>
    <xdr:from>
      <xdr:col>1</xdr:col>
      <xdr:colOff>9525</xdr:colOff>
      <xdr:row>440</xdr:row>
      <xdr:rowOff>0</xdr:rowOff>
    </xdr:from>
    <xdr:to>
      <xdr:col>1</xdr:col>
      <xdr:colOff>219075</xdr:colOff>
      <xdr:row>440</xdr:row>
      <xdr:rowOff>0</xdr:rowOff>
    </xdr:to>
    <xdr:sp>
      <xdr:nvSpPr>
        <xdr:cNvPr id="25" name="TextBox 34"/>
        <xdr:cNvSpPr txBox="1">
          <a:spLocks noChangeArrowheads="1"/>
        </xdr:cNvSpPr>
      </xdr:nvSpPr>
      <xdr:spPr>
        <a:xfrm>
          <a:off x="276225" y="71837550"/>
          <a:ext cx="209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440</xdr:row>
      <xdr:rowOff>0</xdr:rowOff>
    </xdr:from>
    <xdr:to>
      <xdr:col>8</xdr:col>
      <xdr:colOff>800100</xdr:colOff>
      <xdr:row>440</xdr:row>
      <xdr:rowOff>0</xdr:rowOff>
    </xdr:to>
    <xdr:sp>
      <xdr:nvSpPr>
        <xdr:cNvPr id="26" name="TextBox 35"/>
        <xdr:cNvSpPr txBox="1">
          <a:spLocks noChangeArrowheads="1"/>
        </xdr:cNvSpPr>
      </xdr:nvSpPr>
      <xdr:spPr>
        <a:xfrm>
          <a:off x="466725" y="71837550"/>
          <a:ext cx="6648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On 30 January 2003, the Loan Stocks together with the outstanding interest was fully redeemed and settled. Accordingly, the suits against the Company were withdrawn.</a:t>
          </a:r>
        </a:p>
      </xdr:txBody>
    </xdr:sp>
    <xdr:clientData/>
  </xdr:twoCellAnchor>
  <xdr:twoCellAnchor>
    <xdr:from>
      <xdr:col>1</xdr:col>
      <xdr:colOff>19050</xdr:colOff>
      <xdr:row>325</xdr:row>
      <xdr:rowOff>9525</xdr:rowOff>
    </xdr:from>
    <xdr:to>
      <xdr:col>8</xdr:col>
      <xdr:colOff>771525</xdr:colOff>
      <xdr:row>327</xdr:row>
      <xdr:rowOff>19050</xdr:rowOff>
    </xdr:to>
    <xdr:sp>
      <xdr:nvSpPr>
        <xdr:cNvPr id="27" name="TextBox 36"/>
        <xdr:cNvSpPr txBox="1">
          <a:spLocks noChangeArrowheads="1"/>
        </xdr:cNvSpPr>
      </xdr:nvSpPr>
      <xdr:spPr>
        <a:xfrm>
          <a:off x="285750" y="53178075"/>
          <a:ext cx="680085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the Company acquired 100% equity interest in Christine Inn &amp; Recreation Sdn Bhd for a cash consideration of RM980,000.</a:t>
          </a:r>
        </a:p>
      </xdr:txBody>
    </xdr:sp>
    <xdr:clientData/>
  </xdr:twoCellAnchor>
  <xdr:twoCellAnchor>
    <xdr:from>
      <xdr:col>1</xdr:col>
      <xdr:colOff>9525</xdr:colOff>
      <xdr:row>373</xdr:row>
      <xdr:rowOff>0</xdr:rowOff>
    </xdr:from>
    <xdr:to>
      <xdr:col>8</xdr:col>
      <xdr:colOff>781050</xdr:colOff>
      <xdr:row>375</xdr:row>
      <xdr:rowOff>19050</xdr:rowOff>
    </xdr:to>
    <xdr:sp>
      <xdr:nvSpPr>
        <xdr:cNvPr id="28" name="TextBox 39"/>
        <xdr:cNvSpPr txBox="1">
          <a:spLocks noChangeArrowheads="1"/>
        </xdr:cNvSpPr>
      </xdr:nvSpPr>
      <xdr:spPr>
        <a:xfrm>
          <a:off x="276225" y="60979050"/>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and/or properties in the current financial quarter.</a:t>
          </a:r>
        </a:p>
      </xdr:txBody>
    </xdr:sp>
    <xdr:clientData/>
  </xdr:twoCellAnchor>
  <xdr:twoCellAnchor>
    <xdr:from>
      <xdr:col>1</xdr:col>
      <xdr:colOff>247650</xdr:colOff>
      <xdr:row>392</xdr:row>
      <xdr:rowOff>0</xdr:rowOff>
    </xdr:from>
    <xdr:to>
      <xdr:col>8</xdr:col>
      <xdr:colOff>800100</xdr:colOff>
      <xdr:row>396</xdr:row>
      <xdr:rowOff>19050</xdr:rowOff>
    </xdr:to>
    <xdr:sp>
      <xdr:nvSpPr>
        <xdr:cNvPr id="29" name="TextBox 43"/>
        <xdr:cNvSpPr txBox="1">
          <a:spLocks noChangeArrowheads="1"/>
        </xdr:cNvSpPr>
      </xdr:nvSpPr>
      <xdr:spPr>
        <a:xfrm>
          <a:off x="514350" y="64055625"/>
          <a:ext cx="6600825" cy="666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22 October 2003, the Company entered into a sale and purchase agreement with ISG Asia Limited ('ISG') for the disposal of three of Lien Hoe Corporation Berhad's wholly-owned subsidiaries, namely Atria Properties Sdn Bhd, Billiontex Industries Sdn Bhd and Russella Teguh Sdn Bhd, and Kompleks Lien Hoe for a total consideration of SGD180.00 million (equivalent to RM392.40 million), to be satisfied  as follows:-
</a:t>
          </a:r>
        </a:p>
      </xdr:txBody>
    </xdr:sp>
    <xdr:clientData/>
  </xdr:twoCellAnchor>
  <xdr:twoCellAnchor>
    <xdr:from>
      <xdr:col>1</xdr:col>
      <xdr:colOff>257175</xdr:colOff>
      <xdr:row>396</xdr:row>
      <xdr:rowOff>28575</xdr:rowOff>
    </xdr:from>
    <xdr:to>
      <xdr:col>1</xdr:col>
      <xdr:colOff>466725</xdr:colOff>
      <xdr:row>399</xdr:row>
      <xdr:rowOff>142875</xdr:rowOff>
    </xdr:to>
    <xdr:sp>
      <xdr:nvSpPr>
        <xdr:cNvPr id="30" name="TextBox 44"/>
        <xdr:cNvSpPr txBox="1">
          <a:spLocks noChangeArrowheads="1"/>
        </xdr:cNvSpPr>
      </xdr:nvSpPr>
      <xdr:spPr>
        <a:xfrm>
          <a:off x="523875" y="64731900"/>
          <a:ext cx="209550" cy="600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428625</xdr:colOff>
      <xdr:row>396</xdr:row>
      <xdr:rowOff>38100</xdr:rowOff>
    </xdr:from>
    <xdr:to>
      <xdr:col>8</xdr:col>
      <xdr:colOff>781050</xdr:colOff>
      <xdr:row>400</xdr:row>
      <xdr:rowOff>38100</xdr:rowOff>
    </xdr:to>
    <xdr:sp>
      <xdr:nvSpPr>
        <xdr:cNvPr id="31" name="TextBox 45"/>
        <xdr:cNvSpPr txBox="1">
          <a:spLocks noChangeArrowheads="1"/>
        </xdr:cNvSpPr>
      </xdr:nvSpPr>
      <xdr:spPr>
        <a:xfrm>
          <a:off x="695325" y="64741425"/>
          <a:ext cx="6400800"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757,000,000 new ordinary shares of SGD0.05 each in ISG at an issue price of SGD0.15 (equivalent to RM0.33) per share; and
SGD66,450,000 nominal value of 5-year 1.5% convertible unsecured loan stocks issued at an issue price of 100% of its nominal value.</a:t>
          </a:r>
        </a:p>
      </xdr:txBody>
    </xdr:sp>
    <xdr:clientData/>
  </xdr:twoCellAnchor>
  <xdr:twoCellAnchor>
    <xdr:from>
      <xdr:col>1</xdr:col>
      <xdr:colOff>257175</xdr:colOff>
      <xdr:row>400</xdr:row>
      <xdr:rowOff>38100</xdr:rowOff>
    </xdr:from>
    <xdr:to>
      <xdr:col>8</xdr:col>
      <xdr:colOff>781050</xdr:colOff>
      <xdr:row>401</xdr:row>
      <xdr:rowOff>47625</xdr:rowOff>
    </xdr:to>
    <xdr:sp>
      <xdr:nvSpPr>
        <xdr:cNvPr id="32" name="TextBox 46"/>
        <xdr:cNvSpPr txBox="1">
          <a:spLocks noChangeArrowheads="1"/>
        </xdr:cNvSpPr>
      </xdr:nvSpPr>
      <xdr:spPr>
        <a:xfrm>
          <a:off x="523875" y="65389125"/>
          <a:ext cx="657225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Following the completion of a.) above, there will be two restricted offers for sale by the Company of:-</a:t>
          </a:r>
        </a:p>
      </xdr:txBody>
    </xdr:sp>
    <xdr:clientData/>
  </xdr:twoCellAnchor>
  <xdr:twoCellAnchor>
    <xdr:from>
      <xdr:col>1</xdr:col>
      <xdr:colOff>19050</xdr:colOff>
      <xdr:row>392</xdr:row>
      <xdr:rowOff>0</xdr:rowOff>
    </xdr:from>
    <xdr:to>
      <xdr:col>1</xdr:col>
      <xdr:colOff>238125</xdr:colOff>
      <xdr:row>394</xdr:row>
      <xdr:rowOff>9525</xdr:rowOff>
    </xdr:to>
    <xdr:sp>
      <xdr:nvSpPr>
        <xdr:cNvPr id="33" name="TextBox 47"/>
        <xdr:cNvSpPr txBox="1">
          <a:spLocks noChangeArrowheads="1"/>
        </xdr:cNvSpPr>
      </xdr:nvSpPr>
      <xdr:spPr>
        <a:xfrm>
          <a:off x="285750" y="64055625"/>
          <a:ext cx="2190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38100</xdr:colOff>
      <xdr:row>400</xdr:row>
      <xdr:rowOff>19050</xdr:rowOff>
    </xdr:from>
    <xdr:to>
      <xdr:col>1</xdr:col>
      <xdr:colOff>285750</xdr:colOff>
      <xdr:row>402</xdr:row>
      <xdr:rowOff>38100</xdr:rowOff>
    </xdr:to>
    <xdr:sp>
      <xdr:nvSpPr>
        <xdr:cNvPr id="34" name="TextBox 48"/>
        <xdr:cNvSpPr txBox="1">
          <a:spLocks noChangeArrowheads="1"/>
        </xdr:cNvSpPr>
      </xdr:nvSpPr>
      <xdr:spPr>
        <a:xfrm>
          <a:off x="304800" y="65370075"/>
          <a:ext cx="2476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266700</xdr:colOff>
      <xdr:row>401</xdr:row>
      <xdr:rowOff>66675</xdr:rowOff>
    </xdr:from>
    <xdr:to>
      <xdr:col>1</xdr:col>
      <xdr:colOff>485775</xdr:colOff>
      <xdr:row>406</xdr:row>
      <xdr:rowOff>95250</xdr:rowOff>
    </xdr:to>
    <xdr:sp>
      <xdr:nvSpPr>
        <xdr:cNvPr id="35" name="TextBox 49"/>
        <xdr:cNvSpPr txBox="1">
          <a:spLocks noChangeArrowheads="1"/>
        </xdr:cNvSpPr>
      </xdr:nvSpPr>
      <xdr:spPr>
        <a:xfrm>
          <a:off x="533400" y="65579625"/>
          <a:ext cx="219075" cy="838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476250</xdr:colOff>
      <xdr:row>401</xdr:row>
      <xdr:rowOff>76200</xdr:rowOff>
    </xdr:from>
    <xdr:to>
      <xdr:col>8</xdr:col>
      <xdr:colOff>752475</xdr:colOff>
      <xdr:row>406</xdr:row>
      <xdr:rowOff>114300</xdr:rowOff>
    </xdr:to>
    <xdr:sp>
      <xdr:nvSpPr>
        <xdr:cNvPr id="36" name="TextBox 50"/>
        <xdr:cNvSpPr txBox="1">
          <a:spLocks noChangeArrowheads="1"/>
        </xdr:cNvSpPr>
      </xdr:nvSpPr>
      <xdr:spPr>
        <a:xfrm>
          <a:off x="742950" y="65589150"/>
          <a:ext cx="6324600"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361,742,000 ordinary shares of SGD0.05 each in ISG together with SGD54,261,300 nominal value of 5-year 1.5% convertible unsecured loan stocks in ISG to the shareholders and holders of 2% irredeemable convertible unsecured loan stocks 2002/2007 of the Company; and
135,000,000 ISG shares with an option to purchase an additional 135,000,000 ISG shares at SGD0.15 per ISG share within a 12-month period, to the existing shareholders of ISG</a:t>
          </a:r>
        </a:p>
      </xdr:txBody>
    </xdr:sp>
    <xdr:clientData/>
  </xdr:twoCellAnchor>
  <xdr:twoCellAnchor>
    <xdr:from>
      <xdr:col>1</xdr:col>
      <xdr:colOff>9525</xdr:colOff>
      <xdr:row>406</xdr:row>
      <xdr:rowOff>123825</xdr:rowOff>
    </xdr:from>
    <xdr:to>
      <xdr:col>8</xdr:col>
      <xdr:colOff>733425</xdr:colOff>
      <xdr:row>407</xdr:row>
      <xdr:rowOff>133350</xdr:rowOff>
    </xdr:to>
    <xdr:sp>
      <xdr:nvSpPr>
        <xdr:cNvPr id="37" name="TextBox 51"/>
        <xdr:cNvSpPr txBox="1">
          <a:spLocks noChangeArrowheads="1"/>
        </xdr:cNvSpPr>
      </xdr:nvSpPr>
      <xdr:spPr>
        <a:xfrm>
          <a:off x="276225" y="66446400"/>
          <a:ext cx="67722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This transaction is pending approval by the relevant authorities.</a:t>
          </a:r>
        </a:p>
      </xdr:txBody>
    </xdr:sp>
    <xdr:clientData/>
  </xdr:twoCellAnchor>
  <xdr:twoCellAnchor>
    <xdr:from>
      <xdr:col>1</xdr:col>
      <xdr:colOff>0</xdr:colOff>
      <xdr:row>247</xdr:row>
      <xdr:rowOff>85725</xdr:rowOff>
    </xdr:from>
    <xdr:to>
      <xdr:col>1</xdr:col>
      <xdr:colOff>219075</xdr:colOff>
      <xdr:row>253</xdr:row>
      <xdr:rowOff>0</xdr:rowOff>
    </xdr:to>
    <xdr:sp>
      <xdr:nvSpPr>
        <xdr:cNvPr id="38" name="TextBox 52"/>
        <xdr:cNvSpPr txBox="1">
          <a:spLocks noChangeArrowheads="1"/>
        </xdr:cNvSpPr>
      </xdr:nvSpPr>
      <xdr:spPr>
        <a:xfrm>
          <a:off x="266700" y="40605075"/>
          <a:ext cx="219075" cy="885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247650</xdr:colOff>
      <xdr:row>247</xdr:row>
      <xdr:rowOff>85725</xdr:rowOff>
    </xdr:from>
    <xdr:to>
      <xdr:col>8</xdr:col>
      <xdr:colOff>790575</xdr:colOff>
      <xdr:row>253</xdr:row>
      <xdr:rowOff>95250</xdr:rowOff>
    </xdr:to>
    <xdr:sp>
      <xdr:nvSpPr>
        <xdr:cNvPr id="39" name="TextBox 53"/>
        <xdr:cNvSpPr txBox="1">
          <a:spLocks noChangeArrowheads="1"/>
        </xdr:cNvSpPr>
      </xdr:nvSpPr>
      <xdr:spPr>
        <a:xfrm>
          <a:off x="514350" y="40605075"/>
          <a:ext cx="6591300" cy="981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unsecured advance of RM10,655,000 which was rescheduled in 2002 with the first instalment due on 31 December 2003.  On the due date, the Company rescheduled this instalment to 30 June 2004 and no provision has been made.
amounts of RM15,999,000 which are collateralised by the Company's ICULS with nominal value of RM14,300,000 and carrying value of RM5,506,000 upon conversion to ordinary shares as at 31December 2003.  No adjustment has been made in the financial statements for the potential shortfall of RM10,493,000 upon the conversion or realisation of these ICULS.</a:t>
          </a:r>
        </a:p>
      </xdr:txBody>
    </xdr:sp>
    <xdr:clientData/>
  </xdr:twoCellAnchor>
  <xdr:twoCellAnchor>
    <xdr:from>
      <xdr:col>1</xdr:col>
      <xdr:colOff>0</xdr:colOff>
      <xdr:row>253</xdr:row>
      <xdr:rowOff>85725</xdr:rowOff>
    </xdr:from>
    <xdr:to>
      <xdr:col>8</xdr:col>
      <xdr:colOff>781050</xdr:colOff>
      <xdr:row>255</xdr:row>
      <xdr:rowOff>123825</xdr:rowOff>
    </xdr:to>
    <xdr:sp>
      <xdr:nvSpPr>
        <xdr:cNvPr id="40" name="TextBox 54"/>
        <xdr:cNvSpPr txBox="1">
          <a:spLocks noChangeArrowheads="1"/>
        </xdr:cNvSpPr>
      </xdr:nvSpPr>
      <xdr:spPr>
        <a:xfrm>
          <a:off x="266700" y="41576625"/>
          <a:ext cx="68294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Had a provision been made against these debts, the net loss for the year for the Group and the Company would increase by RM21,148,000 and the net receivable balances would have been reduced by the same amount."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2"/>
  <sheetViews>
    <sheetView tabSelected="1" workbookViewId="0" topLeftCell="A385">
      <selection activeCell="E390" sqref="E390"/>
    </sheetView>
  </sheetViews>
  <sheetFormatPr defaultColWidth="9.140625" defaultRowHeight="12.75"/>
  <cols>
    <col min="1" max="1" width="4.00390625" style="0" customWidth="1"/>
    <col min="2" max="2" width="11.140625" style="0" customWidth="1"/>
    <col min="3" max="3" width="16.00390625" style="0" customWidth="1"/>
    <col min="4" max="8" width="12.7109375" style="0" customWidth="1"/>
    <col min="9" max="9" width="12.140625" style="0" customWidth="1"/>
    <col min="10" max="10" width="12.421875" style="0" customWidth="1"/>
  </cols>
  <sheetData>
    <row r="1" s="15" customFormat="1" ht="18">
      <c r="A1" s="15" t="s">
        <v>0</v>
      </c>
    </row>
    <row r="2" s="4" customFormat="1" ht="15.75">
      <c r="A2" s="4" t="s">
        <v>1</v>
      </c>
    </row>
    <row r="3" s="4" customFormat="1" ht="15.75"/>
    <row r="5" s="2" customFormat="1" ht="15">
      <c r="A5" s="2" t="s">
        <v>192</v>
      </c>
    </row>
    <row r="6" s="2" customFormat="1" ht="15">
      <c r="A6" s="2" t="s">
        <v>2</v>
      </c>
    </row>
    <row r="7" s="2" customFormat="1" ht="15"/>
    <row r="8" s="5" customFormat="1" ht="14.25"/>
    <row r="9" s="2" customFormat="1" ht="15">
      <c r="A9" s="2" t="s">
        <v>103</v>
      </c>
    </row>
    <row r="10" s="2" customFormat="1" ht="15"/>
    <row r="12" spans="4:7" s="2" customFormat="1" ht="15">
      <c r="D12" s="2" t="s">
        <v>144</v>
      </c>
      <c r="G12" s="2" t="s">
        <v>11</v>
      </c>
    </row>
    <row r="13" spans="5:8" s="3" customFormat="1" ht="12.75">
      <c r="E13" s="3" t="s">
        <v>7</v>
      </c>
      <c r="H13" s="3" t="s">
        <v>7</v>
      </c>
    </row>
    <row r="14" spans="4:8" s="3" customFormat="1" ht="12.75">
      <c r="D14" s="3" t="s">
        <v>3</v>
      </c>
      <c r="E14" s="3" t="s">
        <v>4</v>
      </c>
      <c r="G14" s="3" t="s">
        <v>3</v>
      </c>
      <c r="H14" s="3" t="s">
        <v>4</v>
      </c>
    </row>
    <row r="15" spans="4:8" s="3" customFormat="1" ht="12.75">
      <c r="D15" s="3" t="s">
        <v>4</v>
      </c>
      <c r="E15" s="3" t="s">
        <v>6</v>
      </c>
      <c r="G15" s="3" t="s">
        <v>4</v>
      </c>
      <c r="H15" s="3" t="s">
        <v>6</v>
      </c>
    </row>
    <row r="16" spans="4:8" s="3" customFormat="1" ht="12.75">
      <c r="D16" s="3" t="s">
        <v>5</v>
      </c>
      <c r="E16" s="3" t="s">
        <v>5</v>
      </c>
      <c r="G16" s="3" t="s">
        <v>8</v>
      </c>
      <c r="H16" s="3" t="s">
        <v>9</v>
      </c>
    </row>
    <row r="17" spans="4:8" s="3" customFormat="1" ht="12.75">
      <c r="D17" s="3" t="s">
        <v>193</v>
      </c>
      <c r="E17" s="3" t="s">
        <v>194</v>
      </c>
      <c r="G17" s="3" t="s">
        <v>193</v>
      </c>
      <c r="H17" s="3" t="s">
        <v>194</v>
      </c>
    </row>
    <row r="18" spans="4:8" ht="12.75">
      <c r="D18" s="3" t="s">
        <v>10</v>
      </c>
      <c r="E18" s="3" t="s">
        <v>10</v>
      </c>
      <c r="G18" s="3" t="s">
        <v>10</v>
      </c>
      <c r="H18" s="3" t="s">
        <v>10</v>
      </c>
    </row>
    <row r="20" spans="1:8" ht="12.75">
      <c r="A20" t="s">
        <v>12</v>
      </c>
      <c r="D20" s="6">
        <f>G20-24512</f>
        <v>29341</v>
      </c>
      <c r="E20" s="6">
        <v>25327</v>
      </c>
      <c r="F20" s="6"/>
      <c r="G20" s="6">
        <v>53853</v>
      </c>
      <c r="H20" s="6">
        <v>49377</v>
      </c>
    </row>
    <row r="21" spans="4:8" ht="12.75">
      <c r="D21" s="6"/>
      <c r="E21" s="6"/>
      <c r="F21" s="6"/>
      <c r="G21" s="6"/>
      <c r="H21" s="6"/>
    </row>
    <row r="22" spans="1:8" ht="12.75">
      <c r="A22" t="s">
        <v>13</v>
      </c>
      <c r="D22" s="6">
        <f>G22+20339</f>
        <v>-25128</v>
      </c>
      <c r="E22" s="6">
        <v>-20949</v>
      </c>
      <c r="F22" s="6"/>
      <c r="G22" s="6">
        <v>-45467</v>
      </c>
      <c r="H22" s="6">
        <v>-41141</v>
      </c>
    </row>
    <row r="23" spans="4:8" ht="12.75">
      <c r="D23" s="6"/>
      <c r="E23" s="6"/>
      <c r="F23" s="6"/>
      <c r="G23" s="6"/>
      <c r="H23" s="6"/>
    </row>
    <row r="24" spans="1:8" ht="12.75">
      <c r="A24" t="s">
        <v>104</v>
      </c>
      <c r="D24" s="7">
        <f>SUM(D20:D23)</f>
        <v>4213</v>
      </c>
      <c r="E24" s="7">
        <f>SUM(E20:E23)</f>
        <v>4378</v>
      </c>
      <c r="F24" s="6"/>
      <c r="G24" s="7">
        <f>SUM(G20:G23)</f>
        <v>8386</v>
      </c>
      <c r="H24" s="7">
        <f>SUM(H20:H23)</f>
        <v>8236</v>
      </c>
    </row>
    <row r="25" spans="4:8" ht="12.75">
      <c r="D25" s="6"/>
      <c r="E25" s="6"/>
      <c r="F25" s="6"/>
      <c r="G25" s="6"/>
      <c r="H25" s="6"/>
    </row>
    <row r="26" spans="1:8" ht="12.75">
      <c r="A26" t="s">
        <v>195</v>
      </c>
      <c r="D26" s="6"/>
      <c r="E26" s="6">
        <v>592</v>
      </c>
      <c r="F26" s="6"/>
      <c r="G26" s="6"/>
      <c r="H26" s="6">
        <v>592</v>
      </c>
    </row>
    <row r="27" spans="4:8" ht="12.75">
      <c r="D27" s="6"/>
      <c r="E27" s="6"/>
      <c r="F27" s="6"/>
      <c r="G27" s="6"/>
      <c r="H27" s="6"/>
    </row>
    <row r="28" spans="1:8" ht="12.75">
      <c r="A28" t="s">
        <v>147</v>
      </c>
      <c r="D28" s="6">
        <f>G28+5769</f>
        <v>-5762</v>
      </c>
      <c r="E28" s="6">
        <v>-5605</v>
      </c>
      <c r="F28" s="6"/>
      <c r="G28" s="6">
        <v>-11531</v>
      </c>
      <c r="H28" s="6">
        <v>-10928</v>
      </c>
    </row>
    <row r="29" spans="4:8" ht="12.75">
      <c r="D29" s="6"/>
      <c r="E29" s="6"/>
      <c r="F29" s="6"/>
      <c r="G29" s="6"/>
      <c r="H29" s="6"/>
    </row>
    <row r="30" spans="1:8" ht="12.75">
      <c r="A30" t="s">
        <v>148</v>
      </c>
      <c r="D30" s="7">
        <f>SUM(D24:D29)</f>
        <v>-1549</v>
      </c>
      <c r="E30" s="7">
        <f>SUM(E24:E29)</f>
        <v>-635</v>
      </c>
      <c r="F30" s="6"/>
      <c r="G30" s="7">
        <f>SUM(G24:G29)</f>
        <v>-3145</v>
      </c>
      <c r="H30" s="7">
        <f>SUM(H24:H29)</f>
        <v>-2100</v>
      </c>
    </row>
    <row r="31" spans="4:8" ht="12.75">
      <c r="D31" s="6"/>
      <c r="E31" s="6"/>
      <c r="F31" s="6"/>
      <c r="G31" s="6"/>
      <c r="H31" s="6"/>
    </row>
    <row r="32" spans="1:8" ht="12.75">
      <c r="A32" t="s">
        <v>14</v>
      </c>
      <c r="D32" s="6">
        <f>G32+423</f>
        <v>-272</v>
      </c>
      <c r="E32" s="6">
        <v>-590</v>
      </c>
      <c r="F32" s="6"/>
      <c r="G32" s="6">
        <v>-695</v>
      </c>
      <c r="H32" s="6">
        <v>-850</v>
      </c>
    </row>
    <row r="33" spans="4:8" ht="12.75">
      <c r="D33" s="6"/>
      <c r="E33" s="6"/>
      <c r="F33" s="6"/>
      <c r="G33" s="6"/>
      <c r="H33" s="6"/>
    </row>
    <row r="34" spans="1:8" ht="12.75">
      <c r="A34" t="s">
        <v>149</v>
      </c>
      <c r="D34" s="7">
        <f>SUM(D30:D33)</f>
        <v>-1821</v>
      </c>
      <c r="E34" s="7">
        <f>SUM(E30:E33)</f>
        <v>-1225</v>
      </c>
      <c r="F34" s="6"/>
      <c r="G34" s="7">
        <f>SUM(G30:G33)</f>
        <v>-3840</v>
      </c>
      <c r="H34" s="7">
        <f>SUM(H30:H33)</f>
        <v>-2950</v>
      </c>
    </row>
    <row r="35" spans="4:8" ht="12.75">
      <c r="D35" s="6"/>
      <c r="E35" s="6"/>
      <c r="F35" s="6"/>
      <c r="G35" s="6"/>
      <c r="H35" s="6"/>
    </row>
    <row r="36" spans="1:8" ht="12.75">
      <c r="A36" t="s">
        <v>15</v>
      </c>
      <c r="D36" s="8" t="s">
        <v>86</v>
      </c>
      <c r="E36" s="8" t="s">
        <v>86</v>
      </c>
      <c r="F36" s="8"/>
      <c r="G36" s="8" t="s">
        <v>86</v>
      </c>
      <c r="H36" s="8" t="s">
        <v>86</v>
      </c>
    </row>
    <row r="37" spans="4:8" ht="12.75">
      <c r="D37" s="6"/>
      <c r="E37" s="6"/>
      <c r="F37" s="6"/>
      <c r="G37" s="6"/>
      <c r="H37" s="6"/>
    </row>
    <row r="38" spans="1:8" ht="13.5" thickBot="1">
      <c r="A38" t="s">
        <v>131</v>
      </c>
      <c r="D38" s="14">
        <f>SUM(D34:D37)</f>
        <v>-1821</v>
      </c>
      <c r="E38" s="14">
        <f>SUM(E34:E37)</f>
        <v>-1225</v>
      </c>
      <c r="F38" s="6"/>
      <c r="G38" s="14">
        <f>SUM(G34:G37)</f>
        <v>-3840</v>
      </c>
      <c r="H38" s="14">
        <f>SUM(H34:H37)</f>
        <v>-2950</v>
      </c>
    </row>
    <row r="41" ht="12.75">
      <c r="A41" t="s">
        <v>189</v>
      </c>
    </row>
    <row r="42" spans="2:8" ht="12.75">
      <c r="B42" t="s">
        <v>16</v>
      </c>
      <c r="D42" s="16">
        <f>D38/298030*100</f>
        <v>-0.6110123141965574</v>
      </c>
      <c r="E42" s="16">
        <v>-0.41</v>
      </c>
      <c r="G42" s="16">
        <f>G38/298030*100</f>
        <v>-1.2884608931986712</v>
      </c>
      <c r="H42" s="16">
        <v>-1</v>
      </c>
    </row>
    <row r="61" ht="12.75">
      <c r="A61" t="s">
        <v>17</v>
      </c>
    </row>
    <row r="62" ht="12.75">
      <c r="A62" t="s">
        <v>170</v>
      </c>
    </row>
    <row r="65" ht="15">
      <c r="A65" s="2" t="s">
        <v>90</v>
      </c>
    </row>
    <row r="66" ht="12.75">
      <c r="G66" s="3" t="s">
        <v>130</v>
      </c>
    </row>
    <row r="67" spans="5:7" s="3" customFormat="1" ht="12.75">
      <c r="E67" s="3" t="s">
        <v>20</v>
      </c>
      <c r="G67" s="3" t="s">
        <v>20</v>
      </c>
    </row>
    <row r="68" spans="5:7" s="3" customFormat="1" ht="12.75">
      <c r="E68" s="3" t="s">
        <v>21</v>
      </c>
      <c r="G68" s="3" t="s">
        <v>7</v>
      </c>
    </row>
    <row r="69" spans="5:7" s="3" customFormat="1" ht="12.75">
      <c r="E69" s="3" t="s">
        <v>3</v>
      </c>
      <c r="G69" s="3" t="s">
        <v>18</v>
      </c>
    </row>
    <row r="70" spans="5:7" s="3" customFormat="1" ht="12.75">
      <c r="E70" s="3" t="s">
        <v>5</v>
      </c>
      <c r="G70" s="3" t="s">
        <v>19</v>
      </c>
    </row>
    <row r="71" spans="5:7" s="3" customFormat="1" ht="12.75">
      <c r="E71" s="3" t="s">
        <v>193</v>
      </c>
      <c r="G71" s="3" t="s">
        <v>164</v>
      </c>
    </row>
    <row r="72" spans="5:7" s="3" customFormat="1" ht="12.75">
      <c r="E72" s="3" t="s">
        <v>10</v>
      </c>
      <c r="G72" s="3" t="s">
        <v>10</v>
      </c>
    </row>
    <row r="74" ht="12.75">
      <c r="A74" t="s">
        <v>171</v>
      </c>
    </row>
    <row r="76" spans="1:7" ht="12.75">
      <c r="A76" t="s">
        <v>105</v>
      </c>
      <c r="E76" s="6">
        <v>393176</v>
      </c>
      <c r="F76" s="6"/>
      <c r="G76" s="6">
        <v>395398</v>
      </c>
    </row>
    <row r="77" spans="1:7" ht="12.75">
      <c r="A77" t="s">
        <v>172</v>
      </c>
      <c r="E77" s="6">
        <v>194236</v>
      </c>
      <c r="F77" s="6"/>
      <c r="G77" s="6">
        <v>193407</v>
      </c>
    </row>
    <row r="78" spans="1:7" ht="12.75">
      <c r="A78" t="s">
        <v>132</v>
      </c>
      <c r="E78" s="6">
        <v>3578</v>
      </c>
      <c r="F78" s="6"/>
      <c r="G78" s="6">
        <v>3578</v>
      </c>
    </row>
    <row r="79" spans="1:7" ht="12.75">
      <c r="A79" t="s">
        <v>27</v>
      </c>
      <c r="E79" s="6">
        <v>7655</v>
      </c>
      <c r="F79" s="6"/>
      <c r="G79" s="6">
        <v>7099</v>
      </c>
    </row>
    <row r="80" spans="1:7" ht="12.75">
      <c r="A80" t="s">
        <v>173</v>
      </c>
      <c r="E80" s="6">
        <v>325</v>
      </c>
      <c r="F80" s="6"/>
      <c r="G80" s="6">
        <v>325</v>
      </c>
    </row>
    <row r="81" spans="5:7" ht="12.75">
      <c r="E81" s="6"/>
      <c r="F81" s="6"/>
      <c r="G81" s="6"/>
    </row>
    <row r="82" spans="5:7" ht="12.75">
      <c r="E82" s="21">
        <f>SUM(E76:E81)</f>
        <v>598970</v>
      </c>
      <c r="F82" s="6"/>
      <c r="G82" s="21">
        <f>SUM(G76:G81)</f>
        <v>599807</v>
      </c>
    </row>
    <row r="83" spans="5:7" ht="12.75">
      <c r="E83" s="6"/>
      <c r="F83" s="6"/>
      <c r="G83" s="6"/>
    </row>
    <row r="84" spans="1:7" ht="12.75">
      <c r="A84" t="s">
        <v>176</v>
      </c>
      <c r="E84" s="6"/>
      <c r="F84" s="6"/>
      <c r="G84" s="6"/>
    </row>
    <row r="85" spans="5:7" ht="12.75">
      <c r="E85" s="6"/>
      <c r="F85" s="6"/>
      <c r="G85" s="6"/>
    </row>
    <row r="86" spans="1:7" ht="12.75">
      <c r="A86" t="s">
        <v>87</v>
      </c>
      <c r="E86" s="25">
        <v>1011</v>
      </c>
      <c r="F86" s="24"/>
      <c r="G86" s="25">
        <v>368</v>
      </c>
    </row>
    <row r="87" spans="1:7" ht="12.75">
      <c r="A87" t="s">
        <v>22</v>
      </c>
      <c r="E87" s="24">
        <v>23207</v>
      </c>
      <c r="F87" s="24"/>
      <c r="G87" s="24">
        <v>24122</v>
      </c>
    </row>
    <row r="88" spans="1:7" ht="12.75">
      <c r="A88" t="s">
        <v>23</v>
      </c>
      <c r="E88" s="24">
        <f>29036+29851-3578</f>
        <v>55309</v>
      </c>
      <c r="F88" s="24"/>
      <c r="G88" s="24">
        <v>54218</v>
      </c>
    </row>
    <row r="89" spans="1:7" ht="12.75">
      <c r="A89" t="s">
        <v>91</v>
      </c>
      <c r="E89" s="24">
        <v>1747</v>
      </c>
      <c r="F89" s="24"/>
      <c r="G89" s="24">
        <v>1747</v>
      </c>
    </row>
    <row r="90" spans="1:7" ht="12.75">
      <c r="A90" t="s">
        <v>24</v>
      </c>
      <c r="E90" s="24">
        <v>204</v>
      </c>
      <c r="F90" s="24"/>
      <c r="G90" s="24">
        <v>204</v>
      </c>
    </row>
    <row r="91" spans="1:7" ht="12.75">
      <c r="A91" t="s">
        <v>92</v>
      </c>
      <c r="E91" s="24">
        <v>2389</v>
      </c>
      <c r="F91" s="24"/>
      <c r="G91" s="24">
        <v>1820</v>
      </c>
    </row>
    <row r="92" spans="5:7" ht="12.75">
      <c r="E92" s="24"/>
      <c r="F92" s="24"/>
      <c r="G92" s="24"/>
    </row>
    <row r="93" spans="5:7" ht="12.75">
      <c r="E93" s="21">
        <f>SUM(E84:E92)</f>
        <v>83867</v>
      </c>
      <c r="F93" s="24"/>
      <c r="G93" s="21">
        <f>SUM(G86:G92)</f>
        <v>82479</v>
      </c>
    </row>
    <row r="94" spans="1:7" ht="12.75">
      <c r="A94" t="s">
        <v>177</v>
      </c>
      <c r="E94" s="6"/>
      <c r="F94" s="6"/>
      <c r="G94" s="6"/>
    </row>
    <row r="95" spans="5:7" ht="12.75">
      <c r="E95" s="6"/>
      <c r="F95" s="6"/>
      <c r="G95" s="6"/>
    </row>
    <row r="96" spans="1:7" ht="12.75">
      <c r="A96" t="s">
        <v>95</v>
      </c>
      <c r="E96" s="24">
        <v>19872</v>
      </c>
      <c r="F96" s="24"/>
      <c r="G96" s="24">
        <v>27076</v>
      </c>
    </row>
    <row r="97" spans="1:7" ht="12.75">
      <c r="A97" t="s">
        <v>174</v>
      </c>
      <c r="E97" s="24">
        <f>38272+96539+529</f>
        <v>135340</v>
      </c>
      <c r="F97" s="24"/>
      <c r="G97" s="24">
        <v>134098</v>
      </c>
    </row>
    <row r="98" spans="1:7" ht="12.75">
      <c r="A98" t="s">
        <v>25</v>
      </c>
      <c r="E98" s="24">
        <f>26939+31787</f>
        <v>58726</v>
      </c>
      <c r="F98" s="24"/>
      <c r="G98" s="24">
        <v>55740</v>
      </c>
    </row>
    <row r="99" spans="1:7" ht="12.75">
      <c r="A99" t="s">
        <v>175</v>
      </c>
      <c r="E99" s="24">
        <v>3560</v>
      </c>
      <c r="F99" s="24"/>
      <c r="G99" s="24">
        <v>2810</v>
      </c>
    </row>
    <row r="100" spans="5:7" ht="12.75">
      <c r="E100" s="24"/>
      <c r="F100" s="24"/>
      <c r="G100" s="24"/>
    </row>
    <row r="101" spans="5:7" ht="12.75">
      <c r="E101" s="21">
        <f>SUM(E94:E100)</f>
        <v>217498</v>
      </c>
      <c r="F101" s="24"/>
      <c r="G101" s="21">
        <f>SUM(G94:G100)</f>
        <v>219724</v>
      </c>
    </row>
    <row r="102" spans="5:7" ht="12.75">
      <c r="E102" s="6"/>
      <c r="F102" s="6"/>
      <c r="G102" s="6"/>
    </row>
    <row r="103" spans="1:7" ht="12.75">
      <c r="A103" t="s">
        <v>178</v>
      </c>
      <c r="E103" s="6">
        <f>E93-E101</f>
        <v>-133631</v>
      </c>
      <c r="F103" s="6"/>
      <c r="G103" s="6">
        <f>G93-G101</f>
        <v>-137245</v>
      </c>
    </row>
    <row r="104" spans="5:7" ht="12.75">
      <c r="E104" s="6"/>
      <c r="F104" s="6"/>
      <c r="G104" s="6"/>
    </row>
    <row r="105" spans="5:7" ht="13.5" thickBot="1">
      <c r="E105" s="14">
        <f>E82+E103</f>
        <v>465339</v>
      </c>
      <c r="F105" s="6"/>
      <c r="G105" s="14">
        <f>G82+G103</f>
        <v>462562</v>
      </c>
    </row>
    <row r="106" spans="5:7" ht="12.75">
      <c r="E106" s="6"/>
      <c r="F106" s="6"/>
      <c r="G106" s="6"/>
    </row>
    <row r="107" spans="5:7" ht="12.75">
      <c r="E107" s="6"/>
      <c r="F107" s="6"/>
      <c r="G107" s="6"/>
    </row>
    <row r="108" spans="1:7" ht="12.75">
      <c r="A108" t="s">
        <v>28</v>
      </c>
      <c r="E108" s="6">
        <v>298029</v>
      </c>
      <c r="F108" s="6"/>
      <c r="G108" s="6">
        <v>298029</v>
      </c>
    </row>
    <row r="109" spans="5:7" ht="12.75">
      <c r="E109" s="6"/>
      <c r="F109" s="6"/>
      <c r="G109" s="6"/>
    </row>
    <row r="110" spans="1:7" ht="12.75">
      <c r="A110" t="s">
        <v>29</v>
      </c>
      <c r="E110" s="6">
        <f>F216+G216+H216</f>
        <v>-29288</v>
      </c>
      <c r="F110" s="6"/>
      <c r="G110" s="6">
        <f>73819-99267</f>
        <v>-25448</v>
      </c>
    </row>
    <row r="111" spans="5:7" ht="12.75">
      <c r="E111" s="6"/>
      <c r="F111" s="6"/>
      <c r="G111" s="6"/>
    </row>
    <row r="112" spans="1:7" ht="12.75">
      <c r="A112" t="s">
        <v>30</v>
      </c>
      <c r="E112" s="7">
        <f>SUM(E108:E111)</f>
        <v>268741</v>
      </c>
      <c r="F112" s="6"/>
      <c r="G112" s="7">
        <f>SUM(G108:G111)</f>
        <v>272581</v>
      </c>
    </row>
    <row r="113" spans="5:7" ht="12.75">
      <c r="E113" s="6"/>
      <c r="F113" s="6"/>
      <c r="G113" s="6"/>
    </row>
    <row r="114" spans="1:7" ht="12.75">
      <c r="A114" t="s">
        <v>174</v>
      </c>
      <c r="E114" s="6">
        <f>90657+659</f>
        <v>91316</v>
      </c>
      <c r="F114" s="6"/>
      <c r="G114" s="6">
        <v>84644</v>
      </c>
    </row>
    <row r="115" spans="5:7" ht="12.75">
      <c r="E115" s="6"/>
      <c r="F115" s="6"/>
      <c r="G115" s="6"/>
    </row>
    <row r="116" spans="1:7" ht="12.75">
      <c r="A116" t="s">
        <v>166</v>
      </c>
      <c r="E116" s="6">
        <v>63713</v>
      </c>
      <c r="F116" s="6"/>
      <c r="G116" s="8">
        <v>63713</v>
      </c>
    </row>
    <row r="117" spans="5:7" ht="12.75">
      <c r="E117" s="6"/>
      <c r="F117" s="6"/>
      <c r="G117" s="6"/>
    </row>
    <row r="118" spans="1:7" ht="12.75">
      <c r="A118" t="s">
        <v>179</v>
      </c>
      <c r="E118" s="6">
        <f>41244+325</f>
        <v>41569</v>
      </c>
      <c r="F118" s="6"/>
      <c r="G118" s="6">
        <v>41624</v>
      </c>
    </row>
    <row r="119" spans="5:7" ht="12.75">
      <c r="E119" s="6"/>
      <c r="F119" s="6"/>
      <c r="G119" s="6"/>
    </row>
    <row r="120" spans="5:7" ht="13.5" thickBot="1">
      <c r="E120" s="14">
        <f>SUM(E112:E118)</f>
        <v>465339</v>
      </c>
      <c r="F120" s="6"/>
      <c r="G120" s="14">
        <f>SUM(G112:G118)</f>
        <v>462562</v>
      </c>
    </row>
    <row r="123" spans="1:7" ht="12.75">
      <c r="A123" t="s">
        <v>93</v>
      </c>
      <c r="E123" s="12">
        <f>(E112-E79)/E108*100</f>
        <v>87.60422643434028</v>
      </c>
      <c r="F123" s="12"/>
      <c r="G123" s="12">
        <f>(G112-G79)/G108*100</f>
        <v>89.07925067694754</v>
      </c>
    </row>
    <row r="124" spans="5:7" ht="12.75">
      <c r="E124" s="12"/>
      <c r="F124" s="12"/>
      <c r="G124" s="12"/>
    </row>
    <row r="125" spans="5:7" ht="12.75">
      <c r="E125" s="12"/>
      <c r="F125" s="12"/>
      <c r="G125" s="12"/>
    </row>
    <row r="126" ht="12.75">
      <c r="A126" t="s">
        <v>31</v>
      </c>
    </row>
    <row r="127" ht="12.75">
      <c r="A127" t="s">
        <v>170</v>
      </c>
    </row>
    <row r="130" ht="15">
      <c r="A130" s="2" t="s">
        <v>32</v>
      </c>
    </row>
    <row r="131" ht="12.75">
      <c r="G131" s="3"/>
    </row>
    <row r="132" ht="12.75">
      <c r="G132" s="3" t="s">
        <v>7</v>
      </c>
    </row>
    <row r="133" spans="5:7" ht="12.75">
      <c r="E133" s="3" t="s">
        <v>3</v>
      </c>
      <c r="G133" s="3" t="s">
        <v>4</v>
      </c>
    </row>
    <row r="134" spans="5:7" ht="12.75">
      <c r="E134" s="3" t="s">
        <v>4</v>
      </c>
      <c r="G134" s="3" t="s">
        <v>6</v>
      </c>
    </row>
    <row r="135" spans="5:7" ht="12.75">
      <c r="E135" s="3" t="s">
        <v>8</v>
      </c>
      <c r="G135" s="3" t="s">
        <v>9</v>
      </c>
    </row>
    <row r="136" spans="5:7" ht="12.75">
      <c r="E136" s="3" t="s">
        <v>193</v>
      </c>
      <c r="G136" s="3" t="s">
        <v>194</v>
      </c>
    </row>
    <row r="137" spans="5:7" ht="12.75">
      <c r="E137" s="3" t="s">
        <v>10</v>
      </c>
      <c r="G137" s="3" t="s">
        <v>10</v>
      </c>
    </row>
    <row r="139" spans="1:5" ht="12.75">
      <c r="A139" t="s">
        <v>33</v>
      </c>
      <c r="E139" s="6"/>
    </row>
    <row r="140" ht="12.75">
      <c r="E140" s="6"/>
    </row>
    <row r="141" spans="1:7" ht="12.75">
      <c r="A141" t="s">
        <v>157</v>
      </c>
      <c r="E141" s="6">
        <f>G30</f>
        <v>-3145</v>
      </c>
      <c r="G141" s="6">
        <v>-2100</v>
      </c>
    </row>
    <row r="142" spans="5:7" ht="12.75">
      <c r="E142" s="6"/>
      <c r="G142" s="6"/>
    </row>
    <row r="143" spans="1:7" ht="12.75">
      <c r="A143" t="s">
        <v>34</v>
      </c>
      <c r="E143" s="6"/>
      <c r="G143" s="6"/>
    </row>
    <row r="144" spans="2:7" ht="12.75">
      <c r="B144" t="s">
        <v>35</v>
      </c>
      <c r="E144" s="6">
        <f>3490+226</f>
        <v>3716</v>
      </c>
      <c r="G144" s="6">
        <v>3025</v>
      </c>
    </row>
    <row r="145" spans="2:7" ht="12.75">
      <c r="B145" t="s">
        <v>129</v>
      </c>
      <c r="E145" s="6">
        <v>11531</v>
      </c>
      <c r="G145" s="6">
        <v>10222</v>
      </c>
    </row>
    <row r="146" spans="5:7" ht="12.75">
      <c r="E146" s="6"/>
      <c r="G146" s="6"/>
    </row>
    <row r="147" spans="1:7" ht="12.75">
      <c r="A147" t="s">
        <v>88</v>
      </c>
      <c r="E147" s="7">
        <f>SUM(E141:E146)</f>
        <v>12102</v>
      </c>
      <c r="G147" s="7">
        <f>SUM(G141:G146)</f>
        <v>11147</v>
      </c>
    </row>
    <row r="148" spans="5:7" ht="12.75">
      <c r="E148" s="6"/>
      <c r="G148" s="6"/>
    </row>
    <row r="149" spans="1:7" ht="12.75">
      <c r="A149" t="s">
        <v>36</v>
      </c>
      <c r="E149" s="6"/>
      <c r="G149" s="6"/>
    </row>
    <row r="150" spans="2:7" ht="12.75">
      <c r="B150" t="s">
        <v>37</v>
      </c>
      <c r="E150" s="6">
        <f>-643+917-1041</f>
        <v>-767</v>
      </c>
      <c r="G150" s="6">
        <v>-1160</v>
      </c>
    </row>
    <row r="151" spans="2:7" ht="12.75">
      <c r="B151" t="s">
        <v>38</v>
      </c>
      <c r="E151" s="6">
        <f>-1443</f>
        <v>-1443</v>
      </c>
      <c r="G151" s="6">
        <v>-9928</v>
      </c>
    </row>
    <row r="152" spans="5:7" ht="12.75">
      <c r="E152" s="6"/>
      <c r="G152" s="6"/>
    </row>
    <row r="153" spans="1:7" ht="12.75">
      <c r="A153" t="s">
        <v>165</v>
      </c>
      <c r="E153" s="7">
        <f>SUM(E147:E151)</f>
        <v>9892</v>
      </c>
      <c r="G153" s="7">
        <f>SUM(G147:G151)</f>
        <v>59</v>
      </c>
    </row>
    <row r="154" spans="5:7" ht="12.75">
      <c r="E154" s="6"/>
      <c r="G154" s="6"/>
    </row>
    <row r="155" spans="5:7" ht="12.75">
      <c r="E155" s="6"/>
      <c r="G155" s="6"/>
    </row>
    <row r="156" spans="1:7" ht="12.75">
      <c r="A156" t="s">
        <v>39</v>
      </c>
      <c r="E156" s="9"/>
      <c r="G156" s="9"/>
    </row>
    <row r="157" spans="2:7" ht="12.75">
      <c r="B157" t="s">
        <v>196</v>
      </c>
      <c r="E157" s="10">
        <v>-980</v>
      </c>
      <c r="G157" s="10"/>
    </row>
    <row r="158" spans="2:7" ht="12.75">
      <c r="B158" t="s">
        <v>140</v>
      </c>
      <c r="E158" s="10">
        <f>-1962+86+2</f>
        <v>-1874</v>
      </c>
      <c r="G158" s="10">
        <v>-3595</v>
      </c>
    </row>
    <row r="159" spans="5:7" ht="12.75">
      <c r="E159" s="11"/>
      <c r="G159" s="11"/>
    </row>
    <row r="160" spans="1:7" ht="12.75">
      <c r="A160" t="s">
        <v>89</v>
      </c>
      <c r="E160" s="6">
        <f>SUM(E156:E159)</f>
        <v>-2854</v>
      </c>
      <c r="G160" s="6">
        <f>SUM(G156:G159)</f>
        <v>-3595</v>
      </c>
    </row>
    <row r="161" spans="5:7" ht="12.75">
      <c r="E161" s="6"/>
      <c r="G161" s="6"/>
    </row>
    <row r="162" spans="5:7" ht="12.75">
      <c r="E162" s="6"/>
      <c r="G162" s="6"/>
    </row>
    <row r="163" spans="1:7" ht="12.75">
      <c r="A163" t="s">
        <v>40</v>
      </c>
      <c r="E163" s="9"/>
      <c r="G163" s="9"/>
    </row>
    <row r="164" spans="2:7" ht="12.75">
      <c r="B164" t="s">
        <v>174</v>
      </c>
      <c r="E164" s="10">
        <v>735</v>
      </c>
      <c r="G164" s="10">
        <v>4707</v>
      </c>
    </row>
    <row r="165" spans="5:7" ht="12.75">
      <c r="E165" s="11"/>
      <c r="G165" s="11"/>
    </row>
    <row r="166" spans="1:7" ht="12.75">
      <c r="A166" t="s">
        <v>133</v>
      </c>
      <c r="E166" s="6">
        <f>SUM(E163:E165)</f>
        <v>735</v>
      </c>
      <c r="G166" s="6">
        <f>SUM(G163:G165)</f>
        <v>4707</v>
      </c>
    </row>
    <row r="167" spans="5:7" ht="12.75">
      <c r="E167" s="6"/>
      <c r="G167" s="6"/>
    </row>
    <row r="168" spans="5:7" ht="12.75">
      <c r="E168" s="6"/>
      <c r="G168" s="6"/>
    </row>
    <row r="169" spans="1:7" ht="12.75">
      <c r="A169" t="s">
        <v>41</v>
      </c>
      <c r="E169" s="7">
        <f>E153+E160+E166</f>
        <v>7773</v>
      </c>
      <c r="G169" s="7">
        <f>G153+G160+G166</f>
        <v>1171</v>
      </c>
    </row>
    <row r="170" spans="5:7" ht="12.75">
      <c r="E170" s="6"/>
      <c r="G170" s="6"/>
    </row>
    <row r="171" spans="1:7" ht="12.75">
      <c r="A171" t="s">
        <v>110</v>
      </c>
      <c r="E171" s="6">
        <v>-25256</v>
      </c>
      <c r="G171" s="6">
        <v>-26607</v>
      </c>
    </row>
    <row r="172" spans="5:7" ht="12.75">
      <c r="E172" s="6"/>
      <c r="G172" s="6"/>
    </row>
    <row r="173" spans="1:7" ht="13.5" thickBot="1">
      <c r="A173" t="s">
        <v>111</v>
      </c>
      <c r="E173" s="14">
        <f>SUM(E169:E172)</f>
        <v>-17483</v>
      </c>
      <c r="G173" s="14">
        <f>SUM(G169:G172)</f>
        <v>-25436</v>
      </c>
    </row>
    <row r="174" spans="5:7" ht="12.75">
      <c r="E174" s="6"/>
      <c r="G174" s="6"/>
    </row>
    <row r="175" spans="5:7" ht="12.75">
      <c r="E175" s="6"/>
      <c r="G175" s="6"/>
    </row>
    <row r="176" ht="12.75">
      <c r="A176" t="s">
        <v>94</v>
      </c>
    </row>
    <row r="177" spans="5:7" ht="12.75">
      <c r="E177" s="6"/>
      <c r="G177" s="6"/>
    </row>
    <row r="178" spans="1:7" ht="12.75">
      <c r="A178" t="s">
        <v>92</v>
      </c>
      <c r="E178" s="6">
        <f>E91</f>
        <v>2389</v>
      </c>
      <c r="G178" s="6">
        <v>2284</v>
      </c>
    </row>
    <row r="179" spans="1:7" ht="12.75">
      <c r="A179" t="s">
        <v>95</v>
      </c>
      <c r="E179" s="6">
        <f>-E96</f>
        <v>-19872</v>
      </c>
      <c r="G179" s="6">
        <v>-27720</v>
      </c>
    </row>
    <row r="180" spans="5:7" ht="13.5" thickBot="1">
      <c r="E180" s="14">
        <f>SUM(E178:E179)</f>
        <v>-17483</v>
      </c>
      <c r="G180" s="14">
        <f>SUM(G178:G179)</f>
        <v>-25436</v>
      </c>
    </row>
    <row r="186" ht="12.75">
      <c r="A186" t="s">
        <v>42</v>
      </c>
    </row>
    <row r="187" ht="12.75">
      <c r="A187" t="s">
        <v>170</v>
      </c>
    </row>
    <row r="195" ht="15">
      <c r="A195" s="2" t="s">
        <v>43</v>
      </c>
    </row>
    <row r="197" s="3" customFormat="1" ht="12.75">
      <c r="F197" s="3" t="s">
        <v>45</v>
      </c>
    </row>
    <row r="198" spans="6:8" s="3" customFormat="1" ht="12.75">
      <c r="F198" s="3" t="s">
        <v>44</v>
      </c>
      <c r="G198" s="3" t="s">
        <v>47</v>
      </c>
      <c r="H198" s="3" t="s">
        <v>48</v>
      </c>
    </row>
    <row r="199" spans="5:9" s="3" customFormat="1" ht="12.75">
      <c r="E199" s="3" t="s">
        <v>28</v>
      </c>
      <c r="F199" s="3" t="s">
        <v>46</v>
      </c>
      <c r="G199" s="3" t="s">
        <v>46</v>
      </c>
      <c r="H199" s="3" t="s">
        <v>49</v>
      </c>
      <c r="I199" s="3" t="s">
        <v>50</v>
      </c>
    </row>
    <row r="200" spans="5:9" s="3" customFormat="1" ht="12.75">
      <c r="E200" s="3" t="s">
        <v>10</v>
      </c>
      <c r="F200" s="3" t="s">
        <v>10</v>
      </c>
      <c r="G200" s="3" t="s">
        <v>10</v>
      </c>
      <c r="H200" s="3" t="s">
        <v>10</v>
      </c>
      <c r="I200" s="3" t="s">
        <v>10</v>
      </c>
    </row>
    <row r="202" spans="1:9" ht="12.75">
      <c r="A202" t="s">
        <v>180</v>
      </c>
      <c r="E202" s="6">
        <v>284228</v>
      </c>
      <c r="F202" s="6">
        <f>51056+3616+1843+589</f>
        <v>57104</v>
      </c>
      <c r="G202" s="6">
        <v>17839</v>
      </c>
      <c r="H202" s="6">
        <v>-87375</v>
      </c>
      <c r="I202" s="6">
        <f>SUM(E202:H202)</f>
        <v>271796</v>
      </c>
    </row>
    <row r="203" spans="5:9" ht="12.75">
      <c r="E203" s="6"/>
      <c r="F203" s="6"/>
      <c r="G203" s="6"/>
      <c r="H203" s="6"/>
      <c r="I203" s="6"/>
    </row>
    <row r="204" spans="1:9" ht="12.75">
      <c r="A204" t="s">
        <v>162</v>
      </c>
      <c r="E204" s="6">
        <v>12660</v>
      </c>
      <c r="F204" s="6"/>
      <c r="G204" s="6"/>
      <c r="H204" s="6"/>
      <c r="I204" s="6">
        <f>SUM(E204:H204)</f>
        <v>12660</v>
      </c>
    </row>
    <row r="205" spans="5:9" ht="12.75">
      <c r="E205" s="6"/>
      <c r="F205" s="6"/>
      <c r="G205" s="6"/>
      <c r="H205" s="6"/>
      <c r="I205" s="6"/>
    </row>
    <row r="206" spans="1:9" ht="12.75">
      <c r="A206" t="s">
        <v>181</v>
      </c>
      <c r="E206" s="6"/>
      <c r="F206" s="6"/>
      <c r="G206" s="6"/>
      <c r="H206" s="6">
        <v>-2950</v>
      </c>
      <c r="I206" s="6">
        <f>SUM(E206:H206)</f>
        <v>-2950</v>
      </c>
    </row>
    <row r="207" spans="5:9" ht="12.75">
      <c r="E207" s="6"/>
      <c r="F207" s="6"/>
      <c r="G207" s="6"/>
      <c r="H207" s="6"/>
      <c r="I207" s="6"/>
    </row>
    <row r="208" spans="1:9" ht="13.5" thickBot="1">
      <c r="A208" t="s">
        <v>197</v>
      </c>
      <c r="E208" s="14">
        <f>SUM(E202:E207)</f>
        <v>296888</v>
      </c>
      <c r="F208" s="14">
        <f>SUM(F202:F207)</f>
        <v>57104</v>
      </c>
      <c r="G208" s="14">
        <f>SUM(G202:G207)</f>
        <v>17839</v>
      </c>
      <c r="H208" s="14">
        <f>SUM(H202:H207)</f>
        <v>-90325</v>
      </c>
      <c r="I208" s="14">
        <f>SUM(I202:I207)</f>
        <v>281506</v>
      </c>
    </row>
    <row r="212" spans="1:9" ht="12.75">
      <c r="A212" t="s">
        <v>182</v>
      </c>
      <c r="E212" s="6">
        <v>298029</v>
      </c>
      <c r="F212" s="6">
        <f>51056+3616+1308</f>
        <v>55980</v>
      </c>
      <c r="G212" s="6">
        <v>17839</v>
      </c>
      <c r="H212" s="6">
        <v>-99267</v>
      </c>
      <c r="I212" s="6">
        <f>SUM(E212:H212)</f>
        <v>272581</v>
      </c>
    </row>
    <row r="213" spans="5:9" ht="12.75">
      <c r="E213" s="6"/>
      <c r="F213" s="6"/>
      <c r="G213" s="6"/>
      <c r="H213" s="6"/>
      <c r="I213" s="6"/>
    </row>
    <row r="214" spans="1:9" ht="12.75">
      <c r="A214" t="s">
        <v>181</v>
      </c>
      <c r="E214" s="6"/>
      <c r="F214" s="6"/>
      <c r="G214" s="6"/>
      <c r="H214" s="6">
        <f>G38</f>
        <v>-3840</v>
      </c>
      <c r="I214" s="6">
        <f>SUM(E214:H214)</f>
        <v>-3840</v>
      </c>
    </row>
    <row r="215" spans="5:9" ht="12.75">
      <c r="E215" s="6"/>
      <c r="F215" s="6"/>
      <c r="G215" s="6"/>
      <c r="H215" s="6"/>
      <c r="I215" s="6"/>
    </row>
    <row r="216" spans="1:9" ht="13.5" thickBot="1">
      <c r="A216" t="s">
        <v>198</v>
      </c>
      <c r="E216" s="14">
        <f>SUM(E212:E215)</f>
        <v>298029</v>
      </c>
      <c r="F216" s="14">
        <f>SUM(F212:F215)</f>
        <v>55980</v>
      </c>
      <c r="G216" s="14">
        <f>SUM(G212:G215)</f>
        <v>17839</v>
      </c>
      <c r="H216" s="14">
        <f>SUM(H212:H215)</f>
        <v>-103107</v>
      </c>
      <c r="I216" s="14">
        <f>SUM(I212:I215)</f>
        <v>268741</v>
      </c>
    </row>
    <row r="222" ht="12.75">
      <c r="A222" t="s">
        <v>190</v>
      </c>
    </row>
    <row r="223" ht="12.75">
      <c r="A223" t="s">
        <v>170</v>
      </c>
    </row>
    <row r="234" ht="15.75">
      <c r="A234" s="4" t="s">
        <v>51</v>
      </c>
    </row>
    <row r="236" spans="1:2" ht="12.75">
      <c r="A236" t="s">
        <v>52</v>
      </c>
      <c r="B236" s="1" t="s">
        <v>53</v>
      </c>
    </row>
    <row r="243" spans="1:2" ht="12.75">
      <c r="A243" t="s">
        <v>54</v>
      </c>
      <c r="B243" s="1" t="s">
        <v>106</v>
      </c>
    </row>
    <row r="260" spans="1:2" ht="12.75">
      <c r="A260" t="s">
        <v>55</v>
      </c>
      <c r="B260" s="1" t="s">
        <v>56</v>
      </c>
    </row>
    <row r="261" ht="12.75">
      <c r="B261" t="s">
        <v>57</v>
      </c>
    </row>
    <row r="265" spans="1:2" ht="12.75">
      <c r="A265" t="s">
        <v>58</v>
      </c>
      <c r="B265" s="1" t="s">
        <v>59</v>
      </c>
    </row>
    <row r="271" spans="1:2" ht="12.75">
      <c r="A271" t="s">
        <v>60</v>
      </c>
      <c r="B271" s="1" t="s">
        <v>61</v>
      </c>
    </row>
    <row r="272" ht="12.75">
      <c r="B272" t="s">
        <v>62</v>
      </c>
    </row>
    <row r="275" spans="1:2" ht="12.75">
      <c r="A275" t="s">
        <v>63</v>
      </c>
      <c r="B275" s="1" t="s">
        <v>64</v>
      </c>
    </row>
    <row r="280" spans="1:2" ht="12.75">
      <c r="A280" t="s">
        <v>65</v>
      </c>
      <c r="B280" s="1" t="s">
        <v>107</v>
      </c>
    </row>
    <row r="281" ht="12.75">
      <c r="B281" t="s">
        <v>183</v>
      </c>
    </row>
    <row r="284" spans="1:2" ht="12.75">
      <c r="A284" t="s">
        <v>66</v>
      </c>
      <c r="B284" s="1" t="s">
        <v>67</v>
      </c>
    </row>
    <row r="285" ht="12.75">
      <c r="B285" t="s">
        <v>134</v>
      </c>
    </row>
    <row r="287" spans="4:7" s="3" customFormat="1" ht="12.75">
      <c r="D287" s="3" t="s">
        <v>135</v>
      </c>
      <c r="E287" s="3" t="s">
        <v>137</v>
      </c>
      <c r="G287" s="3" t="s">
        <v>128</v>
      </c>
    </row>
    <row r="288" spans="4:10" s="3" customFormat="1" ht="12.75">
      <c r="D288" s="3" t="s">
        <v>136</v>
      </c>
      <c r="E288" s="3" t="s">
        <v>138</v>
      </c>
      <c r="F288" s="3" t="s">
        <v>96</v>
      </c>
      <c r="G288" s="3" t="s">
        <v>139</v>
      </c>
      <c r="H288" s="3" t="s">
        <v>140</v>
      </c>
      <c r="I288" s="3" t="s">
        <v>141</v>
      </c>
      <c r="J288" s="3" t="s">
        <v>142</v>
      </c>
    </row>
    <row r="289" spans="4:10" s="3" customFormat="1" ht="12.75">
      <c r="D289" s="3" t="s">
        <v>10</v>
      </c>
      <c r="E289" s="3" t="s">
        <v>10</v>
      </c>
      <c r="F289" s="3" t="s">
        <v>10</v>
      </c>
      <c r="G289" s="3" t="s">
        <v>10</v>
      </c>
      <c r="H289" s="3" t="s">
        <v>10</v>
      </c>
      <c r="I289" s="3" t="s">
        <v>10</v>
      </c>
      <c r="J289" s="3" t="s">
        <v>10</v>
      </c>
    </row>
    <row r="291" ht="12.75">
      <c r="B291" s="13" t="s">
        <v>12</v>
      </c>
    </row>
    <row r="292" spans="2:10" ht="12.75">
      <c r="B292" t="s">
        <v>12</v>
      </c>
      <c r="D292" s="6">
        <v>14543</v>
      </c>
      <c r="E292" s="23" t="s">
        <v>86</v>
      </c>
      <c r="F292" s="6">
        <v>27633</v>
      </c>
      <c r="G292" s="6">
        <v>9708</v>
      </c>
      <c r="H292" s="6">
        <v>2886</v>
      </c>
      <c r="I292" s="6">
        <v>-917</v>
      </c>
      <c r="J292" s="6">
        <f>SUM(D292:I292)</f>
        <v>53853</v>
      </c>
    </row>
    <row r="293" spans="2:10" ht="12.75">
      <c r="B293" t="s">
        <v>143</v>
      </c>
      <c r="D293" s="6">
        <v>-917</v>
      </c>
      <c r="E293" s="23"/>
      <c r="F293" s="6"/>
      <c r="G293" s="6"/>
      <c r="H293" s="6"/>
      <c r="I293" s="6">
        <f>-SUM(D293:H293)</f>
        <v>917</v>
      </c>
      <c r="J293" s="6"/>
    </row>
    <row r="294" spans="4:10" ht="12.75">
      <c r="D294" s="6"/>
      <c r="E294" s="23"/>
      <c r="F294" s="6"/>
      <c r="G294" s="6"/>
      <c r="H294" s="6"/>
      <c r="I294" s="6"/>
      <c r="J294" s="6"/>
    </row>
    <row r="295" spans="4:10" ht="13.5" thickBot="1">
      <c r="D295" s="14">
        <f aca="true" t="shared" si="0" ref="D295:J295">SUM(D292:D294)</f>
        <v>13626</v>
      </c>
      <c r="E295" s="14">
        <f t="shared" si="0"/>
        <v>0</v>
      </c>
      <c r="F295" s="14">
        <f t="shared" si="0"/>
        <v>27633</v>
      </c>
      <c r="G295" s="14">
        <f t="shared" si="0"/>
        <v>9708</v>
      </c>
      <c r="H295" s="14">
        <f t="shared" si="0"/>
        <v>2886</v>
      </c>
      <c r="I295" s="14">
        <f t="shared" si="0"/>
        <v>0</v>
      </c>
      <c r="J295" s="14">
        <f t="shared" si="0"/>
        <v>53853</v>
      </c>
    </row>
    <row r="297" ht="12.75">
      <c r="B297" s="13" t="s">
        <v>145</v>
      </c>
    </row>
    <row r="298" spans="2:10" ht="12.75">
      <c r="B298" t="s">
        <v>146</v>
      </c>
      <c r="D298" s="6">
        <v>2414</v>
      </c>
      <c r="E298" s="6">
        <v>-311</v>
      </c>
      <c r="F298" s="6">
        <v>858</v>
      </c>
      <c r="G298" s="6">
        <v>4088</v>
      </c>
      <c r="H298" s="6">
        <v>2254</v>
      </c>
      <c r="I298" s="6">
        <v>-917</v>
      </c>
      <c r="J298" s="6">
        <f>SUM(D298:I298)</f>
        <v>8386</v>
      </c>
    </row>
    <row r="299" spans="2:10" ht="12.75">
      <c r="B299" t="s">
        <v>147</v>
      </c>
      <c r="D299" s="6"/>
      <c r="E299" s="6"/>
      <c r="F299" s="6"/>
      <c r="G299" s="6"/>
      <c r="H299" s="6"/>
      <c r="I299" s="6"/>
      <c r="J299" s="6">
        <v>-11531</v>
      </c>
    </row>
    <row r="300" spans="4:10" ht="12.75">
      <c r="D300" s="6"/>
      <c r="E300" s="6"/>
      <c r="F300" s="6"/>
      <c r="G300" s="6"/>
      <c r="H300" s="6"/>
      <c r="I300" s="6"/>
      <c r="J300" s="22"/>
    </row>
    <row r="301" spans="2:10" ht="12.75">
      <c r="B301" t="s">
        <v>148</v>
      </c>
      <c r="D301" s="6"/>
      <c r="E301" s="6"/>
      <c r="F301" s="6"/>
      <c r="G301" s="6"/>
      <c r="H301" s="6"/>
      <c r="I301" s="6"/>
      <c r="J301" s="6">
        <f>SUM(J298:J300)</f>
        <v>-3145</v>
      </c>
    </row>
    <row r="302" spans="4:10" ht="12.75">
      <c r="D302" s="6"/>
      <c r="E302" s="6"/>
      <c r="F302" s="6"/>
      <c r="G302" s="6"/>
      <c r="H302" s="6"/>
      <c r="I302" s="6"/>
      <c r="J302" s="6"/>
    </row>
    <row r="303" spans="2:10" ht="12.75">
      <c r="B303" t="s">
        <v>108</v>
      </c>
      <c r="D303" s="6"/>
      <c r="E303" s="6"/>
      <c r="F303" s="6"/>
      <c r="G303" s="6"/>
      <c r="H303" s="6"/>
      <c r="I303" s="6"/>
      <c r="J303" s="6">
        <v>-695</v>
      </c>
    </row>
    <row r="304" spans="4:10" ht="12.75">
      <c r="D304" s="6"/>
      <c r="E304" s="6"/>
      <c r="F304" s="6"/>
      <c r="G304" s="6"/>
      <c r="H304" s="6"/>
      <c r="I304" s="6"/>
      <c r="J304" s="6"/>
    </row>
    <row r="305" spans="2:10" ht="13.5" thickBot="1">
      <c r="B305" t="s">
        <v>149</v>
      </c>
      <c r="D305" s="6"/>
      <c r="E305" s="6"/>
      <c r="F305" s="6"/>
      <c r="G305" s="6"/>
      <c r="H305" s="6"/>
      <c r="I305" s="6"/>
      <c r="J305" s="14">
        <f>SUM(J301:J304)</f>
        <v>-3840</v>
      </c>
    </row>
    <row r="311" spans="1:2" ht="12.75">
      <c r="A311" t="s">
        <v>68</v>
      </c>
      <c r="B311" s="1" t="s">
        <v>69</v>
      </c>
    </row>
    <row r="317" spans="1:2" ht="12.75">
      <c r="A317" t="s">
        <v>70</v>
      </c>
      <c r="B317" s="1" t="s">
        <v>71</v>
      </c>
    </row>
    <row r="318" ht="12.75">
      <c r="A318" s="17"/>
    </row>
    <row r="319" ht="12.75">
      <c r="A319" s="17"/>
    </row>
    <row r="320" ht="12.75">
      <c r="A320" s="17"/>
    </row>
    <row r="321" ht="12.75">
      <c r="A321" s="17"/>
    </row>
    <row r="322" ht="12.75">
      <c r="A322" s="17"/>
    </row>
    <row r="323" ht="12.75">
      <c r="A323" s="17"/>
    </row>
    <row r="324" ht="12.75">
      <c r="A324" s="17"/>
    </row>
    <row r="325" spans="1:2" ht="12.75">
      <c r="A325" t="s">
        <v>72</v>
      </c>
      <c r="B325" s="1" t="s">
        <v>73</v>
      </c>
    </row>
    <row r="326" ht="12.75">
      <c r="B326" s="1"/>
    </row>
    <row r="327" ht="12.75">
      <c r="B327" s="1"/>
    </row>
    <row r="328" ht="12.75">
      <c r="B328" s="1"/>
    </row>
    <row r="330" spans="1:2" ht="12.75">
      <c r="A330" t="s">
        <v>74</v>
      </c>
      <c r="B330" s="1" t="s">
        <v>75</v>
      </c>
    </row>
    <row r="331" ht="12.75">
      <c r="B331" s="1"/>
    </row>
    <row r="332" ht="12.75">
      <c r="B332" s="1"/>
    </row>
    <row r="333" ht="12.75">
      <c r="B333" s="1"/>
    </row>
    <row r="334" ht="12.75">
      <c r="B334" s="1"/>
    </row>
    <row r="339" ht="15.75">
      <c r="A339" s="4" t="s">
        <v>76</v>
      </c>
    </row>
    <row r="341" spans="1:2" ht="12.75">
      <c r="A341" t="s">
        <v>115</v>
      </c>
      <c r="B341" s="1" t="s">
        <v>77</v>
      </c>
    </row>
    <row r="348" spans="1:2" ht="12.75">
      <c r="A348" t="s">
        <v>116</v>
      </c>
      <c r="B348" s="1" t="s">
        <v>109</v>
      </c>
    </row>
    <row r="355" spans="1:2" ht="12.75">
      <c r="A355" t="s">
        <v>117</v>
      </c>
      <c r="B355" s="1" t="s">
        <v>78</v>
      </c>
    </row>
    <row r="362" spans="1:2" ht="12.75">
      <c r="A362" t="s">
        <v>118</v>
      </c>
      <c r="B362" s="1" t="s">
        <v>79</v>
      </c>
    </row>
    <row r="363" ht="12.75">
      <c r="B363" t="s">
        <v>184</v>
      </c>
    </row>
    <row r="367" spans="1:2" ht="12.75">
      <c r="A367" t="s">
        <v>119</v>
      </c>
      <c r="B367" s="1" t="s">
        <v>26</v>
      </c>
    </row>
    <row r="373" spans="1:2" ht="12.75">
      <c r="A373" t="s">
        <v>120</v>
      </c>
      <c r="B373" s="1" t="s">
        <v>85</v>
      </c>
    </row>
    <row r="377" spans="1:2" ht="12.75">
      <c r="A377" t="s">
        <v>121</v>
      </c>
      <c r="B377" s="1" t="s">
        <v>80</v>
      </c>
    </row>
    <row r="392" spans="1:2" ht="12.75">
      <c r="A392" t="s">
        <v>122</v>
      </c>
      <c r="B392" s="1" t="s">
        <v>81</v>
      </c>
    </row>
    <row r="411" spans="1:2" ht="12.75">
      <c r="A411" t="s">
        <v>123</v>
      </c>
      <c r="B411" s="1" t="s">
        <v>97</v>
      </c>
    </row>
    <row r="412" ht="12.75">
      <c r="B412" t="s">
        <v>199</v>
      </c>
    </row>
    <row r="414" spans="5:7" ht="12.75">
      <c r="E414" s="3" t="s">
        <v>100</v>
      </c>
      <c r="F414" s="3"/>
      <c r="G414" s="3" t="s">
        <v>101</v>
      </c>
    </row>
    <row r="415" spans="5:7" ht="12.75">
      <c r="E415" s="3" t="s">
        <v>10</v>
      </c>
      <c r="F415" s="3"/>
      <c r="G415" s="3" t="s">
        <v>10</v>
      </c>
    </row>
    <row r="417" ht="12.75">
      <c r="B417" t="s">
        <v>98</v>
      </c>
    </row>
    <row r="418" spans="2:7" ht="12.75">
      <c r="B418" t="s">
        <v>163</v>
      </c>
      <c r="E418" s="6"/>
      <c r="F418" s="6"/>
      <c r="G418" s="6">
        <f>E116</f>
        <v>63713</v>
      </c>
    </row>
    <row r="419" spans="5:7" ht="12.75">
      <c r="E419" s="6"/>
      <c r="F419" s="6"/>
      <c r="G419" s="6"/>
    </row>
    <row r="420" spans="2:7" ht="12.75">
      <c r="B420" t="s">
        <v>99</v>
      </c>
      <c r="E420" s="6"/>
      <c r="F420" s="6"/>
      <c r="G420" s="6"/>
    </row>
    <row r="421" spans="2:7" ht="12.75">
      <c r="B421" t="s">
        <v>150</v>
      </c>
      <c r="E421" s="6">
        <f>E96</f>
        <v>19872</v>
      </c>
      <c r="F421" s="6"/>
      <c r="G421" s="6"/>
    </row>
    <row r="422" spans="2:7" ht="12.75">
      <c r="B422" t="s">
        <v>186</v>
      </c>
      <c r="E422" s="6">
        <f>25900+5173+676</f>
        <v>31749</v>
      </c>
      <c r="F422" s="6"/>
      <c r="G422" s="6"/>
    </row>
    <row r="423" spans="2:7" ht="12.75">
      <c r="B423" t="s">
        <v>185</v>
      </c>
      <c r="E423" s="6">
        <v>6523</v>
      </c>
      <c r="F423" s="6"/>
      <c r="G423" s="6"/>
    </row>
    <row r="424" spans="2:7" ht="12.75">
      <c r="B424" t="s">
        <v>102</v>
      </c>
      <c r="E424" s="6">
        <v>96539</v>
      </c>
      <c r="F424" s="6"/>
      <c r="G424" s="6">
        <v>90657</v>
      </c>
    </row>
    <row r="425" spans="2:7" ht="12.75">
      <c r="B425" t="s">
        <v>187</v>
      </c>
      <c r="E425" s="6">
        <v>529</v>
      </c>
      <c r="F425" s="6"/>
      <c r="G425" s="6">
        <v>659</v>
      </c>
    </row>
    <row r="426" spans="5:7" ht="12.75">
      <c r="E426" s="6"/>
      <c r="F426" s="6"/>
      <c r="G426" s="6"/>
    </row>
    <row r="427" spans="5:7" ht="13.5" thickBot="1">
      <c r="E427" s="14">
        <f>SUM(E417:E425)</f>
        <v>155212</v>
      </c>
      <c r="F427" s="6"/>
      <c r="G427" s="14">
        <f>SUM(G417:G425)</f>
        <v>155029</v>
      </c>
    </row>
    <row r="430" spans="1:2" ht="12.75">
      <c r="A430" t="s">
        <v>124</v>
      </c>
      <c r="B430" s="1" t="s">
        <v>82</v>
      </c>
    </row>
    <row r="431" ht="12.75">
      <c r="B431" t="s">
        <v>188</v>
      </c>
    </row>
    <row r="434" spans="1:2" ht="12.75">
      <c r="A434" t="s">
        <v>125</v>
      </c>
      <c r="B434" s="1" t="s">
        <v>83</v>
      </c>
    </row>
    <row r="435" spans="1:9" ht="12.75">
      <c r="A435" s="17"/>
      <c r="B435" s="1"/>
      <c r="I435" s="17"/>
    </row>
    <row r="436" spans="1:9" ht="12.75">
      <c r="A436" s="17"/>
      <c r="B436" s="1"/>
      <c r="I436" s="17"/>
    </row>
    <row r="437" spans="1:9" ht="12.75">
      <c r="A437" s="17"/>
      <c r="B437" s="1"/>
      <c r="I437" s="17"/>
    </row>
    <row r="438" spans="1:9" ht="12.75">
      <c r="A438" s="17"/>
      <c r="B438" s="1"/>
      <c r="I438" s="17"/>
    </row>
    <row r="439" spans="1:9" ht="12.75">
      <c r="A439" s="17"/>
      <c r="B439" s="1"/>
      <c r="I439" s="17"/>
    </row>
    <row r="440" spans="1:9" ht="12.75">
      <c r="A440" s="17"/>
      <c r="B440" s="1"/>
      <c r="I440" s="17"/>
    </row>
    <row r="441" spans="1:9" ht="12.75">
      <c r="A441" s="17"/>
      <c r="B441" s="1"/>
      <c r="I441" s="17"/>
    </row>
    <row r="442" spans="1:9" ht="12.75">
      <c r="A442" s="17"/>
      <c r="B442" s="1"/>
      <c r="I442" s="17"/>
    </row>
    <row r="443" spans="1:9" ht="12.75">
      <c r="A443" s="17"/>
      <c r="B443" s="1"/>
      <c r="I443" s="17"/>
    </row>
    <row r="444" spans="1:9" ht="12.75">
      <c r="A444" s="17"/>
      <c r="B444" s="1"/>
      <c r="I444" s="17"/>
    </row>
    <row r="445" spans="1:9" ht="12.75">
      <c r="A445" s="17"/>
      <c r="B445" s="1"/>
      <c r="I445" s="17"/>
    </row>
    <row r="446" spans="1:9" ht="12.75">
      <c r="A446" s="17"/>
      <c r="B446" s="1"/>
      <c r="I446" s="17"/>
    </row>
    <row r="447" spans="1:9" ht="12.75">
      <c r="A447" s="17"/>
      <c r="B447" s="1"/>
      <c r="I447" s="17"/>
    </row>
    <row r="448" spans="1:9" ht="12.75">
      <c r="A448" s="17"/>
      <c r="B448" s="1"/>
      <c r="I448" s="17"/>
    </row>
    <row r="449" spans="1:9" ht="12.75">
      <c r="A449" s="17"/>
      <c r="B449" s="1"/>
      <c r="I449" s="17"/>
    </row>
    <row r="450" spans="1:9" ht="12.75">
      <c r="A450" s="17"/>
      <c r="B450" s="1"/>
      <c r="I450" s="17"/>
    </row>
    <row r="451" spans="1:9" ht="12.75">
      <c r="A451" s="17"/>
      <c r="B451" s="1"/>
      <c r="I451" s="17"/>
    </row>
    <row r="452" spans="1:9" ht="12.75">
      <c r="A452" s="17"/>
      <c r="B452" s="1"/>
      <c r="I452" s="17"/>
    </row>
    <row r="453" spans="1:9" ht="12.75">
      <c r="A453" s="17"/>
      <c r="B453" s="1"/>
      <c r="I453" s="17"/>
    </row>
    <row r="454" spans="1:9" ht="12.75">
      <c r="A454" s="17"/>
      <c r="B454" s="1"/>
      <c r="I454" s="17"/>
    </row>
    <row r="455" spans="1:9" ht="12.75">
      <c r="A455" s="17"/>
      <c r="B455" s="1"/>
      <c r="I455" s="17"/>
    </row>
    <row r="456" spans="1:9" ht="12.75">
      <c r="A456" s="17"/>
      <c r="B456" s="1"/>
      <c r="I456" s="17"/>
    </row>
    <row r="457" spans="1:2" ht="12.75">
      <c r="A457" t="s">
        <v>126</v>
      </c>
      <c r="B457" s="1" t="s">
        <v>84</v>
      </c>
    </row>
    <row r="458" ht="12.75">
      <c r="B458" t="s">
        <v>191</v>
      </c>
    </row>
    <row r="462" spans="1:2" ht="12.75">
      <c r="A462" t="s">
        <v>127</v>
      </c>
      <c r="B462" s="1" t="s">
        <v>153</v>
      </c>
    </row>
  </sheetData>
  <printOptions/>
  <pageMargins left="0.3" right="0" top="1" bottom="1" header="0.5" footer="0.5"/>
  <pageSetup horizontalDpi="600" verticalDpi="600" orientation="portrait" paperSize="9" scale="85" r:id="rId2"/>
  <headerFooter alignWithMargins="0">
    <oddFooter>&amp;CPage &amp;P of 8</oddFooter>
  </headerFooter>
  <drawing r:id="rId1"/>
</worksheet>
</file>

<file path=xl/worksheets/sheet2.xml><?xml version="1.0" encoding="utf-8"?>
<worksheet xmlns="http://schemas.openxmlformats.org/spreadsheetml/2006/main" xmlns:r="http://schemas.openxmlformats.org/officeDocument/2006/relationships">
  <dimension ref="A1:F31"/>
  <sheetViews>
    <sheetView workbookViewId="0" topLeftCell="A17">
      <selection activeCell="F30" sqref="F30"/>
    </sheetView>
  </sheetViews>
  <sheetFormatPr defaultColWidth="9.140625" defaultRowHeight="12.75"/>
  <cols>
    <col min="4" max="4" width="14.00390625" style="12" customWidth="1"/>
    <col min="6" max="6" width="15.28125" style="0" customWidth="1"/>
  </cols>
  <sheetData>
    <row r="1" spans="1:4" s="1" customFormat="1" ht="12.75">
      <c r="A1" s="1" t="s">
        <v>112</v>
      </c>
      <c r="D1" s="19"/>
    </row>
    <row r="3" spans="4:6" ht="12.75">
      <c r="D3" s="20" t="s">
        <v>113</v>
      </c>
      <c r="F3" s="18" t="s">
        <v>114</v>
      </c>
    </row>
    <row r="4" ht="12.75">
      <c r="F4" s="6"/>
    </row>
    <row r="5" spans="1:6" ht="12.75">
      <c r="A5" t="s">
        <v>151</v>
      </c>
      <c r="D5" s="12">
        <v>284228423</v>
      </c>
      <c r="F5" s="6">
        <f>D5/365*5</f>
        <v>3893540.04109589</v>
      </c>
    </row>
    <row r="6" ht="12.75">
      <c r="F6" s="6"/>
    </row>
    <row r="7" spans="1:6" ht="12.75">
      <c r="A7" t="s">
        <v>152</v>
      </c>
      <c r="D7" s="12">
        <v>290228423</v>
      </c>
      <c r="F7" s="6">
        <f>D7/365*63</f>
        <v>50094220.95616438</v>
      </c>
    </row>
    <row r="8" ht="12.75">
      <c r="F8" s="6"/>
    </row>
    <row r="9" spans="1:6" ht="12.75">
      <c r="A9" t="s">
        <v>154</v>
      </c>
      <c r="D9" s="12">
        <v>296312376</v>
      </c>
      <c r="F9" s="6">
        <f>D9/365*105</f>
        <v>85240546.52054794</v>
      </c>
    </row>
    <row r="10" ht="12.75">
      <c r="F10" s="6"/>
    </row>
    <row r="11" spans="1:6" ht="12.75">
      <c r="A11" t="s">
        <v>155</v>
      </c>
      <c r="D11" s="12">
        <v>296537376</v>
      </c>
      <c r="F11" s="6">
        <f>D11/365*3</f>
        <v>2437293.501369863</v>
      </c>
    </row>
    <row r="12" ht="12.75">
      <c r="F12" s="6"/>
    </row>
    <row r="13" spans="1:6" ht="12.75">
      <c r="A13" t="s">
        <v>156</v>
      </c>
      <c r="D13" s="12">
        <v>296787885</v>
      </c>
      <c r="F13" s="6">
        <f>D13/365*4</f>
        <v>3252469.97260274</v>
      </c>
    </row>
    <row r="14" ht="12.75">
      <c r="F14" s="6"/>
    </row>
    <row r="15" spans="1:6" ht="12.75">
      <c r="A15" t="s">
        <v>158</v>
      </c>
      <c r="D15" s="12">
        <v>296887885</v>
      </c>
      <c r="F15" s="6">
        <f>D15/365*28</f>
        <v>22774961.04109589</v>
      </c>
    </row>
    <row r="16" ht="12.75">
      <c r="F16" s="6"/>
    </row>
    <row r="17" spans="1:6" ht="12.75">
      <c r="A17" t="s">
        <v>161</v>
      </c>
      <c r="D17" s="12">
        <v>297387885</v>
      </c>
      <c r="F17" s="6">
        <f>D17/365*21</f>
        <v>17109987.90410959</v>
      </c>
    </row>
    <row r="18" ht="12.75">
      <c r="F18" s="6"/>
    </row>
    <row r="19" spans="1:6" ht="12.75">
      <c r="A19" t="s">
        <v>159</v>
      </c>
      <c r="D19" s="12">
        <v>297487885</v>
      </c>
      <c r="F19" s="6">
        <f>D19/365*8</f>
        <v>6520282.410958904</v>
      </c>
    </row>
    <row r="20" ht="12.75">
      <c r="F20" s="6"/>
    </row>
    <row r="21" spans="1:6" ht="12.75">
      <c r="A21" t="s">
        <v>160</v>
      </c>
      <c r="D21" s="12">
        <v>297587885</v>
      </c>
      <c r="F21" s="6">
        <f>D21/365*9</f>
        <v>7337783.465753425</v>
      </c>
    </row>
    <row r="22" ht="12.75">
      <c r="F22" s="6"/>
    </row>
    <row r="23" spans="1:6" ht="12.75">
      <c r="A23" t="s">
        <v>167</v>
      </c>
      <c r="D23" s="12">
        <v>297612885</v>
      </c>
      <c r="F23" s="6">
        <v>32737417</v>
      </c>
    </row>
    <row r="24" ht="12.75">
      <c r="F24" s="6"/>
    </row>
    <row r="25" spans="1:6" ht="12.75">
      <c r="A25" t="s">
        <v>168</v>
      </c>
      <c r="D25" s="12">
        <v>297812885</v>
      </c>
      <c r="F25" s="6">
        <v>27741474</v>
      </c>
    </row>
    <row r="26" ht="12.75">
      <c r="F26" s="6"/>
    </row>
    <row r="27" spans="1:6" ht="12.75">
      <c r="A27" t="s">
        <v>169</v>
      </c>
      <c r="D27" s="12">
        <v>298029546</v>
      </c>
      <c r="F27" s="6">
        <v>36743369</v>
      </c>
    </row>
    <row r="28" ht="12.75">
      <c r="F28" s="6"/>
    </row>
    <row r="29" ht="12.75">
      <c r="F29" s="6"/>
    </row>
    <row r="30" ht="12.75">
      <c r="F30" s="21">
        <f>SUM(F4:F29)</f>
        <v>295883345.81369865</v>
      </c>
    </row>
    <row r="31" ht="12.75">
      <c r="F31"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Ngoke Meng Wong</cp:lastModifiedBy>
  <cp:lastPrinted>2004-08-20T03:54:01Z</cp:lastPrinted>
  <dcterms:created xsi:type="dcterms:W3CDTF">2002-11-05T06:24:10Z</dcterms:created>
  <dcterms:modified xsi:type="dcterms:W3CDTF">2004-08-20T03:54:04Z</dcterms:modified>
  <cp:category/>
  <cp:version/>
  <cp:contentType/>
  <cp:contentStatus/>
</cp:coreProperties>
</file>