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3"/>
  </bookViews>
  <sheets>
    <sheet name="P&amp;L" sheetId="1" r:id="rId1"/>
    <sheet name="B_Sheet" sheetId="2" r:id="rId2"/>
    <sheet name="Chg in equity" sheetId="3" r:id="rId3"/>
    <sheet name="CF" sheetId="4" r:id="rId4"/>
  </sheets>
  <definedNames>
    <definedName name="_xlnm.Print_Titles" localSheetId="3">'CF'!$1:$4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<sst xmlns="http://schemas.openxmlformats.org/spreadsheetml/2006/main" count="165" uniqueCount="133">
  <si>
    <t>EUROPLUS BERHAD (520-h)</t>
  </si>
  <si>
    <t>Condensed Consolidated Income Statements</t>
  </si>
  <si>
    <t>2002</t>
  </si>
  <si>
    <t>Current Quarter</t>
  </si>
  <si>
    <t>Revenue</t>
  </si>
  <si>
    <t>Cumulative to-date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</si>
  <si>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</si>
  <si>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</si>
  <si>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</si>
  <si>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</si>
  <si>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</si>
  <si>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</si>
  <si>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</si>
  <si>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</si>
  <si>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</si>
  <si>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</si>
  <si>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AS AT PRECEDING</t>
  </si>
  <si>
    <t xml:space="preserve">FINANCIAL </t>
  </si>
  <si>
    <t>YEAR ENDED</t>
  </si>
  <si>
    <t>RM '000</t>
  </si>
  <si>
    <t>PROPERTY, PLANT AND EQUIPMENT</t>
  </si>
  <si>
    <t>PROPERTY DEVELOPMENT PROJECTS - non-current portion</t>
  </si>
  <si>
    <t>INVESTMENT IN ASSOCIATED COMPANIES</t>
  </si>
  <si>
    <t>CURRENT ASSETS</t>
  </si>
  <si>
    <t>Property development projects - current portion</t>
  </si>
  <si>
    <t>Inventories</t>
  </si>
  <si>
    <t>Total Current Assets</t>
  </si>
  <si>
    <t>CURRENT LIABILITIES</t>
  </si>
  <si>
    <t>Total Current Liabilities</t>
  </si>
  <si>
    <t>NET CURRENT ASSET</t>
  </si>
  <si>
    <t>NET ASSETS</t>
  </si>
  <si>
    <t xml:space="preserve">Represented By : </t>
  </si>
  <si>
    <t>SHARE CAPITAL</t>
  </si>
  <si>
    <t>TOTAL SHAREHOLDERS' FUNDS</t>
  </si>
  <si>
    <t>TOTAL CAPITAL EMPLOYED</t>
  </si>
  <si>
    <t>NET TANGIBLE ASSETS PER SHARE (RM)</t>
  </si>
  <si>
    <t>Condensed Consolidated Balance Sheets</t>
  </si>
  <si>
    <t>Cash &amp; Cash Equivalents</t>
  </si>
  <si>
    <t>Overdraft &amp; Short Term Borrowings</t>
  </si>
  <si>
    <t>RESERVES</t>
  </si>
  <si>
    <t>MINORITY INTEREST</t>
  </si>
  <si>
    <t>LONG TERMS LIABILITIES</t>
  </si>
  <si>
    <t>Other deferred liabilities</t>
  </si>
  <si>
    <t>Borrowings</t>
  </si>
  <si>
    <t>Condensed Consolidated Statements of Changes in Equity</t>
  </si>
  <si>
    <t>Share</t>
  </si>
  <si>
    <t>Capital</t>
  </si>
  <si>
    <t>(RM)</t>
  </si>
  <si>
    <t>Reserve Attributable</t>
  </si>
  <si>
    <t>To Capital</t>
  </si>
  <si>
    <t>To Revenue</t>
  </si>
  <si>
    <t>Retained</t>
  </si>
  <si>
    <t>Profits</t>
  </si>
  <si>
    <t>Total</t>
  </si>
  <si>
    <t>Balance at beginning of year</t>
  </si>
  <si>
    <t>RM'000</t>
  </si>
  <si>
    <t xml:space="preserve">The Condensed Consolidated Income Statement should be read in conjunction with </t>
  </si>
  <si>
    <t>the Annual Financial Report for the year ended 31st March 2002.</t>
  </si>
  <si>
    <t xml:space="preserve">                                 the Annual Financial Report for the year ended 31st March 2002.</t>
  </si>
  <si>
    <t xml:space="preserve">                                The Condensed Consolidated Balance Sheet should be read in conjunction with </t>
  </si>
  <si>
    <t xml:space="preserve">The Condensed Consolidated Statement of Changes In Equity should be read in conjunction with </t>
  </si>
  <si>
    <t>Net Profit For The Year</t>
  </si>
  <si>
    <t>Less: Interim Dividend (2% less 28% income tax)</t>
  </si>
  <si>
    <t>EUROPLUS BERHAD (520-H)</t>
  </si>
  <si>
    <t>For the year ended 31st March 2003</t>
  </si>
  <si>
    <t xml:space="preserve">12 months year ended </t>
  </si>
  <si>
    <t>31 March 2003</t>
  </si>
  <si>
    <t>Movement for the year</t>
  </si>
  <si>
    <t>Balance at end of year</t>
  </si>
  <si>
    <t>31 March 2002</t>
  </si>
  <si>
    <t>Movements during the year</t>
  </si>
  <si>
    <t>For the quarter ended 31st March 2003</t>
  </si>
  <si>
    <t>Ended 31 March</t>
  </si>
  <si>
    <t>2003</t>
  </si>
  <si>
    <t>12 months</t>
  </si>
  <si>
    <t>Grand</t>
  </si>
  <si>
    <t>As At 31st March 2003</t>
  </si>
  <si>
    <t>AS AT CURRENT</t>
  </si>
  <si>
    <t>AGRICULTURE EXPENDITURE</t>
  </si>
  <si>
    <t>Receivables</t>
  </si>
  <si>
    <t>Payables</t>
  </si>
  <si>
    <t>Tax liabilities</t>
  </si>
  <si>
    <t>INVESTMENT PROPERTIES</t>
  </si>
  <si>
    <t>7% IRREDEMABLE CONVERTIBLE UNSECURED LOAN STOCKS</t>
  </si>
  <si>
    <t>Earnings Per Share - Basic (Sen)</t>
  </si>
  <si>
    <t xml:space="preserve">                                  - Diluted (Sen)</t>
  </si>
  <si>
    <t>EUROPLUS BERHAD</t>
  </si>
  <si>
    <t>CONDENSED CASHFLOW STATEMENT</t>
  </si>
  <si>
    <t>FOR THE YEAR 1ST APRIL 2002 TO 31 MARCH 2003</t>
  </si>
  <si>
    <t>AS OF</t>
  </si>
  <si>
    <t>31 MAR 2003</t>
  </si>
  <si>
    <t>CASH FLOWS FROM OPERATING ACTIVITIES</t>
  </si>
  <si>
    <t>Addjustment for:</t>
  </si>
  <si>
    <t>Loss on the disposal of investments</t>
  </si>
  <si>
    <t>Interest expense</t>
  </si>
  <si>
    <t>Interest income</t>
  </si>
  <si>
    <t>Share of results in associated companies</t>
  </si>
  <si>
    <t>Operating profit / (loss) before changes in working capital</t>
  </si>
  <si>
    <t>Deferred membership income</t>
  </si>
  <si>
    <t>Property development projects</t>
  </si>
  <si>
    <t>Cash generated from operations</t>
  </si>
  <si>
    <t>Income taxes paid</t>
  </si>
  <si>
    <t>Interest paid</t>
  </si>
  <si>
    <t>Interest received</t>
  </si>
  <si>
    <t>Net cash used in operations</t>
  </si>
  <si>
    <t>CASH FLOWS FROM INVESTING ACTIVITIES</t>
  </si>
  <si>
    <t>Agriculture expenditure</t>
  </si>
  <si>
    <t>Purchase of investment properties</t>
  </si>
  <si>
    <t>Subscription of additional shares in associated companies</t>
  </si>
  <si>
    <t>Net cash used in investing activities</t>
  </si>
  <si>
    <t>CASH FLOWS FROM FINANCING ACTIVITIES</t>
  </si>
  <si>
    <t>Deposits into sinking funds</t>
  </si>
  <si>
    <t>Dividend paid</t>
  </si>
  <si>
    <t>Proceeds from issue of shares by subsidiary companies to minority shareholders</t>
  </si>
  <si>
    <t>NET DECREASE IN CASH AND CASH EQUIVALENT</t>
  </si>
  <si>
    <t>CASH AND CASH EQUIVALENTS AT BEGINNING OF THE YEAR</t>
  </si>
  <si>
    <t>CASH AND CASH EQUIVALENTS AT END OF THE YEAR</t>
  </si>
  <si>
    <t>Cash and cash equivalent comprise:</t>
  </si>
  <si>
    <t>Opening balance:</t>
  </si>
  <si>
    <t>Cash and bank balances</t>
  </si>
  <si>
    <t>Deposits</t>
  </si>
  <si>
    <t>Deposits restricted in use</t>
  </si>
  <si>
    <t>Bank overdrafts &amp; RC</t>
  </si>
  <si>
    <t>Closing balance:</t>
  </si>
  <si>
    <t>**</t>
  </si>
  <si>
    <t>RM</t>
  </si>
  <si>
    <t>This reperesented by</t>
  </si>
  <si>
    <t>- Proceeds from the disposal of an associated company</t>
  </si>
  <si>
    <t>- Proceeds from the 1% dilution of a subsidiary company</t>
  </si>
  <si>
    <t>Other non-cash item</t>
  </si>
  <si>
    <t xml:space="preserve">Net purchase of property, plant and equipment </t>
  </si>
  <si>
    <t>Net borrowing repaid</t>
  </si>
  <si>
    <t>Proceeds for the disposal of investment **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</si>
</sst>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_);[Red]\(#,##0.0\)"/>
    <numFmt numFmtId="167" formatCode="0.0%"/>
    <numFmt numFmtId="168" formatCode="_-* #,##0_-;\-* #,##0_-;_-* &quot;-&quot;??_-;_-@_-"/>
    <numFmt numFmtId="169" formatCode="_-* #,##0.00_-;\-* #,##0.00_-;_-* &quot;-&quot;??_-;_-@_-"/>
    <numFmt numFmtId="170" formatCode="_(* #,##0.0_);_(* \(#,##0.0\);_(* &quot;-&quot;?_);_(@_)"/>
    <numFmt numFmtId="171" formatCode="_(* #,##0.000_);_(* \(#,##0.000\);_(* &quot;-&quot;???_);_(@_)"/>
    <numFmt numFmtId="172" formatCode="_(* #,##0.0000_);_(* \(#,##0.0000\);_(* &quot;-&quot;????_);_(@_)"/>
  </numFmts>
  <fonts count="10">
    <font>
      <sz val="10"/>
      <name val="Arial"/>
      <family val="0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38" fontId="4" fillId="0" borderId="0" xfId="0" applyNumberFormat="1" applyFont="1" applyAlignment="1">
      <alignment/>
    </xf>
    <xf numFmtId="38" fontId="5" fillId="0" borderId="0" xfId="0" applyNumberFormat="1" applyFont="1" applyAlignment="1">
      <alignment/>
    </xf>
    <xf numFmtId="38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/>
    </xf>
    <xf numFmtId="15" fontId="5" fillId="0" borderId="0" xfId="0" applyNumberFormat="1" applyFont="1" applyAlignment="1" quotePrefix="1">
      <alignment horizontal="center"/>
    </xf>
    <xf numFmtId="38" fontId="5" fillId="0" borderId="0" xfId="15" applyNumberFormat="1" applyFont="1" applyAlignment="1">
      <alignment/>
    </xf>
    <xf numFmtId="38" fontId="5" fillId="0" borderId="1" xfId="15" applyNumberFormat="1" applyFont="1" applyBorder="1" applyAlignment="1">
      <alignment/>
    </xf>
    <xf numFmtId="38" fontId="5" fillId="0" borderId="1" xfId="0" applyNumberFormat="1" applyFont="1" applyBorder="1" applyAlignment="1">
      <alignment/>
    </xf>
    <xf numFmtId="38" fontId="5" fillId="0" borderId="2" xfId="15" applyNumberFormat="1" applyFont="1" applyBorder="1" applyAlignment="1">
      <alignment/>
    </xf>
    <xf numFmtId="38" fontId="5" fillId="0" borderId="3" xfId="15" applyNumberFormat="1" applyFont="1" applyBorder="1" applyAlignment="1">
      <alignment/>
    </xf>
    <xf numFmtId="38" fontId="5" fillId="0" borderId="4" xfId="15" applyNumberFormat="1" applyFont="1" applyBorder="1" applyAlignment="1">
      <alignment/>
    </xf>
    <xf numFmtId="38" fontId="5" fillId="0" borderId="4" xfId="0" applyNumberFormat="1" applyFont="1" applyBorder="1" applyAlignment="1">
      <alignment/>
    </xf>
    <xf numFmtId="38" fontId="5" fillId="0" borderId="3" xfId="0" applyNumberFormat="1" applyFont="1" applyBorder="1" applyAlignment="1">
      <alignment/>
    </xf>
    <xf numFmtId="164" fontId="5" fillId="0" borderId="3" xfId="15" applyNumberFormat="1" applyFont="1" applyBorder="1" applyAlignment="1">
      <alignment/>
    </xf>
    <xf numFmtId="38" fontId="5" fillId="0" borderId="5" xfId="0" applyNumberFormat="1" applyFont="1" applyBorder="1" applyAlignment="1">
      <alignment/>
    </xf>
    <xf numFmtId="38" fontId="5" fillId="0" borderId="0" xfId="15" applyNumberFormat="1" applyFont="1" applyBorder="1" applyAlignment="1">
      <alignment/>
    </xf>
    <xf numFmtId="38" fontId="5" fillId="0" borderId="0" xfId="0" applyNumberFormat="1" applyFont="1" applyBorder="1" applyAlignment="1">
      <alignment/>
    </xf>
    <xf numFmtId="38" fontId="5" fillId="0" borderId="6" xfId="0" applyNumberFormat="1" applyFont="1" applyBorder="1" applyAlignment="1">
      <alignment/>
    </xf>
    <xf numFmtId="38" fontId="5" fillId="0" borderId="5" xfId="15" applyNumberFormat="1" applyFont="1" applyBorder="1" applyAlignment="1">
      <alignment/>
    </xf>
    <xf numFmtId="164" fontId="5" fillId="0" borderId="0" xfId="15" applyNumberFormat="1" applyFont="1" applyAlignment="1">
      <alignment/>
    </xf>
    <xf numFmtId="40" fontId="5" fillId="0" borderId="0" xfId="15" applyNumberFormat="1" applyFont="1" applyBorder="1" applyAlignment="1">
      <alignment/>
    </xf>
    <xf numFmtId="43" fontId="5" fillId="0" borderId="0" xfId="15" applyFont="1" applyAlignment="1">
      <alignment/>
    </xf>
    <xf numFmtId="38" fontId="5" fillId="0" borderId="0" xfId="0" applyNumberFormat="1" applyFont="1" applyAlignment="1" quotePrefix="1">
      <alignment/>
    </xf>
    <xf numFmtId="164" fontId="5" fillId="0" borderId="0" xfId="15" applyNumberFormat="1" applyFont="1" applyBorder="1" applyAlignment="1">
      <alignment/>
    </xf>
    <xf numFmtId="38" fontId="5" fillId="0" borderId="7" xfId="15" applyNumberFormat="1" applyFont="1" applyBorder="1" applyAlignment="1">
      <alignment/>
    </xf>
    <xf numFmtId="0" fontId="1" fillId="0" borderId="0" xfId="0" applyFont="1" applyAlignment="1" quotePrefix="1">
      <alignment/>
    </xf>
    <xf numFmtId="15" fontId="1" fillId="0" borderId="0" xfId="0" applyNumberFormat="1" applyFont="1" applyAlignment="1" quotePrefix="1">
      <alignment/>
    </xf>
    <xf numFmtId="164" fontId="2" fillId="0" borderId="0" xfId="15" applyNumberFormat="1" applyFont="1" applyAlignment="1">
      <alignment/>
    </xf>
    <xf numFmtId="164" fontId="3" fillId="0" borderId="2" xfId="15" applyNumberFormat="1" applyFont="1" applyBorder="1" applyAlignment="1" quotePrefix="1">
      <alignment horizontal="center"/>
    </xf>
    <xf numFmtId="164" fontId="2" fillId="0" borderId="5" xfId="15" applyNumberFormat="1" applyFont="1" applyBorder="1" applyAlignment="1">
      <alignment/>
    </xf>
    <xf numFmtId="164" fontId="3" fillId="0" borderId="8" xfId="15" applyNumberFormat="1" applyFont="1" applyBorder="1" applyAlignment="1" quotePrefix="1">
      <alignment horizontal="center"/>
    </xf>
    <xf numFmtId="164" fontId="3" fillId="0" borderId="9" xfId="15" applyNumberFormat="1" applyFont="1" applyBorder="1" applyAlignment="1">
      <alignment horizontal="center"/>
    </xf>
    <xf numFmtId="164" fontId="3" fillId="0" borderId="10" xfId="15" applyNumberFormat="1" applyFont="1" applyBorder="1" applyAlignment="1">
      <alignment horizontal="center"/>
    </xf>
    <xf numFmtId="164" fontId="3" fillId="0" borderId="2" xfId="15" applyNumberFormat="1" applyFont="1" applyBorder="1" applyAlignment="1">
      <alignment horizontal="center"/>
    </xf>
    <xf numFmtId="164" fontId="2" fillId="0" borderId="3" xfId="15" applyNumberFormat="1" applyFont="1" applyBorder="1" applyAlignment="1">
      <alignment/>
    </xf>
    <xf numFmtId="164" fontId="2" fillId="0" borderId="1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43" fontId="2" fillId="0" borderId="11" xfId="15" applyFont="1" applyBorder="1" applyAlignment="1">
      <alignment/>
    </xf>
    <xf numFmtId="164" fontId="3" fillId="2" borderId="2" xfId="15" applyNumberFormat="1" applyFont="1" applyFill="1" applyBorder="1" applyAlignment="1" quotePrefix="1">
      <alignment horizontal="center"/>
    </xf>
    <xf numFmtId="164" fontId="3" fillId="2" borderId="3" xfId="15" applyNumberFormat="1" applyFont="1" applyFill="1" applyBorder="1" applyAlignment="1" quotePrefix="1">
      <alignment horizontal="center"/>
    </xf>
    <xf numFmtId="164" fontId="3" fillId="2" borderId="11" xfId="15" applyNumberFormat="1" applyFont="1" applyFill="1" applyBorder="1" applyAlignment="1">
      <alignment horizontal="center"/>
    </xf>
    <xf numFmtId="164" fontId="3" fillId="2" borderId="2" xfId="15" applyNumberFormat="1" applyFont="1" applyFill="1" applyBorder="1" applyAlignment="1">
      <alignment horizontal="center"/>
    </xf>
    <xf numFmtId="164" fontId="2" fillId="2" borderId="3" xfId="15" applyNumberFormat="1" applyFont="1" applyFill="1" applyBorder="1" applyAlignment="1">
      <alignment/>
    </xf>
    <xf numFmtId="164" fontId="2" fillId="2" borderId="11" xfId="15" applyNumberFormat="1" applyFont="1" applyFill="1" applyBorder="1" applyAlignment="1">
      <alignment/>
    </xf>
    <xf numFmtId="164" fontId="2" fillId="2" borderId="2" xfId="15" applyNumberFormat="1" applyFont="1" applyFill="1" applyBorder="1" applyAlignment="1">
      <alignment/>
    </xf>
    <xf numFmtId="164" fontId="2" fillId="2" borderId="4" xfId="15" applyNumberFormat="1" applyFont="1" applyFill="1" applyBorder="1" applyAlignment="1">
      <alignment/>
    </xf>
    <xf numFmtId="43" fontId="2" fillId="2" borderId="11" xfId="15" applyFont="1" applyFill="1" applyBorder="1" applyAlignment="1">
      <alignment/>
    </xf>
    <xf numFmtId="43" fontId="2" fillId="0" borderId="4" xfId="15" applyFont="1" applyBorder="1" applyAlignment="1">
      <alignment/>
    </xf>
    <xf numFmtId="43" fontId="2" fillId="2" borderId="4" xfId="15" applyFont="1" applyFill="1" applyBorder="1" applyAlignment="1">
      <alignment/>
    </xf>
    <xf numFmtId="164" fontId="2" fillId="0" borderId="0" xfId="15" applyNumberFormat="1" applyFont="1" applyAlignment="1">
      <alignment horizontal="center"/>
    </xf>
    <xf numFmtId="164" fontId="2" fillId="0" borderId="5" xfId="15" applyNumberFormat="1" applyFont="1" applyBorder="1" applyAlignment="1">
      <alignment horizontal="center"/>
    </xf>
    <xf numFmtId="164" fontId="2" fillId="0" borderId="1" xfId="15" applyNumberFormat="1" applyFont="1" applyBorder="1" applyAlignment="1">
      <alignment/>
    </xf>
    <xf numFmtId="38" fontId="6" fillId="0" borderId="0" xfId="15" applyNumberFormat="1" applyFont="1" applyAlignment="1">
      <alignment/>
    </xf>
    <xf numFmtId="38" fontId="6" fillId="0" borderId="3" xfId="15" applyNumberFormat="1" applyFont="1" applyBorder="1" applyAlignment="1">
      <alignment/>
    </xf>
    <xf numFmtId="38" fontId="6" fillId="0" borderId="0" xfId="0" applyNumberFormat="1" applyFont="1" applyAlignment="1">
      <alignment/>
    </xf>
    <xf numFmtId="38" fontId="6" fillId="0" borderId="5" xfId="0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164" fontId="6" fillId="0" borderId="0" xfId="15" applyNumberFormat="1" applyFont="1" applyBorder="1" applyAlignment="1">
      <alignment/>
    </xf>
    <xf numFmtId="38" fontId="2" fillId="3" borderId="0" xfId="0" applyNumberFormat="1" applyFont="1" applyFill="1" applyAlignment="1">
      <alignment/>
    </xf>
    <xf numFmtId="38" fontId="3" fillId="3" borderId="0" xfId="0" applyNumberFormat="1" applyFont="1" applyFill="1" applyAlignment="1">
      <alignment/>
    </xf>
    <xf numFmtId="38" fontId="2" fillId="3" borderId="0" xfId="0" applyNumberFormat="1" applyFont="1" applyFill="1" applyAlignment="1">
      <alignment/>
    </xf>
    <xf numFmtId="38" fontId="1" fillId="3" borderId="0" xfId="0" applyNumberFormat="1" applyFont="1" applyFill="1" applyAlignment="1">
      <alignment/>
    </xf>
    <xf numFmtId="38" fontId="2" fillId="3" borderId="0" xfId="0" applyNumberFormat="1" applyFont="1" applyFill="1" applyAlignment="1">
      <alignment horizontal="center"/>
    </xf>
    <xf numFmtId="38" fontId="3" fillId="3" borderId="0" xfId="0" applyNumberFormat="1" applyFont="1" applyFill="1" applyAlignment="1">
      <alignment horizontal="center"/>
    </xf>
    <xf numFmtId="38" fontId="2" fillId="3" borderId="0" xfId="0" applyNumberFormat="1" applyFont="1" applyFill="1" applyAlignment="1" quotePrefix="1">
      <alignment horizontal="center"/>
    </xf>
    <xf numFmtId="38" fontId="2" fillId="3" borderId="5" xfId="0" applyNumberFormat="1" applyFont="1" applyFill="1" applyBorder="1" applyAlignment="1">
      <alignment/>
    </xf>
    <xf numFmtId="38" fontId="2" fillId="3" borderId="0" xfId="0" applyNumberFormat="1" applyFont="1" applyFill="1" applyBorder="1" applyAlignment="1">
      <alignment/>
    </xf>
    <xf numFmtId="38" fontId="2" fillId="3" borderId="1" xfId="0" applyNumberFormat="1" applyFont="1" applyFill="1" applyBorder="1" applyAlignment="1">
      <alignment/>
    </xf>
    <xf numFmtId="38" fontId="2" fillId="3" borderId="0" xfId="0" applyNumberFormat="1" applyFont="1" applyFill="1" applyBorder="1" applyAlignment="1">
      <alignment/>
    </xf>
    <xf numFmtId="38" fontId="9" fillId="3" borderId="0" xfId="0" applyNumberFormat="1" applyFont="1" applyFill="1" applyAlignment="1">
      <alignment horizontal="center"/>
    </xf>
    <xf numFmtId="38" fontId="2" fillId="3" borderId="0" xfId="0" applyNumberFormat="1" applyFont="1" applyFill="1" applyAlignment="1" quotePrefix="1">
      <alignment/>
    </xf>
    <xf numFmtId="38" fontId="2" fillId="3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42"/>
  <sheetViews>
    <sheetView showGridLines="0" workbookViewId="0" topLeftCell="A1">
      <pane xSplit="3" ySplit="11" topLeftCell="F23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H24" sqref="H24"/>
    </sheetView>
  </sheetViews>
  <sheetFormatPr defaultColWidth="9.140625" defaultRowHeight="12.75"/>
  <cols>
    <col min="1" max="1" width="9.140625" style="2" customWidth="1"/>
    <col min="2" max="2" width="22.140625" style="2" customWidth="1"/>
    <col min="3" max="3" width="5.57421875" style="2" customWidth="1"/>
    <col min="4" max="4" width="19.140625" style="31" customWidth="1"/>
    <col min="5" max="5" width="19.421875" style="31" customWidth="1"/>
    <col min="6" max="6" width="18.421875" style="31" customWidth="1"/>
    <col min="7" max="7" width="18.28125" style="31" customWidth="1"/>
    <col min="8" max="8" width="17.8515625" style="2" customWidth="1"/>
    <col min="9" max="9" width="3.421875" style="2" customWidth="1"/>
    <col min="10" max="10" width="19.140625" style="2" customWidth="1"/>
    <col min="11" max="16384" width="9.140625" style="2" customWidth="1"/>
  </cols>
  <sheetData>
    <row r="3" ht="12.75">
      <c r="B3" s="1" t="s">
        <v>63</v>
      </c>
    </row>
    <row r="5" ht="12.75">
      <c r="B5" s="1" t="s">
        <v>1</v>
      </c>
    </row>
    <row r="6" ht="12.75">
      <c r="B6" s="1" t="s">
        <v>71</v>
      </c>
    </row>
    <row r="8" spans="4:7" ht="12.75">
      <c r="D8" s="34" t="s">
        <v>73</v>
      </c>
      <c r="E8" s="43" t="s">
        <v>73</v>
      </c>
      <c r="F8" s="32" t="s">
        <v>2</v>
      </c>
      <c r="G8" s="43" t="s">
        <v>2</v>
      </c>
    </row>
    <row r="9" spans="4:7" ht="12.75">
      <c r="D9" s="35" t="s">
        <v>3</v>
      </c>
      <c r="E9" s="44" t="s">
        <v>74</v>
      </c>
      <c r="F9" s="35" t="s">
        <v>3</v>
      </c>
      <c r="G9" s="44" t="s">
        <v>74</v>
      </c>
    </row>
    <row r="10" spans="4:7" ht="12.75">
      <c r="D10" s="36" t="s">
        <v>72</v>
      </c>
      <c r="E10" s="45" t="s">
        <v>5</v>
      </c>
      <c r="F10" s="36" t="s">
        <v>72</v>
      </c>
      <c r="G10" s="45" t="s">
        <v>5</v>
      </c>
    </row>
    <row r="11" spans="4:7" ht="12.75">
      <c r="D11" s="37" t="s">
        <v>55</v>
      </c>
      <c r="E11" s="46" t="s">
        <v>55</v>
      </c>
      <c r="F11" s="37" t="s">
        <v>55</v>
      </c>
      <c r="G11" s="46" t="s">
        <v>55</v>
      </c>
    </row>
    <row r="12" spans="4:7" ht="12.75">
      <c r="D12" s="38"/>
      <c r="E12" s="47"/>
      <c r="F12" s="38"/>
      <c r="G12" s="47"/>
    </row>
    <row r="13" spans="2:7" ht="12.75">
      <c r="B13" s="2" t="s">
        <v>4</v>
      </c>
      <c r="D13" s="38">
        <f>E13-506643</f>
        <v>141696</v>
      </c>
      <c r="E13" s="47">
        <v>648339</v>
      </c>
      <c r="F13" s="38">
        <f>176971</f>
        <v>176971</v>
      </c>
      <c r="G13" s="47">
        <f>636444</f>
        <v>636444</v>
      </c>
    </row>
    <row r="14" spans="4:7" ht="12.75">
      <c r="D14" s="38"/>
      <c r="E14" s="47"/>
      <c r="F14" s="38"/>
      <c r="G14" s="47"/>
    </row>
    <row r="15" spans="2:7" ht="12.75">
      <c r="B15" s="2" t="s">
        <v>6</v>
      </c>
      <c r="D15" s="38">
        <f>E15-(-411212-40228)</f>
        <v>-139089</v>
      </c>
      <c r="E15" s="47">
        <v>-590529</v>
      </c>
      <c r="F15" s="38">
        <v>-173517</v>
      </c>
      <c r="G15" s="47">
        <v>-557602</v>
      </c>
    </row>
    <row r="16" spans="4:7" ht="12.75">
      <c r="D16" s="38"/>
      <c r="E16" s="47"/>
      <c r="F16" s="38"/>
      <c r="G16" s="47"/>
    </row>
    <row r="17" spans="2:7" ht="12.75">
      <c r="B17" s="2" t="s">
        <v>7</v>
      </c>
      <c r="D17" s="39">
        <f>E17-10596</f>
        <v>4862</v>
      </c>
      <c r="E17" s="48">
        <v>15458</v>
      </c>
      <c r="F17" s="39">
        <f>4300</f>
        <v>4300</v>
      </c>
      <c r="G17" s="48">
        <f>13465</f>
        <v>13465</v>
      </c>
    </row>
    <row r="18" spans="2:7" ht="19.5" customHeight="1">
      <c r="B18" s="2" t="s">
        <v>8</v>
      </c>
      <c r="D18" s="40">
        <f>SUM(D13:D17)</f>
        <v>7469</v>
      </c>
      <c r="E18" s="49">
        <f>SUM(E13:E17)</f>
        <v>73268</v>
      </c>
      <c r="F18" s="40">
        <f>SUM(F13:F17)</f>
        <v>7754</v>
      </c>
      <c r="G18" s="49">
        <f>SUM(G13:G17)</f>
        <v>92307</v>
      </c>
    </row>
    <row r="19" spans="4:7" ht="12.75" customHeight="1">
      <c r="D19" s="38"/>
      <c r="E19" s="47"/>
      <c r="F19" s="38"/>
      <c r="G19" s="47"/>
    </row>
    <row r="20" spans="2:7" ht="12.75" customHeight="1">
      <c r="B20" s="2" t="s">
        <v>9</v>
      </c>
      <c r="D20" s="38">
        <f>E20-(-9905)</f>
        <v>-3511</v>
      </c>
      <c r="E20" s="47">
        <v>-13416</v>
      </c>
      <c r="F20" s="38">
        <v>-1995</v>
      </c>
      <c r="G20" s="47">
        <v>-15378</v>
      </c>
    </row>
    <row r="21" spans="4:7" ht="12.75">
      <c r="D21" s="38"/>
      <c r="E21" s="47"/>
      <c r="F21" s="38"/>
      <c r="G21" s="47"/>
    </row>
    <row r="22" spans="2:7" ht="12.75">
      <c r="B22" s="2" t="s">
        <v>10</v>
      </c>
      <c r="D22" s="39">
        <f>E22-(-42)</f>
        <v>76</v>
      </c>
      <c r="E22" s="48">
        <v>34</v>
      </c>
      <c r="F22" s="39">
        <v>-288</v>
      </c>
      <c r="G22" s="48">
        <v>-153</v>
      </c>
    </row>
    <row r="23" spans="2:7" ht="19.5" customHeight="1">
      <c r="B23" s="2" t="s">
        <v>11</v>
      </c>
      <c r="D23" s="38">
        <f>SUM(D18:D22)</f>
        <v>4034</v>
      </c>
      <c r="E23" s="47">
        <f>SUM(E18:E22)</f>
        <v>59886</v>
      </c>
      <c r="F23" s="38">
        <f>SUM(F18:F22)</f>
        <v>5471</v>
      </c>
      <c r="G23" s="47">
        <f>SUM(G18:G22)</f>
        <v>76776</v>
      </c>
    </row>
    <row r="24" spans="4:7" ht="12.75">
      <c r="D24" s="38"/>
      <c r="E24" s="47"/>
      <c r="F24" s="38"/>
      <c r="G24" s="47"/>
    </row>
    <row r="25" spans="2:7" ht="12.75">
      <c r="B25" s="2" t="s">
        <v>12</v>
      </c>
      <c r="D25" s="39">
        <f>E25-(-18743)</f>
        <v>3233</v>
      </c>
      <c r="E25" s="48">
        <v>-15510</v>
      </c>
      <c r="F25" s="39">
        <v>-3602</v>
      </c>
      <c r="G25" s="48">
        <v>-29271</v>
      </c>
    </row>
    <row r="26" spans="2:7" ht="19.5" customHeight="1">
      <c r="B26" s="2" t="s">
        <v>13</v>
      </c>
      <c r="D26" s="38">
        <f>SUM(D23:D25)</f>
        <v>7267</v>
      </c>
      <c r="E26" s="47">
        <f>SUM(E23:E25)</f>
        <v>44376</v>
      </c>
      <c r="F26" s="38">
        <f>SUM(F23:F25)</f>
        <v>1869</v>
      </c>
      <c r="G26" s="47">
        <f>SUM(G23:G25)</f>
        <v>47505</v>
      </c>
    </row>
    <row r="27" spans="4:7" ht="12.75">
      <c r="D27" s="38"/>
      <c r="E27" s="47"/>
      <c r="F27" s="38"/>
      <c r="G27" s="47"/>
    </row>
    <row r="28" spans="2:7" ht="12.75">
      <c r="B28" s="2" t="s">
        <v>14</v>
      </c>
      <c r="D28" s="39">
        <f>E28-(-3780)</f>
        <v>-1925</v>
      </c>
      <c r="E28" s="48">
        <v>-5705</v>
      </c>
      <c r="F28" s="39">
        <f>971</f>
        <v>971</v>
      </c>
      <c r="G28" s="48">
        <v>-1220</v>
      </c>
    </row>
    <row r="29" spans="2:7" ht="19.5" customHeight="1">
      <c r="B29" s="2" t="s">
        <v>15</v>
      </c>
      <c r="D29" s="41">
        <f>SUM(D26:D28)</f>
        <v>5342</v>
      </c>
      <c r="E29" s="50">
        <f>SUM(E26:E28)</f>
        <v>38671</v>
      </c>
      <c r="F29" s="41">
        <f>SUM(F26:F28)</f>
        <v>2840</v>
      </c>
      <c r="G29" s="50">
        <f>SUM(G26:G28)</f>
        <v>46285</v>
      </c>
    </row>
    <row r="30" spans="4:7" ht="12.75">
      <c r="D30" s="38"/>
      <c r="E30" s="47"/>
      <c r="F30" s="38"/>
      <c r="G30" s="47"/>
    </row>
    <row r="31" spans="2:7" ht="12.75">
      <c r="B31" s="2" t="s">
        <v>84</v>
      </c>
      <c r="D31" s="42">
        <f>(D29/268577)*100</f>
        <v>1.9890012919944748</v>
      </c>
      <c r="E31" s="51">
        <f>(E29/B_Sheet!E42)*100</f>
        <v>14.398477903915824</v>
      </c>
      <c r="F31" s="42">
        <v>1.07</v>
      </c>
      <c r="G31" s="51">
        <v>17.37</v>
      </c>
    </row>
    <row r="32" spans="2:7" ht="12.75">
      <c r="B32" s="3" t="s">
        <v>85</v>
      </c>
      <c r="D32" s="52">
        <v>1.42</v>
      </c>
      <c r="E32" s="53">
        <v>9.83</v>
      </c>
      <c r="F32" s="52">
        <v>0.76</v>
      </c>
      <c r="G32" s="53">
        <v>11.54</v>
      </c>
    </row>
    <row r="41" ht="12.75">
      <c r="C41" s="2" t="s">
        <v>56</v>
      </c>
    </row>
    <row r="42" ht="12.75">
      <c r="C42" s="2" t="s">
        <v>57</v>
      </c>
    </row>
  </sheetData>
  <printOptions/>
  <pageMargins left="0.25" right="0.25" top="0.25" bottom="0.25" header="0.5" footer="0.5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5"/>
  <sheetViews>
    <sheetView showGridLines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0" sqref="E10"/>
    </sheetView>
  </sheetViews>
  <sheetFormatPr defaultColWidth="9.140625" defaultRowHeight="12.75"/>
  <cols>
    <col min="1" max="1" width="0.85546875" style="5" customWidth="1"/>
    <col min="2" max="2" width="4.140625" style="5" customWidth="1"/>
    <col min="3" max="3" width="53.8515625" style="5" customWidth="1"/>
    <col min="4" max="4" width="2.421875" style="5" customWidth="1"/>
    <col min="5" max="5" width="18.7109375" style="5" customWidth="1"/>
    <col min="6" max="6" width="3.7109375" style="5" customWidth="1"/>
    <col min="7" max="7" width="18.7109375" style="5" customWidth="1"/>
    <col min="8" max="8" width="9.140625" style="5" customWidth="1"/>
    <col min="9" max="10" width="16.140625" style="5" customWidth="1"/>
    <col min="11" max="16384" width="9.140625" style="5" customWidth="1"/>
  </cols>
  <sheetData>
    <row r="1" s="4" customFormat="1" ht="15.75">
      <c r="B1" s="1" t="s">
        <v>63</v>
      </c>
    </row>
    <row r="2" ht="12.75">
      <c r="B2" s="2"/>
    </row>
    <row r="3" ht="12.75">
      <c r="B3" s="1" t="s">
        <v>36</v>
      </c>
    </row>
    <row r="4" ht="12.75">
      <c r="B4" s="1" t="s">
        <v>76</v>
      </c>
    </row>
    <row r="5" spans="5:7" ht="12.75">
      <c r="E5" s="6" t="s">
        <v>77</v>
      </c>
      <c r="G5" s="6" t="s">
        <v>16</v>
      </c>
    </row>
    <row r="6" spans="5:7" ht="12.75">
      <c r="E6" s="6" t="s">
        <v>17</v>
      </c>
      <c r="G6" s="6" t="s">
        <v>17</v>
      </c>
    </row>
    <row r="7" spans="5:7" ht="12.75">
      <c r="E7" s="6" t="s">
        <v>18</v>
      </c>
      <c r="G7" s="6" t="s">
        <v>18</v>
      </c>
    </row>
    <row r="8" spans="5:7" ht="12.75">
      <c r="E8" s="8">
        <v>37711</v>
      </c>
      <c r="F8" s="7"/>
      <c r="G8" s="8">
        <v>37346</v>
      </c>
    </row>
    <row r="9" spans="5:7" ht="12.75">
      <c r="E9" s="6" t="s">
        <v>19</v>
      </c>
      <c r="G9" s="6" t="s">
        <v>19</v>
      </c>
    </row>
    <row r="10" ht="12.75">
      <c r="E10" s="6"/>
    </row>
    <row r="11" spans="2:7" ht="12.75">
      <c r="B11" s="5" t="s">
        <v>20</v>
      </c>
      <c r="E11" s="9">
        <v>110601</v>
      </c>
      <c r="G11" s="57">
        <f>113057</f>
        <v>113057</v>
      </c>
    </row>
    <row r="12" spans="5:7" ht="12.75">
      <c r="E12" s="9"/>
      <c r="G12" s="57"/>
    </row>
    <row r="13" spans="2:7" ht="12.75">
      <c r="B13" s="5" t="s">
        <v>82</v>
      </c>
      <c r="E13" s="9">
        <v>106708</v>
      </c>
      <c r="G13" s="57">
        <f>109097-621</f>
        <v>108476</v>
      </c>
    </row>
    <row r="14" spans="5:7" ht="12.75">
      <c r="E14" s="9"/>
      <c r="G14" s="9"/>
    </row>
    <row r="15" spans="2:7" ht="12.75">
      <c r="B15" s="5" t="s">
        <v>21</v>
      </c>
      <c r="E15" s="9">
        <v>738969</v>
      </c>
      <c r="G15" s="57">
        <f>943305</f>
        <v>943305</v>
      </c>
    </row>
    <row r="16" spans="5:7" ht="12.75">
      <c r="E16" s="9"/>
      <c r="G16" s="9"/>
    </row>
    <row r="17" spans="2:7" ht="12.75">
      <c r="B17" s="5" t="s">
        <v>78</v>
      </c>
      <c r="E17" s="9">
        <v>276</v>
      </c>
      <c r="G17" s="9">
        <v>0</v>
      </c>
    </row>
    <row r="18" spans="5:7" ht="12.75">
      <c r="E18" s="9"/>
      <c r="G18" s="9"/>
    </row>
    <row r="19" spans="2:7" ht="12.75">
      <c r="B19" s="5" t="s">
        <v>22</v>
      </c>
      <c r="E19" s="9">
        <v>57543</v>
      </c>
      <c r="G19" s="57">
        <f>51489</f>
        <v>51489</v>
      </c>
    </row>
    <row r="20" spans="5:7" ht="18" customHeight="1">
      <c r="E20" s="10">
        <f>SUM(E11:E19)</f>
        <v>1014097</v>
      </c>
      <c r="G20" s="11">
        <f>SUM(G11:G19)</f>
        <v>1216327</v>
      </c>
    </row>
    <row r="21" ht="12.75">
      <c r="E21" s="9"/>
    </row>
    <row r="22" spans="2:5" ht="12.75">
      <c r="B22" s="5" t="s">
        <v>23</v>
      </c>
      <c r="E22" s="9"/>
    </row>
    <row r="23" spans="3:7" ht="12.75">
      <c r="C23" s="5" t="s">
        <v>24</v>
      </c>
      <c r="E23" s="12">
        <v>815029</v>
      </c>
      <c r="G23" s="12">
        <f>710737</f>
        <v>710737</v>
      </c>
    </row>
    <row r="24" spans="3:7" ht="12.75">
      <c r="C24" s="5" t="s">
        <v>25</v>
      </c>
      <c r="E24" s="13">
        <v>4500</v>
      </c>
      <c r="G24" s="58">
        <f>5328+621</f>
        <v>5949</v>
      </c>
    </row>
    <row r="25" spans="3:7" ht="12.75">
      <c r="C25" s="5" t="s">
        <v>79</v>
      </c>
      <c r="E25" s="13">
        <v>279044</v>
      </c>
      <c r="G25" s="13">
        <f>200134+126322+16360</f>
        <v>342816</v>
      </c>
    </row>
    <row r="26" spans="3:7" ht="12.75">
      <c r="C26" s="5" t="s">
        <v>37</v>
      </c>
      <c r="E26" s="13">
        <v>248947</v>
      </c>
      <c r="G26" s="58">
        <f>30450+125223</f>
        <v>155673</v>
      </c>
    </row>
    <row r="27" spans="3:7" ht="18" customHeight="1">
      <c r="C27" s="5" t="s">
        <v>26</v>
      </c>
      <c r="E27" s="14">
        <f>SUM(E23:E26)</f>
        <v>1347520</v>
      </c>
      <c r="G27" s="15">
        <f>SUM(G23:G26)</f>
        <v>1215175</v>
      </c>
    </row>
    <row r="28" spans="5:7" ht="12.75">
      <c r="E28" s="13"/>
      <c r="G28" s="16"/>
    </row>
    <row r="29" spans="2:7" ht="12.75">
      <c r="B29" s="5" t="s">
        <v>27</v>
      </c>
      <c r="E29" s="13"/>
      <c r="G29" s="16"/>
    </row>
    <row r="30" spans="3:7" ht="12.75">
      <c r="C30" s="5" t="s">
        <v>80</v>
      </c>
      <c r="E30" s="13">
        <v>572563</v>
      </c>
      <c r="G30" s="13">
        <f>421723+94775+159586</f>
        <v>676084</v>
      </c>
    </row>
    <row r="31" spans="3:7" ht="12.75">
      <c r="C31" s="5" t="s">
        <v>38</v>
      </c>
      <c r="E31" s="17">
        <v>508380</v>
      </c>
      <c r="G31" s="13">
        <f>49209+16471+331015</f>
        <v>396695</v>
      </c>
    </row>
    <row r="32" spans="3:7" ht="12.75">
      <c r="C32" s="5" t="s">
        <v>81</v>
      </c>
      <c r="E32" s="13">
        <v>116033</v>
      </c>
      <c r="G32" s="13">
        <f>107744</f>
        <v>107744</v>
      </c>
    </row>
    <row r="33" spans="3:7" ht="16.5" customHeight="1">
      <c r="C33" s="5" t="s">
        <v>28</v>
      </c>
      <c r="E33" s="14">
        <f>SUM(E30:E32)</f>
        <v>1196976</v>
      </c>
      <c r="G33" s="14">
        <f>SUM(G30:G32)</f>
        <v>1180523</v>
      </c>
    </row>
    <row r="34" ht="12.75">
      <c r="E34" s="9"/>
    </row>
    <row r="35" spans="2:7" ht="18" customHeight="1">
      <c r="B35" s="5" t="s">
        <v>29</v>
      </c>
      <c r="E35" s="5">
        <f>+E27-E33</f>
        <v>150544</v>
      </c>
      <c r="G35" s="5">
        <f>+G27-G33</f>
        <v>34652</v>
      </c>
    </row>
    <row r="36" spans="5:7" ht="12.75">
      <c r="E36" s="18"/>
      <c r="G36" s="18"/>
    </row>
    <row r="37" spans="5:7" ht="7.5" customHeight="1">
      <c r="E37" s="19"/>
      <c r="G37" s="20"/>
    </row>
    <row r="38" spans="2:7" ht="13.5" thickBot="1">
      <c r="B38" s="5" t="s">
        <v>30</v>
      </c>
      <c r="E38" s="21">
        <f>+E20+E35</f>
        <v>1164641</v>
      </c>
      <c r="G38" s="21">
        <f>+G20+G35</f>
        <v>1250979</v>
      </c>
    </row>
    <row r="39" ht="13.5" thickTop="1">
      <c r="E39" s="9"/>
    </row>
    <row r="40" spans="2:5" ht="12.75">
      <c r="B40" s="5" t="s">
        <v>31</v>
      </c>
      <c r="E40" s="9"/>
    </row>
    <row r="41" ht="12.75">
      <c r="E41" s="9"/>
    </row>
    <row r="42" spans="2:7" ht="12.75">
      <c r="B42" s="5" t="s">
        <v>32</v>
      </c>
      <c r="E42" s="9">
        <v>268577</v>
      </c>
      <c r="G42" s="59">
        <f>268577</f>
        <v>268577</v>
      </c>
    </row>
    <row r="43" spans="2:7" ht="12.75">
      <c r="B43" s="5" t="s">
        <v>39</v>
      </c>
      <c r="E43" s="22">
        <v>409016</v>
      </c>
      <c r="F43" s="20"/>
      <c r="G43" s="60">
        <f>158598+404+15891+1214+197326</f>
        <v>373433</v>
      </c>
    </row>
    <row r="44" ht="7.5" customHeight="1">
      <c r="E44" s="9"/>
    </row>
    <row r="45" spans="2:7" ht="12.75">
      <c r="B45" s="5" t="s">
        <v>33</v>
      </c>
      <c r="E45" s="9">
        <f>SUM(E42:E43)</f>
        <v>677593</v>
      </c>
      <c r="G45" s="9">
        <f>SUM(G42:G43)</f>
        <v>642010</v>
      </c>
    </row>
    <row r="46" spans="5:7" ht="12.75">
      <c r="E46" s="9"/>
      <c r="G46" s="9"/>
    </row>
    <row r="47" spans="2:7" ht="12.75">
      <c r="B47" s="5" t="s">
        <v>83</v>
      </c>
      <c r="E47" s="19">
        <v>91386</v>
      </c>
      <c r="F47" s="20"/>
      <c r="G47" s="61">
        <f>91386</f>
        <v>91386</v>
      </c>
    </row>
    <row r="48" ht="12.75">
      <c r="E48" s="9"/>
    </row>
    <row r="49" spans="2:7" ht="12.75">
      <c r="B49" s="5" t="s">
        <v>40</v>
      </c>
      <c r="E49" s="9">
        <v>55229</v>
      </c>
      <c r="G49" s="59">
        <f>23746</f>
        <v>23746</v>
      </c>
    </row>
    <row r="50" spans="5:7" ht="12.75">
      <c r="E50" s="9"/>
      <c r="G50" s="23"/>
    </row>
    <row r="51" spans="2:7" ht="12.75">
      <c r="B51" s="5" t="s">
        <v>41</v>
      </c>
      <c r="E51" s="19"/>
      <c r="G51" s="20"/>
    </row>
    <row r="52" spans="3:7" ht="12.75">
      <c r="C52" s="26" t="s">
        <v>43</v>
      </c>
      <c r="E52" s="20">
        <v>295328</v>
      </c>
      <c r="F52" s="20"/>
      <c r="G52" s="62">
        <f>14344+6474+417901</f>
        <v>438719</v>
      </c>
    </row>
    <row r="53" spans="3:7" ht="12.75">
      <c r="C53" s="5" t="s">
        <v>42</v>
      </c>
      <c r="E53" s="27">
        <v>45105</v>
      </c>
      <c r="F53" s="20"/>
      <c r="G53" s="19">
        <f>1721+19305+4195+(29500)+397</f>
        <v>55118</v>
      </c>
    </row>
    <row r="54" spans="5:7" ht="8.25" customHeight="1">
      <c r="E54" s="19"/>
      <c r="F54" s="20"/>
      <c r="G54" s="20"/>
    </row>
    <row r="55" spans="2:7" ht="19.5" customHeight="1" thickBot="1">
      <c r="B55" s="5" t="s">
        <v>34</v>
      </c>
      <c r="E55" s="28">
        <f>SUM(E45:E54)</f>
        <v>1164641</v>
      </c>
      <c r="G55" s="28">
        <f>SUM(G45:G54)</f>
        <v>1250979</v>
      </c>
    </row>
    <row r="56" spans="5:7" ht="13.5" thickTop="1">
      <c r="E56" s="19"/>
      <c r="G56" s="19"/>
    </row>
    <row r="57" spans="5:7" ht="12.75">
      <c r="E57" s="19"/>
      <c r="G57" s="19"/>
    </row>
    <row r="58" spans="2:7" ht="12.75">
      <c r="B58" s="5" t="s">
        <v>35</v>
      </c>
      <c r="E58" s="24">
        <f>+ROUND(E45/E42,2)</f>
        <v>2.52</v>
      </c>
      <c r="G58" s="24">
        <f>+ROUND(G45/G42,2)</f>
        <v>2.39</v>
      </c>
    </row>
    <row r="59" ht="12.75">
      <c r="E59" s="9"/>
    </row>
    <row r="60" spans="5:7" ht="12.75">
      <c r="E60" s="25">
        <f>+E38-E55</f>
        <v>0</v>
      </c>
      <c r="G60" s="25">
        <f>+G38-G55</f>
        <v>0</v>
      </c>
    </row>
    <row r="61" ht="12.75">
      <c r="E61" s="9"/>
    </row>
    <row r="62" ht="12.75">
      <c r="E62" s="9"/>
    </row>
    <row r="63" ht="12.75">
      <c r="E63" s="9"/>
    </row>
    <row r="64" spans="3:5" ht="12.75">
      <c r="C64" s="2" t="s">
        <v>59</v>
      </c>
      <c r="E64" s="9"/>
    </row>
    <row r="65" spans="3:5" ht="12.75">
      <c r="C65" s="2" t="s">
        <v>58</v>
      </c>
      <c r="E65" s="9"/>
    </row>
  </sheetData>
  <printOptions/>
  <pageMargins left="0.25" right="0.25" top="0.25" bottom="0.25" header="0.5" footer="0.5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41"/>
  <sheetViews>
    <sheetView showGridLines="0" workbookViewId="0" topLeftCell="A1">
      <pane xSplit="2" ySplit="10" topLeftCell="H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22" sqref="K22"/>
    </sheetView>
  </sheetViews>
  <sheetFormatPr defaultColWidth="9.140625" defaultRowHeight="12.75"/>
  <cols>
    <col min="1" max="1" width="9.140625" style="2" customWidth="1"/>
    <col min="2" max="2" width="38.57421875" style="2" customWidth="1"/>
    <col min="3" max="3" width="18.7109375" style="31" customWidth="1"/>
    <col min="4" max="4" width="2.7109375" style="31" customWidth="1"/>
    <col min="5" max="5" width="18.7109375" style="31" customWidth="1"/>
    <col min="6" max="6" width="2.7109375" style="31" customWidth="1"/>
    <col min="7" max="7" width="18.7109375" style="31" customWidth="1"/>
    <col min="8" max="8" width="3.7109375" style="2" customWidth="1"/>
    <col min="9" max="9" width="18.7109375" style="31" customWidth="1"/>
    <col min="10" max="10" width="2.7109375" style="31" customWidth="1"/>
    <col min="11" max="11" width="18.7109375" style="31" customWidth="1"/>
    <col min="12" max="16384" width="9.140625" style="2" customWidth="1"/>
  </cols>
  <sheetData>
    <row r="3" ht="12.75">
      <c r="B3" s="1" t="s">
        <v>0</v>
      </c>
    </row>
    <row r="5" ht="12.75">
      <c r="B5" s="1" t="s">
        <v>44</v>
      </c>
    </row>
    <row r="6" ht="12.75">
      <c r="B6" s="1" t="s">
        <v>64</v>
      </c>
    </row>
    <row r="8" spans="3:11" ht="12.75">
      <c r="C8" s="54" t="s">
        <v>45</v>
      </c>
      <c r="D8" s="54"/>
      <c r="E8" s="54" t="s">
        <v>48</v>
      </c>
      <c r="G8" s="54" t="s">
        <v>48</v>
      </c>
      <c r="I8" s="54" t="s">
        <v>51</v>
      </c>
      <c r="K8" s="54" t="s">
        <v>75</v>
      </c>
    </row>
    <row r="9" spans="2:11" ht="12.75">
      <c r="B9" s="29" t="s">
        <v>65</v>
      </c>
      <c r="C9" s="55" t="s">
        <v>46</v>
      </c>
      <c r="D9" s="54"/>
      <c r="E9" s="55" t="s">
        <v>49</v>
      </c>
      <c r="G9" s="55" t="s">
        <v>50</v>
      </c>
      <c r="I9" s="55" t="s">
        <v>52</v>
      </c>
      <c r="K9" s="55" t="s">
        <v>53</v>
      </c>
    </row>
    <row r="10" spans="2:11" ht="12.75">
      <c r="B10" s="30" t="s">
        <v>66</v>
      </c>
      <c r="C10" s="54" t="s">
        <v>47</v>
      </c>
      <c r="D10" s="54"/>
      <c r="E10" s="54" t="s">
        <v>47</v>
      </c>
      <c r="G10" s="54" t="s">
        <v>47</v>
      </c>
      <c r="I10" s="54" t="s">
        <v>47</v>
      </c>
      <c r="K10" s="54" t="s">
        <v>47</v>
      </c>
    </row>
    <row r="12" spans="2:11" ht="12.75">
      <c r="B12" s="2" t="s">
        <v>54</v>
      </c>
      <c r="C12" s="31">
        <f>+C31</f>
        <v>268576837</v>
      </c>
      <c r="E12" s="31">
        <f>+E31</f>
        <v>175702836</v>
      </c>
      <c r="G12" s="31">
        <v>403700</v>
      </c>
      <c r="I12" s="31">
        <v>197325679</v>
      </c>
      <c r="K12" s="31">
        <f>SUM(C12:I12)</f>
        <v>642009052</v>
      </c>
    </row>
    <row r="14" spans="2:11" ht="12.75">
      <c r="B14" s="2" t="s">
        <v>67</v>
      </c>
      <c r="C14" s="31">
        <v>0</v>
      </c>
      <c r="E14" s="31">
        <v>780689</v>
      </c>
      <c r="G14" s="31">
        <v>0</v>
      </c>
      <c r="I14" s="31">
        <v>0</v>
      </c>
      <c r="K14" s="31">
        <f>SUM(C14:I14)</f>
        <v>780689</v>
      </c>
    </row>
    <row r="16" spans="2:11" ht="12.75">
      <c r="B16" s="2" t="s">
        <v>61</v>
      </c>
      <c r="C16" s="33">
        <v>0</v>
      </c>
      <c r="E16" s="33">
        <v>0</v>
      </c>
      <c r="G16" s="33">
        <v>0</v>
      </c>
      <c r="I16" s="33">
        <v>38670960</v>
      </c>
      <c r="K16" s="33">
        <f>SUM(C16:I16)</f>
        <v>38670960</v>
      </c>
    </row>
    <row r="17" spans="3:11" ht="12.75">
      <c r="C17" s="31">
        <f>SUM(C12:C16)</f>
        <v>268576837</v>
      </c>
      <c r="E17" s="31">
        <f>SUM(E12:E16)</f>
        <v>176483525</v>
      </c>
      <c r="G17" s="31">
        <f>SUM(G12:G16)</f>
        <v>403700</v>
      </c>
      <c r="I17" s="31">
        <f>SUM(I12:I16)</f>
        <v>235996639</v>
      </c>
      <c r="K17" s="31">
        <f>SUM(K12:K16)</f>
        <v>681460701</v>
      </c>
    </row>
    <row r="19" spans="2:11" ht="12.75">
      <c r="B19" s="2" t="s">
        <v>62</v>
      </c>
      <c r="C19" s="31">
        <v>0</v>
      </c>
      <c r="E19" s="31">
        <v>0</v>
      </c>
      <c r="G19" s="31">
        <v>0</v>
      </c>
      <c r="I19" s="31">
        <v>-3867506</v>
      </c>
      <c r="K19" s="31">
        <f>SUM(C19:I19)</f>
        <v>-3867506</v>
      </c>
    </row>
    <row r="21" spans="2:11" ht="12.75">
      <c r="B21" s="2" t="s">
        <v>68</v>
      </c>
      <c r="C21" s="56">
        <f>SUM(C17:C19)</f>
        <v>268576837</v>
      </c>
      <c r="E21" s="56">
        <f>SUM(E17:E19)</f>
        <v>176483525</v>
      </c>
      <c r="G21" s="56">
        <f>SUM(G17:G19)</f>
        <v>403700</v>
      </c>
      <c r="I21" s="56">
        <f>SUM(I17:I19)</f>
        <v>232129133</v>
      </c>
      <c r="K21" s="56">
        <f>SUM(K17:K19)</f>
        <v>677593195</v>
      </c>
    </row>
    <row r="24" ht="12.75">
      <c r="B24" s="29" t="s">
        <v>65</v>
      </c>
    </row>
    <row r="25" ht="12.75">
      <c r="B25" s="30" t="s">
        <v>69</v>
      </c>
    </row>
    <row r="27" spans="2:11" ht="12.75">
      <c r="B27" s="2" t="s">
        <v>54</v>
      </c>
      <c r="C27" s="31">
        <v>255949317</v>
      </c>
      <c r="E27" s="31">
        <f>159683394+15890637+1214333</f>
        <v>176788364</v>
      </c>
      <c r="G27" s="31">
        <f>403700</f>
        <v>403700</v>
      </c>
      <c r="I27" s="31">
        <f>151041365</f>
        <v>151041365</v>
      </c>
      <c r="K27" s="31">
        <f>SUM(C27:I27)</f>
        <v>584182746</v>
      </c>
    </row>
    <row r="29" spans="2:11" ht="12.75">
      <c r="B29" s="2" t="s">
        <v>70</v>
      </c>
      <c r="C29" s="31">
        <v>12627520</v>
      </c>
      <c r="E29" s="31">
        <f>723-1086252+1</f>
        <v>-1085528</v>
      </c>
      <c r="G29" s="31">
        <v>0</v>
      </c>
      <c r="I29" s="31">
        <f>46284314</f>
        <v>46284314</v>
      </c>
      <c r="K29" s="31">
        <f>SUM(C29:I29)</f>
        <v>57826306</v>
      </c>
    </row>
    <row r="31" spans="2:11" ht="12.75">
      <c r="B31" s="2" t="s">
        <v>68</v>
      </c>
      <c r="C31" s="56">
        <f>SUM(C27:C30)</f>
        <v>268576837</v>
      </c>
      <c r="E31" s="56">
        <f>SUM(E27:E30)</f>
        <v>175702836</v>
      </c>
      <c r="G31" s="56">
        <f>SUM(G27:G30)</f>
        <v>403700</v>
      </c>
      <c r="I31" s="56">
        <f>SUM(I27:I30)</f>
        <v>197325679</v>
      </c>
      <c r="K31" s="56">
        <f>SUM(K27:K30)</f>
        <v>642009052</v>
      </c>
    </row>
    <row r="32" spans="3:11" ht="12.75">
      <c r="C32" s="31">
        <f>+C31-C12</f>
        <v>0</v>
      </c>
      <c r="E32" s="31">
        <f>+E31-E12</f>
        <v>0</v>
      </c>
      <c r="G32" s="31">
        <f>+G31-G12</f>
        <v>0</v>
      </c>
      <c r="I32" s="31">
        <f>+I31-I12</f>
        <v>0</v>
      </c>
      <c r="K32" s="31">
        <f>+K31-K12</f>
        <v>0</v>
      </c>
    </row>
    <row r="40" ht="12.75">
      <c r="C40" s="2" t="s">
        <v>60</v>
      </c>
    </row>
    <row r="41" ht="12.75">
      <c r="C41" s="2" t="s">
        <v>57</v>
      </c>
    </row>
  </sheetData>
  <printOptions/>
  <pageMargins left="0.25" right="0.25" top="0.25" bottom="0.25" header="0.5" footer="0.5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V638"/>
  <sheetViews>
    <sheetView tabSelected="1" workbookViewId="0" topLeftCell="A52">
      <selection activeCell="E63" sqref="E63"/>
    </sheetView>
  </sheetViews>
  <sheetFormatPr defaultColWidth="9.140625" defaultRowHeight="12.75"/>
  <cols>
    <col min="1" max="1" width="1.7109375" style="63" customWidth="1"/>
    <col min="2" max="2" width="1.7109375" style="64" customWidth="1"/>
    <col min="3" max="3" width="1.7109375" style="63" customWidth="1"/>
    <col min="4" max="4" width="75.7109375" style="63" customWidth="1"/>
    <col min="5" max="5" width="18.7109375" style="65" customWidth="1"/>
    <col min="6" max="6" width="8.57421875" style="63" customWidth="1"/>
    <col min="7" max="11" width="15.7109375" style="63" customWidth="1"/>
    <col min="12" max="16384" width="9.140625" style="63" customWidth="1"/>
  </cols>
  <sheetData>
    <row r="1" ht="12.75">
      <c r="B1" s="64" t="s">
        <v>86</v>
      </c>
    </row>
    <row r="3" ht="12.75">
      <c r="B3" s="64" t="s">
        <v>87</v>
      </c>
    </row>
    <row r="4" ht="12.75">
      <c r="B4" s="66" t="s">
        <v>88</v>
      </c>
    </row>
    <row r="5" spans="7:48" ht="12.75"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</row>
    <row r="6" spans="2:48" s="67" customFormat="1" ht="12.75">
      <c r="B6" s="68"/>
      <c r="E6" s="67" t="s">
        <v>89</v>
      </c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</row>
    <row r="7" spans="2:48" s="67" customFormat="1" ht="12.75">
      <c r="B7" s="68"/>
      <c r="E7" s="69" t="s">
        <v>90</v>
      </c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</row>
    <row r="8" spans="2:48" s="67" customFormat="1" ht="12.75">
      <c r="B8" s="68"/>
      <c r="E8" s="67" t="s">
        <v>19</v>
      </c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</row>
    <row r="9" spans="7:48" ht="12.75"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</row>
    <row r="10" spans="2:48" ht="12.75">
      <c r="B10" s="64" t="s">
        <v>91</v>
      </c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</row>
    <row r="11" spans="3:48" ht="12.75">
      <c r="C11" s="63" t="s">
        <v>11</v>
      </c>
      <c r="E11" s="65">
        <f>59886</f>
        <v>59886</v>
      </c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</row>
    <row r="12" spans="3:48" ht="12.75">
      <c r="C12" s="63" t="s">
        <v>92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</row>
    <row r="13" spans="4:48" ht="12.75">
      <c r="D13" s="63" t="s">
        <v>129</v>
      </c>
      <c r="E13" s="65">
        <f>4011+5285+2388+-1564+60+281+-89</f>
        <v>10372</v>
      </c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</row>
    <row r="14" spans="4:48" ht="12.75">
      <c r="D14" s="63" t="s">
        <v>93</v>
      </c>
      <c r="E14" s="65">
        <v>118</v>
      </c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</row>
    <row r="15" spans="4:48" ht="12.75">
      <c r="D15" s="63" t="s">
        <v>94</v>
      </c>
      <c r="E15" s="65">
        <f>13416</f>
        <v>13416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</row>
    <row r="16" spans="4:48" ht="12.75">
      <c r="D16" s="63" t="s">
        <v>95</v>
      </c>
      <c r="E16" s="65">
        <f>-7702</f>
        <v>-7702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</row>
    <row r="17" spans="4:48" ht="12.75">
      <c r="D17" s="63" t="s">
        <v>96</v>
      </c>
      <c r="E17" s="70">
        <f>-34</f>
        <v>-34</v>
      </c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</row>
    <row r="18" spans="3:48" ht="12.75">
      <c r="C18" s="63" t="s">
        <v>97</v>
      </c>
      <c r="E18" s="65">
        <f>SUM(E10:E17)</f>
        <v>76056</v>
      </c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</row>
    <row r="19" spans="4:48" ht="12.75">
      <c r="D19" s="63" t="s">
        <v>98</v>
      </c>
      <c r="E19" s="65">
        <f>22</f>
        <v>22</v>
      </c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</row>
    <row r="20" spans="4:48" ht="12.75">
      <c r="D20" s="63" t="s">
        <v>99</v>
      </c>
      <c r="E20" s="65">
        <v>94760</v>
      </c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</row>
    <row r="21" spans="4:48" ht="12.75">
      <c r="D21" s="63" t="s">
        <v>25</v>
      </c>
      <c r="E21" s="65">
        <v>1448</v>
      </c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</row>
    <row r="22" spans="4:48" ht="12.75">
      <c r="D22" s="63" t="s">
        <v>79</v>
      </c>
      <c r="E22" s="71">
        <v>63431</v>
      </c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</row>
    <row r="23" spans="4:48" ht="12.75">
      <c r="D23" s="63" t="s">
        <v>80</v>
      </c>
      <c r="E23" s="70">
        <v>-110506</v>
      </c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</row>
    <row r="24" spans="3:48" ht="12.75">
      <c r="C24" s="63" t="s">
        <v>100</v>
      </c>
      <c r="E24" s="65">
        <f>SUM(E18:E23)</f>
        <v>125211</v>
      </c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</row>
    <row r="25" spans="4:48" ht="12.75">
      <c r="D25" s="63" t="s">
        <v>101</v>
      </c>
      <c r="E25" s="65">
        <v>-7848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</row>
    <row r="26" spans="4:48" ht="12.75">
      <c r="D26" s="63" t="s">
        <v>102</v>
      </c>
      <c r="E26" s="65">
        <v>-13416</v>
      </c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</row>
    <row r="27" spans="4:48" ht="12.75">
      <c r="D27" s="63" t="s">
        <v>103</v>
      </c>
      <c r="E27" s="65">
        <v>7702</v>
      </c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</row>
    <row r="28" spans="3:48" ht="12.75">
      <c r="C28" s="63" t="s">
        <v>104</v>
      </c>
      <c r="E28" s="72">
        <f>SUM(E24:E27)</f>
        <v>111649</v>
      </c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</row>
    <row r="29" spans="7:48" ht="12.75"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</row>
    <row r="30" spans="2:48" ht="12.75">
      <c r="B30" s="64" t="s">
        <v>105</v>
      </c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</row>
    <row r="31" spans="4:48" ht="12.75">
      <c r="D31" s="63" t="s">
        <v>130</v>
      </c>
      <c r="E31" s="65">
        <f>-1276+90</f>
        <v>-1186</v>
      </c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</row>
    <row r="32" spans="4:48" ht="12.75">
      <c r="D32" s="63" t="s">
        <v>106</v>
      </c>
      <c r="E32" s="65">
        <v>-276</v>
      </c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</row>
    <row r="33" spans="4:48" ht="12.75">
      <c r="D33" s="63" t="s">
        <v>107</v>
      </c>
      <c r="E33" s="65">
        <v>-620</v>
      </c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</row>
    <row r="34" spans="4:48" ht="12.75">
      <c r="D34" s="63" t="s">
        <v>132</v>
      </c>
      <c r="E34" s="65">
        <v>0</v>
      </c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</row>
    <row r="35" spans="4:48" ht="12.75">
      <c r="D35" s="63" t="s">
        <v>108</v>
      </c>
      <c r="E35" s="65">
        <v>-5918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</row>
    <row r="36" spans="3:48" ht="12.75">
      <c r="C36" s="63" t="s">
        <v>109</v>
      </c>
      <c r="E36" s="72">
        <f>SUM(E30:E35)</f>
        <v>-8000</v>
      </c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</row>
    <row r="37" spans="7:48" ht="12.75"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</row>
    <row r="38" spans="2:48" ht="12.75">
      <c r="B38" s="64" t="s">
        <v>110</v>
      </c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</row>
    <row r="39" spans="4:48" ht="12.75">
      <c r="D39" s="63" t="s">
        <v>111</v>
      </c>
      <c r="E39" s="65">
        <v>-109030</v>
      </c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</row>
    <row r="40" spans="4:48" ht="12.75">
      <c r="D40" s="63" t="s">
        <v>131</v>
      </c>
      <c r="E40" s="65">
        <f>7000+43557-6587-48840-1188-24676-460</f>
        <v>-31194</v>
      </c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</row>
    <row r="41" spans="4:48" ht="12.75">
      <c r="D41" s="63" t="s">
        <v>112</v>
      </c>
      <c r="E41" s="65">
        <v>-3868</v>
      </c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</row>
    <row r="42" spans="4:48" ht="12.75">
      <c r="D42" s="63" t="s">
        <v>113</v>
      </c>
      <c r="E42" s="65">
        <f>25663-3</f>
        <v>25660</v>
      </c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</row>
    <row r="43" spans="3:48" ht="12.75">
      <c r="C43" s="63" t="s">
        <v>109</v>
      </c>
      <c r="E43" s="72">
        <f>SUM(E38:E42)</f>
        <v>-118432</v>
      </c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</row>
    <row r="44" spans="5:48" ht="12.75">
      <c r="E44" s="71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</row>
    <row r="45" spans="7:48" ht="12.75"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</row>
    <row r="46" spans="2:48" ht="12.75">
      <c r="B46" s="64" t="s">
        <v>114</v>
      </c>
      <c r="E46" s="65">
        <f>+E28+E36+E43</f>
        <v>-14783</v>
      </c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</row>
    <row r="47" spans="2:48" ht="12.75">
      <c r="B47" s="64" t="s">
        <v>115</v>
      </c>
      <c r="E47" s="65">
        <v>-17583</v>
      </c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</row>
    <row r="48" spans="2:48" ht="12.75">
      <c r="B48" s="64" t="s">
        <v>116</v>
      </c>
      <c r="E48" s="72">
        <f>SUM(E46:E47)</f>
        <v>-32366</v>
      </c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</row>
    <row r="49" spans="7:48" ht="12.75"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</row>
    <row r="50" spans="7:48" ht="12.75"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</row>
    <row r="51" spans="2:48" ht="12.75">
      <c r="B51" s="64" t="s">
        <v>117</v>
      </c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</row>
    <row r="52" spans="3:48" ht="12.75">
      <c r="C52" s="63" t="s">
        <v>118</v>
      </c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</row>
    <row r="53" spans="4:48" ht="12.75">
      <c r="D53" s="63" t="s">
        <v>119</v>
      </c>
      <c r="E53" s="65">
        <v>30449</v>
      </c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</row>
    <row r="54" spans="4:48" ht="12.75">
      <c r="D54" s="63" t="s">
        <v>120</v>
      </c>
      <c r="E54" s="70">
        <v>125223</v>
      </c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</row>
    <row r="55" spans="5:48" ht="12.75">
      <c r="E55" s="65">
        <f>SUM(E51:E54)</f>
        <v>155672</v>
      </c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</row>
    <row r="56" spans="4:48" ht="12.75">
      <c r="D56" s="63" t="s">
        <v>121</v>
      </c>
      <c r="E56" s="65">
        <v>-124046</v>
      </c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</row>
    <row r="57" spans="4:48" ht="12.75">
      <c r="D57" s="63" t="s">
        <v>122</v>
      </c>
      <c r="E57" s="65">
        <v>-49209</v>
      </c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</row>
    <row r="58" spans="5:48" ht="12.75">
      <c r="E58" s="72">
        <f>SUM(E55:E57)</f>
        <v>-17583</v>
      </c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</row>
    <row r="59" spans="5:48" ht="12.75">
      <c r="E59" s="65">
        <f>+E58-E47</f>
        <v>0</v>
      </c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</row>
    <row r="60" spans="7:48" ht="12.75"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</row>
    <row r="61" spans="3:48" ht="12.75">
      <c r="C61" s="63" t="s">
        <v>123</v>
      </c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</row>
    <row r="62" spans="4:48" ht="12.75">
      <c r="D62" s="63" t="s">
        <v>119</v>
      </c>
      <c r="E62" s="65">
        <f>14885</f>
        <v>14885</v>
      </c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</row>
    <row r="63" spans="4:48" ht="12.75">
      <c r="D63" s="63" t="s">
        <v>120</v>
      </c>
      <c r="E63" s="70">
        <f>234062</f>
        <v>234062</v>
      </c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</row>
    <row r="64" spans="5:48" ht="12.75">
      <c r="E64" s="65">
        <f>SUM(E62:E63)</f>
        <v>248947</v>
      </c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</row>
    <row r="65" spans="4:48" ht="12.75">
      <c r="D65" s="63" t="s">
        <v>121</v>
      </c>
      <c r="E65" s="65">
        <f>-233064-12</f>
        <v>-233076</v>
      </c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</row>
    <row r="66" spans="4:48" ht="12.75">
      <c r="D66" s="63" t="s">
        <v>122</v>
      </c>
      <c r="E66" s="65">
        <f>-48237</f>
        <v>-48237</v>
      </c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</row>
    <row r="67" spans="5:48" ht="12.75">
      <c r="E67" s="72">
        <f>SUM(E64:E66)</f>
        <v>-32366</v>
      </c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</row>
    <row r="68" spans="5:48" ht="12.75">
      <c r="E68" s="65">
        <f>+E67-E48</f>
        <v>0</v>
      </c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</row>
    <row r="69" spans="7:48" ht="12.75"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</row>
    <row r="70" spans="7:48" ht="12.75"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</row>
    <row r="71" spans="4:48" ht="12.75">
      <c r="D71" s="63" t="s">
        <v>124</v>
      </c>
      <c r="E71" s="74" t="s">
        <v>125</v>
      </c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</row>
    <row r="72" spans="4:48" ht="12.75">
      <c r="D72" s="63" t="s">
        <v>126</v>
      </c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</row>
    <row r="73" spans="4:48" ht="12.75">
      <c r="D73" s="75" t="s">
        <v>127</v>
      </c>
      <c r="E73" s="65">
        <v>2</v>
      </c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</row>
    <row r="74" spans="4:48" ht="12.75">
      <c r="D74" s="75" t="s">
        <v>128</v>
      </c>
      <c r="E74" s="65">
        <v>3</v>
      </c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</row>
    <row r="75" spans="5:48" ht="12.75">
      <c r="E75" s="72">
        <f>SUM(E73:E74)</f>
        <v>5</v>
      </c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</row>
    <row r="76" spans="7:48" ht="12.75"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</row>
    <row r="77" spans="5:48" ht="12.75">
      <c r="E77" s="6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</row>
    <row r="78" spans="5:48" ht="12.75">
      <c r="E78" s="6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</row>
    <row r="79" spans="5:48" ht="12.75">
      <c r="E79" s="6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</row>
    <row r="80" spans="5:48" ht="12.75">
      <c r="E80" s="6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</row>
    <row r="81" spans="7:48" ht="12.75"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</row>
    <row r="82" spans="7:48" ht="12.75"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</row>
    <row r="83" spans="7:48" ht="12.75"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</row>
    <row r="84" spans="7:48" ht="12.75"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</row>
    <row r="85" spans="7:48" ht="12.75"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</row>
    <row r="86" spans="7:48" ht="12.75"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</row>
    <row r="87" spans="7:48" ht="12.75"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</row>
    <row r="88" spans="7:48" ht="12.75"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</row>
    <row r="89" spans="7:48" ht="12.75"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</row>
    <row r="90" spans="7:48" ht="12.75"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</row>
    <row r="91" spans="7:48" ht="12.75"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</row>
    <row r="92" spans="7:48" ht="12.75"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</row>
    <row r="93" spans="7:48" ht="12.75"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</row>
    <row r="94" spans="7:48" ht="12.75"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</row>
    <row r="95" spans="7:48" ht="12.75"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</row>
    <row r="96" spans="7:48" ht="12.75"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</row>
    <row r="97" spans="7:48" ht="12.75"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</row>
    <row r="98" spans="7:48" ht="12.75"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</row>
    <row r="99" spans="7:48" ht="12.75"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</row>
    <row r="100" spans="7:48" ht="12.75"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</row>
    <row r="101" spans="7:48" ht="12.75"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</row>
    <row r="102" spans="7:48" ht="12.75"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</row>
    <row r="103" spans="7:48" ht="12.75"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</row>
    <row r="104" spans="7:48" ht="12.75"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</row>
    <row r="105" spans="7:48" ht="12.75"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</row>
    <row r="106" spans="7:48" ht="12.75"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</row>
    <row r="107" spans="7:48" ht="12.75"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</row>
    <row r="108" spans="7:48" ht="12.75"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</row>
    <row r="109" spans="7:48" ht="12.75"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</row>
    <row r="110" spans="7:48" ht="12.75"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</row>
    <row r="111" spans="7:48" ht="12.75"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</row>
    <row r="112" spans="7:48" ht="12.75"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</row>
    <row r="113" spans="7:48" ht="12.75"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</row>
    <row r="114" spans="7:48" ht="12.75"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</row>
    <row r="115" spans="7:48" ht="12.75"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</row>
    <row r="116" spans="7:48" ht="12.75"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</row>
    <row r="117" spans="7:48" ht="12.75"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</row>
    <row r="118" spans="7:48" ht="12.75"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</row>
    <row r="119" spans="7:48" ht="12.75"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</row>
    <row r="120" spans="7:48" ht="12.75"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</row>
    <row r="121" spans="7:48" ht="12.75"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</row>
    <row r="122" spans="7:48" ht="12.75"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</row>
    <row r="123" spans="7:48" ht="12.75"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</row>
    <row r="124" spans="7:48" ht="12.75"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</row>
    <row r="125" spans="7:48" ht="12.75"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</row>
    <row r="126" spans="7:48" ht="12.75"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</row>
    <row r="127" spans="7:48" ht="12.75"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</row>
    <row r="128" spans="7:48" ht="12.75"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</row>
    <row r="129" spans="7:48" ht="12.75"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</row>
    <row r="130" spans="7:48" ht="12.75"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</row>
    <row r="131" spans="7:48" ht="12.75"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</row>
    <row r="132" spans="7:48" ht="12.75"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</row>
    <row r="133" spans="7:48" ht="12.75"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</row>
    <row r="134" spans="7:48" ht="12.75"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</row>
    <row r="135" spans="7:48" ht="12.75"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</row>
    <row r="136" spans="7:48" ht="12.75"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</row>
    <row r="137" spans="7:48" ht="12.75"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</row>
    <row r="138" spans="7:48" ht="12.75"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</row>
    <row r="139" spans="7:48" ht="12.75"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</row>
    <row r="140" spans="7:48" ht="12.75"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</row>
    <row r="141" spans="7:48" ht="12.75"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</row>
    <row r="142" spans="7:48" ht="12.75"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</row>
    <row r="143" spans="7:48" ht="12.75"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</row>
    <row r="144" spans="7:48" ht="12.75"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</row>
    <row r="145" spans="7:48" ht="12.75"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</row>
    <row r="146" spans="7:48" ht="12.75"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</row>
    <row r="147" spans="7:48" ht="12.75"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</row>
    <row r="148" spans="7:48" ht="12.75"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</row>
    <row r="149" spans="7:48" ht="12.75"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</row>
    <row r="150" spans="7:48" ht="12.75"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</row>
    <row r="151" spans="7:48" ht="12.75"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</row>
    <row r="152" spans="7:48" ht="12.75"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</row>
    <row r="153" spans="7:48" ht="12.75"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</row>
    <row r="154" spans="7:48" ht="12.75"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</row>
    <row r="155" spans="7:48" ht="12.75"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</row>
    <row r="156" spans="7:48" ht="12.75"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</row>
    <row r="157" spans="7:48" ht="12.75"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</row>
    <row r="158" spans="7:48" ht="12.75"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</row>
    <row r="159" spans="7:48" ht="12.75"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</row>
    <row r="160" spans="7:48" ht="12.75"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</row>
    <row r="161" spans="7:48" ht="12.75"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</row>
    <row r="162" spans="7:48" ht="12.75"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</row>
    <row r="163" spans="7:48" ht="12.75"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</row>
    <row r="164" spans="7:48" ht="12.75"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</row>
    <row r="165" spans="7:48" ht="12.75"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</row>
    <row r="166" spans="7:48" ht="12.75"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</row>
    <row r="167" spans="7:48" ht="12.75"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</row>
    <row r="168" spans="7:48" ht="12.75"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</row>
    <row r="169" spans="7:48" ht="12.75"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</row>
    <row r="170" spans="7:48" ht="12.75"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</row>
    <row r="171" spans="7:48" ht="12.75"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</row>
    <row r="172" spans="7:48" ht="12.75"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</row>
    <row r="173" spans="7:48" ht="12.75"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</row>
    <row r="174" spans="7:48" ht="12.75"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</row>
    <row r="175" spans="7:48" ht="12.75"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</row>
    <row r="176" spans="7:48" ht="12.75"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</row>
    <row r="177" spans="7:48" ht="12.75"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</row>
    <row r="178" spans="7:48" ht="12.75"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</row>
    <row r="179" spans="7:48" ht="12.75"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</row>
    <row r="180" spans="7:48" ht="12.75"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</row>
    <row r="181" spans="7:48" ht="12.75"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</row>
    <row r="182" spans="7:48" ht="12.75"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</row>
    <row r="183" spans="7:48" ht="12.75"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</row>
    <row r="184" spans="7:48" ht="12.75"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</row>
    <row r="185" spans="7:48" ht="12.75"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</row>
    <row r="186" spans="7:48" ht="12.75"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</row>
    <row r="187" spans="7:48" ht="12.75"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</row>
    <row r="188" spans="7:48" ht="12.75"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</row>
    <row r="189" spans="7:48" ht="12.75"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</row>
    <row r="190" spans="7:48" ht="12.75"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</row>
    <row r="191" spans="7:48" ht="12.75"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</row>
    <row r="192" spans="7:48" ht="12.75"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</row>
    <row r="193" spans="7:48" ht="12.75"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</row>
    <row r="194" spans="7:48" ht="12.75"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</row>
    <row r="195" spans="7:48" ht="12.75"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</row>
    <row r="196" spans="7:48" ht="12.75"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</row>
    <row r="197" spans="7:48" ht="12.75"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</row>
    <row r="198" spans="7:48" ht="12.75"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</row>
    <row r="199" spans="7:48" ht="12.75"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</row>
    <row r="200" spans="7:48" ht="12.75"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</row>
    <row r="201" spans="7:48" ht="12.75"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</row>
    <row r="202" spans="7:48" ht="12.75"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</row>
    <row r="203" spans="7:48" ht="12.75"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</row>
    <row r="204" spans="7:48" ht="12.75"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</row>
    <row r="205" spans="7:48" ht="12.75"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</row>
    <row r="206" spans="7:48" ht="12.75"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</row>
    <row r="207" spans="7:48" ht="12.75"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</row>
    <row r="208" spans="7:48" ht="12.75"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</row>
    <row r="209" spans="7:48" ht="12.75"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</row>
    <row r="210" spans="7:48" ht="12.75"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</row>
    <row r="211" spans="7:48" ht="12.75"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</row>
    <row r="212" spans="7:48" ht="12.75"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</row>
    <row r="213" spans="7:48" ht="12.75"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</row>
    <row r="214" spans="7:48" ht="12.75"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</row>
    <row r="215" spans="7:48" ht="12.75"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</row>
    <row r="216" spans="7:48" ht="12.75"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</row>
    <row r="217" spans="7:48" ht="12.75"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</row>
    <row r="218" spans="7:48" ht="12.75"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</row>
    <row r="219" spans="7:48" ht="12.75"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</row>
    <row r="220" spans="7:48" ht="12.75"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</row>
    <row r="221" spans="7:48" ht="12.75"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</row>
    <row r="222" spans="7:48" ht="12.75"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</row>
    <row r="223" spans="7:48" ht="12.75"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</row>
    <row r="224" spans="7:48" ht="12.75"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</row>
    <row r="225" spans="7:48" ht="12.75"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</row>
    <row r="226" spans="7:48" ht="12.75"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</row>
    <row r="227" spans="7:48" ht="12.75"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  <c r="AT227" s="73"/>
      <c r="AU227" s="73"/>
      <c r="AV227" s="73"/>
    </row>
    <row r="228" spans="7:48" ht="12.75"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U228" s="73"/>
      <c r="AV228" s="73"/>
    </row>
    <row r="229" spans="7:48" ht="12.75"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U229" s="73"/>
      <c r="AV229" s="73"/>
    </row>
    <row r="230" spans="7:48" ht="12.75"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3"/>
      <c r="AU230" s="73"/>
      <c r="AV230" s="73"/>
    </row>
    <row r="231" spans="7:48" ht="12.75"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</row>
    <row r="232" spans="7:48" ht="12.75"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  <c r="AV232" s="73"/>
    </row>
    <row r="233" spans="7:48" ht="12.75"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S233" s="73"/>
      <c r="AT233" s="73"/>
      <c r="AU233" s="73"/>
      <c r="AV233" s="73"/>
    </row>
    <row r="234" spans="7:48" ht="12.75"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</row>
    <row r="235" spans="7:48" ht="12.75"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  <c r="AQ235" s="73"/>
      <c r="AR235" s="73"/>
      <c r="AS235" s="73"/>
      <c r="AT235" s="73"/>
      <c r="AU235" s="73"/>
      <c r="AV235" s="73"/>
    </row>
    <row r="236" spans="7:48" ht="12.75"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  <c r="AQ236" s="73"/>
      <c r="AR236" s="73"/>
      <c r="AS236" s="73"/>
      <c r="AT236" s="73"/>
      <c r="AU236" s="73"/>
      <c r="AV236" s="73"/>
    </row>
    <row r="237" spans="7:48" ht="12.75"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  <c r="AR237" s="73"/>
      <c r="AS237" s="73"/>
      <c r="AT237" s="73"/>
      <c r="AU237" s="73"/>
      <c r="AV237" s="73"/>
    </row>
    <row r="238" spans="7:48" ht="12.75"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73"/>
      <c r="AT238" s="73"/>
      <c r="AU238" s="73"/>
      <c r="AV238" s="73"/>
    </row>
    <row r="239" spans="7:48" ht="12.75"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  <c r="AQ239" s="73"/>
      <c r="AR239" s="73"/>
      <c r="AS239" s="73"/>
      <c r="AT239" s="73"/>
      <c r="AU239" s="73"/>
      <c r="AV239" s="73"/>
    </row>
    <row r="240" spans="7:48" ht="12.75"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</row>
    <row r="241" spans="7:48" ht="12.75"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3"/>
      <c r="AS241" s="73"/>
      <c r="AT241" s="73"/>
      <c r="AU241" s="73"/>
      <c r="AV241" s="73"/>
    </row>
    <row r="242" spans="7:48" ht="12.75"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3"/>
      <c r="AU242" s="73"/>
      <c r="AV242" s="73"/>
    </row>
    <row r="243" spans="7:48" ht="12.75"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  <c r="AQ243" s="73"/>
      <c r="AR243" s="73"/>
      <c r="AS243" s="73"/>
      <c r="AT243" s="73"/>
      <c r="AU243" s="73"/>
      <c r="AV243" s="73"/>
    </row>
    <row r="244" spans="7:48" ht="12.75"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</row>
    <row r="245" spans="7:48" ht="12.75"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</row>
    <row r="246" spans="7:48" ht="12.75"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</row>
    <row r="247" spans="7:48" ht="12.75"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  <c r="AR247" s="73"/>
      <c r="AS247" s="73"/>
      <c r="AT247" s="73"/>
      <c r="AU247" s="73"/>
      <c r="AV247" s="73"/>
    </row>
    <row r="248" spans="7:48" ht="12.75"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  <c r="AR248" s="73"/>
      <c r="AS248" s="73"/>
      <c r="AT248" s="73"/>
      <c r="AU248" s="73"/>
      <c r="AV248" s="73"/>
    </row>
    <row r="249" spans="7:48" ht="12.75"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</row>
    <row r="250" spans="7:48" ht="12.75"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</row>
    <row r="251" spans="7:48" ht="12.75"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</row>
    <row r="252" spans="7:48" ht="12.75"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</row>
    <row r="253" spans="7:48" ht="12.75"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</row>
    <row r="254" spans="7:48" ht="12.75"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</row>
    <row r="255" spans="7:48" ht="12.75"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  <c r="AV255" s="73"/>
    </row>
    <row r="256" spans="7:48" ht="12.75"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  <c r="AV256" s="73"/>
    </row>
    <row r="257" spans="7:48" ht="12.75"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73"/>
      <c r="AT257" s="73"/>
      <c r="AU257" s="73"/>
      <c r="AV257" s="73"/>
    </row>
    <row r="258" spans="7:48" ht="12.75"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</row>
    <row r="259" spans="7:48" ht="12.75"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  <c r="AT259" s="73"/>
      <c r="AU259" s="73"/>
      <c r="AV259" s="73"/>
    </row>
    <row r="260" spans="7:48" ht="12.75"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  <c r="AV260" s="73"/>
    </row>
    <row r="261" spans="7:48" ht="12.75"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73"/>
      <c r="AT261" s="73"/>
      <c r="AU261" s="73"/>
      <c r="AV261" s="73"/>
    </row>
    <row r="262" spans="7:48" ht="12.75"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3"/>
      <c r="AS262" s="73"/>
      <c r="AT262" s="73"/>
      <c r="AU262" s="73"/>
      <c r="AV262" s="73"/>
    </row>
    <row r="263" spans="7:48" ht="12.75"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  <c r="AQ263" s="73"/>
      <c r="AR263" s="73"/>
      <c r="AS263" s="73"/>
      <c r="AT263" s="73"/>
      <c r="AU263" s="73"/>
      <c r="AV263" s="73"/>
    </row>
    <row r="264" spans="7:48" ht="12.75"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  <c r="AQ264" s="73"/>
      <c r="AR264" s="73"/>
      <c r="AS264" s="73"/>
      <c r="AT264" s="73"/>
      <c r="AU264" s="73"/>
      <c r="AV264" s="73"/>
    </row>
    <row r="265" spans="7:48" ht="12.75"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  <c r="AQ265" s="73"/>
      <c r="AR265" s="73"/>
      <c r="AS265" s="73"/>
      <c r="AT265" s="73"/>
      <c r="AU265" s="73"/>
      <c r="AV265" s="73"/>
    </row>
    <row r="266" spans="7:48" ht="12.75"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  <c r="AJ266" s="73"/>
      <c r="AK266" s="73"/>
      <c r="AL266" s="73"/>
      <c r="AM266" s="73"/>
      <c r="AN266" s="73"/>
      <c r="AO266" s="73"/>
      <c r="AP266" s="73"/>
      <c r="AQ266" s="73"/>
      <c r="AR266" s="73"/>
      <c r="AS266" s="73"/>
      <c r="AT266" s="73"/>
      <c r="AU266" s="73"/>
      <c r="AV266" s="73"/>
    </row>
    <row r="267" spans="7:48" ht="12.75"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3"/>
      <c r="AQ267" s="73"/>
      <c r="AR267" s="73"/>
      <c r="AS267" s="73"/>
      <c r="AT267" s="73"/>
      <c r="AU267" s="73"/>
      <c r="AV267" s="73"/>
    </row>
    <row r="268" spans="7:48" ht="12.75"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  <c r="AJ268" s="73"/>
      <c r="AK268" s="73"/>
      <c r="AL268" s="73"/>
      <c r="AM268" s="73"/>
      <c r="AN268" s="73"/>
      <c r="AO268" s="73"/>
      <c r="AP268" s="73"/>
      <c r="AQ268" s="73"/>
      <c r="AR268" s="73"/>
      <c r="AS268" s="73"/>
      <c r="AT268" s="73"/>
      <c r="AU268" s="73"/>
      <c r="AV268" s="73"/>
    </row>
    <row r="269" spans="7:48" ht="12.75"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73"/>
      <c r="AT269" s="73"/>
      <c r="AU269" s="73"/>
      <c r="AV269" s="73"/>
    </row>
    <row r="270" spans="7:48" ht="12.75"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  <c r="AJ270" s="73"/>
      <c r="AK270" s="73"/>
      <c r="AL270" s="73"/>
      <c r="AM270" s="73"/>
      <c r="AN270" s="73"/>
      <c r="AO270" s="73"/>
      <c r="AP270" s="73"/>
      <c r="AQ270" s="73"/>
      <c r="AR270" s="73"/>
      <c r="AS270" s="73"/>
      <c r="AT270" s="73"/>
      <c r="AU270" s="73"/>
      <c r="AV270" s="73"/>
    </row>
    <row r="271" spans="7:48" ht="12.75"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3"/>
      <c r="AS271" s="73"/>
      <c r="AT271" s="73"/>
      <c r="AU271" s="73"/>
      <c r="AV271" s="73"/>
    </row>
    <row r="272" spans="7:48" ht="12.75"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  <c r="AJ272" s="73"/>
      <c r="AK272" s="73"/>
      <c r="AL272" s="73"/>
      <c r="AM272" s="73"/>
      <c r="AN272" s="73"/>
      <c r="AO272" s="73"/>
      <c r="AP272" s="73"/>
      <c r="AQ272" s="73"/>
      <c r="AR272" s="73"/>
      <c r="AS272" s="73"/>
      <c r="AT272" s="73"/>
      <c r="AU272" s="73"/>
      <c r="AV272" s="73"/>
    </row>
    <row r="273" spans="7:48" ht="12.75"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  <c r="AJ273" s="73"/>
      <c r="AK273" s="73"/>
      <c r="AL273" s="73"/>
      <c r="AM273" s="73"/>
      <c r="AN273" s="73"/>
      <c r="AO273" s="73"/>
      <c r="AP273" s="73"/>
      <c r="AQ273" s="73"/>
      <c r="AR273" s="73"/>
      <c r="AS273" s="73"/>
      <c r="AT273" s="73"/>
      <c r="AU273" s="73"/>
      <c r="AV273" s="73"/>
    </row>
    <row r="274" spans="7:48" ht="12.75"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73"/>
      <c r="AL274" s="73"/>
      <c r="AM274" s="73"/>
      <c r="AN274" s="73"/>
      <c r="AO274" s="73"/>
      <c r="AP274" s="73"/>
      <c r="AQ274" s="73"/>
      <c r="AR274" s="73"/>
      <c r="AS274" s="73"/>
      <c r="AT274" s="73"/>
      <c r="AU274" s="73"/>
      <c r="AV274" s="73"/>
    </row>
    <row r="275" spans="7:48" ht="12.75"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  <c r="AJ275" s="73"/>
      <c r="AK275" s="73"/>
      <c r="AL275" s="73"/>
      <c r="AM275" s="73"/>
      <c r="AN275" s="73"/>
      <c r="AO275" s="73"/>
      <c r="AP275" s="73"/>
      <c r="AQ275" s="73"/>
      <c r="AR275" s="73"/>
      <c r="AS275" s="73"/>
      <c r="AT275" s="73"/>
      <c r="AU275" s="73"/>
      <c r="AV275" s="73"/>
    </row>
    <row r="276" spans="7:48" ht="12.75"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  <c r="AJ276" s="73"/>
      <c r="AK276" s="73"/>
      <c r="AL276" s="73"/>
      <c r="AM276" s="73"/>
      <c r="AN276" s="73"/>
      <c r="AO276" s="73"/>
      <c r="AP276" s="73"/>
      <c r="AQ276" s="73"/>
      <c r="AR276" s="73"/>
      <c r="AS276" s="73"/>
      <c r="AT276" s="73"/>
      <c r="AU276" s="73"/>
      <c r="AV276" s="73"/>
    </row>
    <row r="277" spans="7:48" ht="12.75"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  <c r="AJ277" s="73"/>
      <c r="AK277" s="73"/>
      <c r="AL277" s="73"/>
      <c r="AM277" s="73"/>
      <c r="AN277" s="73"/>
      <c r="AO277" s="73"/>
      <c r="AP277" s="73"/>
      <c r="AQ277" s="73"/>
      <c r="AR277" s="73"/>
      <c r="AS277" s="73"/>
      <c r="AT277" s="73"/>
      <c r="AU277" s="73"/>
      <c r="AV277" s="73"/>
    </row>
    <row r="278" spans="7:48" ht="12.75"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  <c r="AJ278" s="73"/>
      <c r="AK278" s="73"/>
      <c r="AL278" s="73"/>
      <c r="AM278" s="73"/>
      <c r="AN278" s="73"/>
      <c r="AO278" s="73"/>
      <c r="AP278" s="73"/>
      <c r="AQ278" s="73"/>
      <c r="AR278" s="73"/>
      <c r="AS278" s="73"/>
      <c r="AT278" s="73"/>
      <c r="AU278" s="73"/>
      <c r="AV278" s="73"/>
    </row>
    <row r="279" spans="7:48" ht="12.75"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  <c r="AJ279" s="73"/>
      <c r="AK279" s="73"/>
      <c r="AL279" s="73"/>
      <c r="AM279" s="73"/>
      <c r="AN279" s="73"/>
      <c r="AO279" s="73"/>
      <c r="AP279" s="73"/>
      <c r="AQ279" s="73"/>
      <c r="AR279" s="73"/>
      <c r="AS279" s="73"/>
      <c r="AT279" s="73"/>
      <c r="AU279" s="73"/>
      <c r="AV279" s="73"/>
    </row>
    <row r="280" spans="7:48" ht="12.75"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  <c r="AJ280" s="73"/>
      <c r="AK280" s="73"/>
      <c r="AL280" s="73"/>
      <c r="AM280" s="73"/>
      <c r="AN280" s="73"/>
      <c r="AO280" s="73"/>
      <c r="AP280" s="73"/>
      <c r="AQ280" s="73"/>
      <c r="AR280" s="73"/>
      <c r="AS280" s="73"/>
      <c r="AT280" s="73"/>
      <c r="AU280" s="73"/>
      <c r="AV280" s="73"/>
    </row>
    <row r="281" spans="7:48" ht="12.75"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  <c r="AJ281" s="73"/>
      <c r="AK281" s="73"/>
      <c r="AL281" s="73"/>
      <c r="AM281" s="73"/>
      <c r="AN281" s="73"/>
      <c r="AO281" s="73"/>
      <c r="AP281" s="73"/>
      <c r="AQ281" s="73"/>
      <c r="AR281" s="73"/>
      <c r="AS281" s="73"/>
      <c r="AT281" s="73"/>
      <c r="AU281" s="73"/>
      <c r="AV281" s="73"/>
    </row>
    <row r="282" spans="7:48" ht="12.75"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  <c r="AJ282" s="73"/>
      <c r="AK282" s="73"/>
      <c r="AL282" s="73"/>
      <c r="AM282" s="73"/>
      <c r="AN282" s="73"/>
      <c r="AO282" s="73"/>
      <c r="AP282" s="73"/>
      <c r="AQ282" s="73"/>
      <c r="AR282" s="73"/>
      <c r="AS282" s="73"/>
      <c r="AT282" s="73"/>
      <c r="AU282" s="73"/>
      <c r="AV282" s="73"/>
    </row>
    <row r="283" spans="7:48" ht="12.75"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  <c r="AJ283" s="73"/>
      <c r="AK283" s="73"/>
      <c r="AL283" s="73"/>
      <c r="AM283" s="73"/>
      <c r="AN283" s="73"/>
      <c r="AO283" s="73"/>
      <c r="AP283" s="73"/>
      <c r="AQ283" s="73"/>
      <c r="AR283" s="73"/>
      <c r="AS283" s="73"/>
      <c r="AT283" s="73"/>
      <c r="AU283" s="73"/>
      <c r="AV283" s="73"/>
    </row>
    <row r="284" spans="7:48" ht="12.75"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  <c r="AJ284" s="73"/>
      <c r="AK284" s="73"/>
      <c r="AL284" s="73"/>
      <c r="AM284" s="73"/>
      <c r="AN284" s="73"/>
      <c r="AO284" s="73"/>
      <c r="AP284" s="73"/>
      <c r="AQ284" s="73"/>
      <c r="AR284" s="73"/>
      <c r="AS284" s="73"/>
      <c r="AT284" s="73"/>
      <c r="AU284" s="73"/>
      <c r="AV284" s="73"/>
    </row>
    <row r="285" spans="7:48" ht="12.75"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  <c r="AJ285" s="73"/>
      <c r="AK285" s="73"/>
      <c r="AL285" s="73"/>
      <c r="AM285" s="73"/>
      <c r="AN285" s="73"/>
      <c r="AO285" s="73"/>
      <c r="AP285" s="73"/>
      <c r="AQ285" s="73"/>
      <c r="AR285" s="73"/>
      <c r="AS285" s="73"/>
      <c r="AT285" s="73"/>
      <c r="AU285" s="73"/>
      <c r="AV285" s="73"/>
    </row>
    <row r="286" spans="7:48" ht="12.75"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  <c r="AJ286" s="73"/>
      <c r="AK286" s="73"/>
      <c r="AL286" s="73"/>
      <c r="AM286" s="73"/>
      <c r="AN286" s="73"/>
      <c r="AO286" s="73"/>
      <c r="AP286" s="73"/>
      <c r="AQ286" s="73"/>
      <c r="AR286" s="73"/>
      <c r="AS286" s="73"/>
      <c r="AT286" s="73"/>
      <c r="AU286" s="73"/>
      <c r="AV286" s="73"/>
    </row>
    <row r="287" spans="7:48" ht="12.75"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  <c r="AJ287" s="73"/>
      <c r="AK287" s="73"/>
      <c r="AL287" s="73"/>
      <c r="AM287" s="73"/>
      <c r="AN287" s="73"/>
      <c r="AO287" s="73"/>
      <c r="AP287" s="73"/>
      <c r="AQ287" s="73"/>
      <c r="AR287" s="73"/>
      <c r="AS287" s="73"/>
      <c r="AT287" s="73"/>
      <c r="AU287" s="73"/>
      <c r="AV287" s="73"/>
    </row>
    <row r="288" spans="7:48" ht="12.75"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  <c r="AJ288" s="73"/>
      <c r="AK288" s="73"/>
      <c r="AL288" s="73"/>
      <c r="AM288" s="73"/>
      <c r="AN288" s="73"/>
      <c r="AO288" s="73"/>
      <c r="AP288" s="73"/>
      <c r="AQ288" s="73"/>
      <c r="AR288" s="73"/>
      <c r="AS288" s="73"/>
      <c r="AT288" s="73"/>
      <c r="AU288" s="73"/>
      <c r="AV288" s="73"/>
    </row>
    <row r="289" spans="7:48" ht="12.75"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  <c r="AJ289" s="73"/>
      <c r="AK289" s="73"/>
      <c r="AL289" s="73"/>
      <c r="AM289" s="73"/>
      <c r="AN289" s="73"/>
      <c r="AO289" s="73"/>
      <c r="AP289" s="73"/>
      <c r="AQ289" s="73"/>
      <c r="AR289" s="73"/>
      <c r="AS289" s="73"/>
      <c r="AT289" s="73"/>
      <c r="AU289" s="73"/>
      <c r="AV289" s="73"/>
    </row>
    <row r="290" spans="7:48" ht="12.75"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  <c r="AJ290" s="73"/>
      <c r="AK290" s="73"/>
      <c r="AL290" s="73"/>
      <c r="AM290" s="73"/>
      <c r="AN290" s="73"/>
      <c r="AO290" s="73"/>
      <c r="AP290" s="73"/>
      <c r="AQ290" s="73"/>
      <c r="AR290" s="73"/>
      <c r="AS290" s="73"/>
      <c r="AT290" s="73"/>
      <c r="AU290" s="73"/>
      <c r="AV290" s="73"/>
    </row>
    <row r="291" spans="7:48" ht="12.75"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  <c r="AJ291" s="73"/>
      <c r="AK291" s="73"/>
      <c r="AL291" s="73"/>
      <c r="AM291" s="73"/>
      <c r="AN291" s="73"/>
      <c r="AO291" s="73"/>
      <c r="AP291" s="73"/>
      <c r="AQ291" s="73"/>
      <c r="AR291" s="73"/>
      <c r="AS291" s="73"/>
      <c r="AT291" s="73"/>
      <c r="AU291" s="73"/>
      <c r="AV291" s="73"/>
    </row>
    <row r="292" spans="7:48" ht="12.75"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  <c r="AJ292" s="73"/>
      <c r="AK292" s="73"/>
      <c r="AL292" s="73"/>
      <c r="AM292" s="73"/>
      <c r="AN292" s="73"/>
      <c r="AO292" s="73"/>
      <c r="AP292" s="73"/>
      <c r="AQ292" s="73"/>
      <c r="AR292" s="73"/>
      <c r="AS292" s="73"/>
      <c r="AT292" s="73"/>
      <c r="AU292" s="73"/>
      <c r="AV292" s="73"/>
    </row>
    <row r="293" spans="7:48" ht="12.75"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  <c r="AJ293" s="73"/>
      <c r="AK293" s="73"/>
      <c r="AL293" s="73"/>
      <c r="AM293" s="73"/>
      <c r="AN293" s="73"/>
      <c r="AO293" s="73"/>
      <c r="AP293" s="73"/>
      <c r="AQ293" s="73"/>
      <c r="AR293" s="73"/>
      <c r="AS293" s="73"/>
      <c r="AT293" s="73"/>
      <c r="AU293" s="73"/>
      <c r="AV293" s="73"/>
    </row>
    <row r="294" spans="7:48" ht="12.75"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  <c r="AJ294" s="73"/>
      <c r="AK294" s="73"/>
      <c r="AL294" s="73"/>
      <c r="AM294" s="73"/>
      <c r="AN294" s="73"/>
      <c r="AO294" s="73"/>
      <c r="AP294" s="73"/>
      <c r="AQ294" s="73"/>
      <c r="AR294" s="73"/>
      <c r="AS294" s="73"/>
      <c r="AT294" s="73"/>
      <c r="AU294" s="73"/>
      <c r="AV294" s="73"/>
    </row>
    <row r="295" spans="7:48" ht="12.75"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  <c r="AJ295" s="73"/>
      <c r="AK295" s="73"/>
      <c r="AL295" s="73"/>
      <c r="AM295" s="73"/>
      <c r="AN295" s="73"/>
      <c r="AO295" s="73"/>
      <c r="AP295" s="73"/>
      <c r="AQ295" s="73"/>
      <c r="AR295" s="73"/>
      <c r="AS295" s="73"/>
      <c r="AT295" s="73"/>
      <c r="AU295" s="73"/>
      <c r="AV295" s="73"/>
    </row>
    <row r="296" spans="7:48" ht="12.75"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  <c r="AJ296" s="73"/>
      <c r="AK296" s="73"/>
      <c r="AL296" s="73"/>
      <c r="AM296" s="73"/>
      <c r="AN296" s="73"/>
      <c r="AO296" s="73"/>
      <c r="AP296" s="73"/>
      <c r="AQ296" s="73"/>
      <c r="AR296" s="73"/>
      <c r="AS296" s="73"/>
      <c r="AT296" s="73"/>
      <c r="AU296" s="73"/>
      <c r="AV296" s="73"/>
    </row>
    <row r="297" spans="7:48" ht="12.75"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  <c r="AJ297" s="73"/>
      <c r="AK297" s="73"/>
      <c r="AL297" s="73"/>
      <c r="AM297" s="73"/>
      <c r="AN297" s="73"/>
      <c r="AO297" s="73"/>
      <c r="AP297" s="73"/>
      <c r="AQ297" s="73"/>
      <c r="AR297" s="73"/>
      <c r="AS297" s="73"/>
      <c r="AT297" s="73"/>
      <c r="AU297" s="73"/>
      <c r="AV297" s="73"/>
    </row>
    <row r="298" spans="7:48" ht="12.75"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  <c r="AJ298" s="73"/>
      <c r="AK298" s="73"/>
      <c r="AL298" s="73"/>
      <c r="AM298" s="73"/>
      <c r="AN298" s="73"/>
      <c r="AO298" s="73"/>
      <c r="AP298" s="73"/>
      <c r="AQ298" s="73"/>
      <c r="AR298" s="73"/>
      <c r="AS298" s="73"/>
      <c r="AT298" s="73"/>
      <c r="AU298" s="73"/>
      <c r="AV298" s="73"/>
    </row>
    <row r="299" spans="7:48" ht="12.75"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  <c r="AJ299" s="73"/>
      <c r="AK299" s="73"/>
      <c r="AL299" s="73"/>
      <c r="AM299" s="73"/>
      <c r="AN299" s="73"/>
      <c r="AO299" s="73"/>
      <c r="AP299" s="73"/>
      <c r="AQ299" s="73"/>
      <c r="AR299" s="73"/>
      <c r="AS299" s="73"/>
      <c r="AT299" s="73"/>
      <c r="AU299" s="73"/>
      <c r="AV299" s="73"/>
    </row>
    <row r="300" spans="7:48" ht="12.75"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  <c r="AJ300" s="73"/>
      <c r="AK300" s="73"/>
      <c r="AL300" s="73"/>
      <c r="AM300" s="73"/>
      <c r="AN300" s="73"/>
      <c r="AO300" s="73"/>
      <c r="AP300" s="73"/>
      <c r="AQ300" s="73"/>
      <c r="AR300" s="73"/>
      <c r="AS300" s="73"/>
      <c r="AT300" s="73"/>
      <c r="AU300" s="73"/>
      <c r="AV300" s="73"/>
    </row>
    <row r="301" spans="7:48" ht="12.75"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  <c r="AJ301" s="73"/>
      <c r="AK301" s="73"/>
      <c r="AL301" s="73"/>
      <c r="AM301" s="73"/>
      <c r="AN301" s="73"/>
      <c r="AO301" s="73"/>
      <c r="AP301" s="73"/>
      <c r="AQ301" s="73"/>
      <c r="AR301" s="73"/>
      <c r="AS301" s="73"/>
      <c r="AT301" s="73"/>
      <c r="AU301" s="73"/>
      <c r="AV301" s="73"/>
    </row>
    <row r="302" spans="7:48" ht="12.75"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  <c r="AJ302" s="73"/>
      <c r="AK302" s="73"/>
      <c r="AL302" s="73"/>
      <c r="AM302" s="73"/>
      <c r="AN302" s="73"/>
      <c r="AO302" s="73"/>
      <c r="AP302" s="73"/>
      <c r="AQ302" s="73"/>
      <c r="AR302" s="73"/>
      <c r="AS302" s="73"/>
      <c r="AT302" s="73"/>
      <c r="AU302" s="73"/>
      <c r="AV302" s="73"/>
    </row>
    <row r="303" spans="7:48" ht="12.75"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  <c r="AJ303" s="73"/>
      <c r="AK303" s="73"/>
      <c r="AL303" s="73"/>
      <c r="AM303" s="73"/>
      <c r="AN303" s="73"/>
      <c r="AO303" s="73"/>
      <c r="AP303" s="73"/>
      <c r="AQ303" s="73"/>
      <c r="AR303" s="73"/>
      <c r="AS303" s="73"/>
      <c r="AT303" s="73"/>
      <c r="AU303" s="73"/>
      <c r="AV303" s="73"/>
    </row>
    <row r="304" spans="7:48" ht="12.75"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  <c r="AJ304" s="73"/>
      <c r="AK304" s="73"/>
      <c r="AL304" s="73"/>
      <c r="AM304" s="73"/>
      <c r="AN304" s="73"/>
      <c r="AO304" s="73"/>
      <c r="AP304" s="73"/>
      <c r="AQ304" s="73"/>
      <c r="AR304" s="73"/>
      <c r="AS304" s="73"/>
      <c r="AT304" s="73"/>
      <c r="AU304" s="73"/>
      <c r="AV304" s="73"/>
    </row>
    <row r="305" spans="7:48" ht="12.75"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  <c r="AJ305" s="73"/>
      <c r="AK305" s="73"/>
      <c r="AL305" s="73"/>
      <c r="AM305" s="73"/>
      <c r="AN305" s="73"/>
      <c r="AO305" s="73"/>
      <c r="AP305" s="73"/>
      <c r="AQ305" s="73"/>
      <c r="AR305" s="73"/>
      <c r="AS305" s="73"/>
      <c r="AT305" s="73"/>
      <c r="AU305" s="73"/>
      <c r="AV305" s="73"/>
    </row>
    <row r="306" spans="7:48" ht="12.75"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  <c r="AJ306" s="73"/>
      <c r="AK306" s="73"/>
      <c r="AL306" s="73"/>
      <c r="AM306" s="73"/>
      <c r="AN306" s="73"/>
      <c r="AO306" s="73"/>
      <c r="AP306" s="73"/>
      <c r="AQ306" s="73"/>
      <c r="AR306" s="73"/>
      <c r="AS306" s="73"/>
      <c r="AT306" s="73"/>
      <c r="AU306" s="73"/>
      <c r="AV306" s="73"/>
    </row>
    <row r="307" spans="7:48" ht="12.75"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  <c r="AJ307" s="73"/>
      <c r="AK307" s="73"/>
      <c r="AL307" s="73"/>
      <c r="AM307" s="73"/>
      <c r="AN307" s="73"/>
      <c r="AO307" s="73"/>
      <c r="AP307" s="73"/>
      <c r="AQ307" s="73"/>
      <c r="AR307" s="73"/>
      <c r="AS307" s="73"/>
      <c r="AT307" s="73"/>
      <c r="AU307" s="73"/>
      <c r="AV307" s="73"/>
    </row>
    <row r="308" spans="7:48" ht="12.75"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  <c r="AJ308" s="73"/>
      <c r="AK308" s="73"/>
      <c r="AL308" s="73"/>
      <c r="AM308" s="73"/>
      <c r="AN308" s="73"/>
      <c r="AO308" s="73"/>
      <c r="AP308" s="73"/>
      <c r="AQ308" s="73"/>
      <c r="AR308" s="73"/>
      <c r="AS308" s="73"/>
      <c r="AT308" s="73"/>
      <c r="AU308" s="73"/>
      <c r="AV308" s="73"/>
    </row>
    <row r="309" spans="7:48" ht="12.75"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  <c r="AJ309" s="73"/>
      <c r="AK309" s="73"/>
      <c r="AL309" s="73"/>
      <c r="AM309" s="73"/>
      <c r="AN309" s="73"/>
      <c r="AO309" s="73"/>
      <c r="AP309" s="73"/>
      <c r="AQ309" s="73"/>
      <c r="AR309" s="73"/>
      <c r="AS309" s="73"/>
      <c r="AT309" s="73"/>
      <c r="AU309" s="73"/>
      <c r="AV309" s="73"/>
    </row>
    <row r="310" spans="7:48" ht="12.75"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  <c r="AJ310" s="73"/>
      <c r="AK310" s="73"/>
      <c r="AL310" s="73"/>
      <c r="AM310" s="73"/>
      <c r="AN310" s="73"/>
      <c r="AO310" s="73"/>
      <c r="AP310" s="73"/>
      <c r="AQ310" s="73"/>
      <c r="AR310" s="73"/>
      <c r="AS310" s="73"/>
      <c r="AT310" s="73"/>
      <c r="AU310" s="73"/>
      <c r="AV310" s="73"/>
    </row>
    <row r="311" spans="7:48" ht="12.75"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  <c r="AJ311" s="73"/>
      <c r="AK311" s="73"/>
      <c r="AL311" s="73"/>
      <c r="AM311" s="73"/>
      <c r="AN311" s="73"/>
      <c r="AO311" s="73"/>
      <c r="AP311" s="73"/>
      <c r="AQ311" s="73"/>
      <c r="AR311" s="73"/>
      <c r="AS311" s="73"/>
      <c r="AT311" s="73"/>
      <c r="AU311" s="73"/>
      <c r="AV311" s="73"/>
    </row>
    <row r="312" spans="7:48" ht="12.75"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  <c r="AJ312" s="73"/>
      <c r="AK312" s="73"/>
      <c r="AL312" s="73"/>
      <c r="AM312" s="73"/>
      <c r="AN312" s="73"/>
      <c r="AO312" s="73"/>
      <c r="AP312" s="73"/>
      <c r="AQ312" s="73"/>
      <c r="AR312" s="73"/>
      <c r="AS312" s="73"/>
      <c r="AT312" s="73"/>
      <c r="AU312" s="73"/>
      <c r="AV312" s="73"/>
    </row>
    <row r="313" spans="7:48" ht="12.75"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  <c r="AJ313" s="73"/>
      <c r="AK313" s="73"/>
      <c r="AL313" s="73"/>
      <c r="AM313" s="73"/>
      <c r="AN313" s="73"/>
      <c r="AO313" s="73"/>
      <c r="AP313" s="73"/>
      <c r="AQ313" s="73"/>
      <c r="AR313" s="73"/>
      <c r="AS313" s="73"/>
      <c r="AT313" s="73"/>
      <c r="AU313" s="73"/>
      <c r="AV313" s="73"/>
    </row>
    <row r="314" spans="7:48" ht="12.75"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  <c r="AJ314" s="73"/>
      <c r="AK314" s="73"/>
      <c r="AL314" s="73"/>
      <c r="AM314" s="73"/>
      <c r="AN314" s="73"/>
      <c r="AO314" s="73"/>
      <c r="AP314" s="73"/>
      <c r="AQ314" s="73"/>
      <c r="AR314" s="73"/>
      <c r="AS314" s="73"/>
      <c r="AT314" s="73"/>
      <c r="AU314" s="73"/>
      <c r="AV314" s="73"/>
    </row>
    <row r="315" spans="7:48" ht="12.75"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  <c r="AJ315" s="73"/>
      <c r="AK315" s="73"/>
      <c r="AL315" s="73"/>
      <c r="AM315" s="73"/>
      <c r="AN315" s="73"/>
      <c r="AO315" s="73"/>
      <c r="AP315" s="73"/>
      <c r="AQ315" s="73"/>
      <c r="AR315" s="73"/>
      <c r="AS315" s="73"/>
      <c r="AT315" s="73"/>
      <c r="AU315" s="73"/>
      <c r="AV315" s="73"/>
    </row>
    <row r="316" spans="7:48" ht="12.75"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  <c r="AJ316" s="73"/>
      <c r="AK316" s="73"/>
      <c r="AL316" s="73"/>
      <c r="AM316" s="73"/>
      <c r="AN316" s="73"/>
      <c r="AO316" s="73"/>
      <c r="AP316" s="73"/>
      <c r="AQ316" s="73"/>
      <c r="AR316" s="73"/>
      <c r="AS316" s="73"/>
      <c r="AT316" s="73"/>
      <c r="AU316" s="73"/>
      <c r="AV316" s="73"/>
    </row>
    <row r="317" spans="7:48" ht="12.75"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  <c r="AJ317" s="73"/>
      <c r="AK317" s="73"/>
      <c r="AL317" s="73"/>
      <c r="AM317" s="73"/>
      <c r="AN317" s="73"/>
      <c r="AO317" s="73"/>
      <c r="AP317" s="73"/>
      <c r="AQ317" s="73"/>
      <c r="AR317" s="73"/>
      <c r="AS317" s="73"/>
      <c r="AT317" s="73"/>
      <c r="AU317" s="73"/>
      <c r="AV317" s="73"/>
    </row>
    <row r="318" spans="7:48" ht="12.75"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  <c r="AJ318" s="73"/>
      <c r="AK318" s="73"/>
      <c r="AL318" s="73"/>
      <c r="AM318" s="73"/>
      <c r="AN318" s="73"/>
      <c r="AO318" s="73"/>
      <c r="AP318" s="73"/>
      <c r="AQ318" s="73"/>
      <c r="AR318" s="73"/>
      <c r="AS318" s="73"/>
      <c r="AT318" s="73"/>
      <c r="AU318" s="73"/>
      <c r="AV318" s="73"/>
    </row>
    <row r="319" spans="7:48" ht="12.75"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  <c r="AJ319" s="73"/>
      <c r="AK319" s="73"/>
      <c r="AL319" s="73"/>
      <c r="AM319" s="73"/>
      <c r="AN319" s="73"/>
      <c r="AO319" s="73"/>
      <c r="AP319" s="73"/>
      <c r="AQ319" s="73"/>
      <c r="AR319" s="73"/>
      <c r="AS319" s="73"/>
      <c r="AT319" s="73"/>
      <c r="AU319" s="73"/>
      <c r="AV319" s="73"/>
    </row>
    <row r="320" spans="7:48" ht="12.75"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  <c r="AJ320" s="73"/>
      <c r="AK320" s="73"/>
      <c r="AL320" s="73"/>
      <c r="AM320" s="73"/>
      <c r="AN320" s="73"/>
      <c r="AO320" s="73"/>
      <c r="AP320" s="73"/>
      <c r="AQ320" s="73"/>
      <c r="AR320" s="73"/>
      <c r="AS320" s="73"/>
      <c r="AT320" s="73"/>
      <c r="AU320" s="73"/>
      <c r="AV320" s="73"/>
    </row>
    <row r="321" spans="7:48" ht="12.75"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  <c r="AJ321" s="73"/>
      <c r="AK321" s="73"/>
      <c r="AL321" s="73"/>
      <c r="AM321" s="73"/>
      <c r="AN321" s="73"/>
      <c r="AO321" s="73"/>
      <c r="AP321" s="73"/>
      <c r="AQ321" s="73"/>
      <c r="AR321" s="73"/>
      <c r="AS321" s="73"/>
      <c r="AT321" s="73"/>
      <c r="AU321" s="73"/>
      <c r="AV321" s="73"/>
    </row>
    <row r="322" spans="7:48" ht="12.75"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  <c r="AJ322" s="73"/>
      <c r="AK322" s="73"/>
      <c r="AL322" s="73"/>
      <c r="AM322" s="73"/>
      <c r="AN322" s="73"/>
      <c r="AO322" s="73"/>
      <c r="AP322" s="73"/>
      <c r="AQ322" s="73"/>
      <c r="AR322" s="73"/>
      <c r="AS322" s="73"/>
      <c r="AT322" s="73"/>
      <c r="AU322" s="73"/>
      <c r="AV322" s="73"/>
    </row>
    <row r="323" spans="7:48" ht="12.75"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  <c r="AJ323" s="73"/>
      <c r="AK323" s="73"/>
      <c r="AL323" s="73"/>
      <c r="AM323" s="73"/>
      <c r="AN323" s="73"/>
      <c r="AO323" s="73"/>
      <c r="AP323" s="73"/>
      <c r="AQ323" s="73"/>
      <c r="AR323" s="73"/>
      <c r="AS323" s="73"/>
      <c r="AT323" s="73"/>
      <c r="AU323" s="73"/>
      <c r="AV323" s="73"/>
    </row>
    <row r="324" spans="7:48" ht="12.75"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  <c r="AJ324" s="73"/>
      <c r="AK324" s="73"/>
      <c r="AL324" s="73"/>
      <c r="AM324" s="73"/>
      <c r="AN324" s="73"/>
      <c r="AO324" s="73"/>
      <c r="AP324" s="73"/>
      <c r="AQ324" s="73"/>
      <c r="AR324" s="73"/>
      <c r="AS324" s="73"/>
      <c r="AT324" s="73"/>
      <c r="AU324" s="73"/>
      <c r="AV324" s="73"/>
    </row>
    <row r="325" spans="7:48" ht="12.75"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  <c r="AJ325" s="73"/>
      <c r="AK325" s="73"/>
      <c r="AL325" s="73"/>
      <c r="AM325" s="73"/>
      <c r="AN325" s="73"/>
      <c r="AO325" s="73"/>
      <c r="AP325" s="73"/>
      <c r="AQ325" s="73"/>
      <c r="AR325" s="73"/>
      <c r="AS325" s="73"/>
      <c r="AT325" s="73"/>
      <c r="AU325" s="73"/>
      <c r="AV325" s="73"/>
    </row>
    <row r="326" spans="7:48" ht="12.75"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  <c r="AJ326" s="73"/>
      <c r="AK326" s="73"/>
      <c r="AL326" s="73"/>
      <c r="AM326" s="73"/>
      <c r="AN326" s="73"/>
      <c r="AO326" s="73"/>
      <c r="AP326" s="73"/>
      <c r="AQ326" s="73"/>
      <c r="AR326" s="73"/>
      <c r="AS326" s="73"/>
      <c r="AT326" s="73"/>
      <c r="AU326" s="73"/>
      <c r="AV326" s="73"/>
    </row>
    <row r="327" spans="7:48" ht="12.75"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  <c r="AJ327" s="73"/>
      <c r="AK327" s="73"/>
      <c r="AL327" s="73"/>
      <c r="AM327" s="73"/>
      <c r="AN327" s="73"/>
      <c r="AO327" s="73"/>
      <c r="AP327" s="73"/>
      <c r="AQ327" s="73"/>
      <c r="AR327" s="73"/>
      <c r="AS327" s="73"/>
      <c r="AT327" s="73"/>
      <c r="AU327" s="73"/>
      <c r="AV327" s="73"/>
    </row>
    <row r="328" spans="7:48" ht="12.75"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  <c r="AJ328" s="73"/>
      <c r="AK328" s="73"/>
      <c r="AL328" s="73"/>
      <c r="AM328" s="73"/>
      <c r="AN328" s="73"/>
      <c r="AO328" s="73"/>
      <c r="AP328" s="73"/>
      <c r="AQ328" s="73"/>
      <c r="AR328" s="73"/>
      <c r="AS328" s="73"/>
      <c r="AT328" s="73"/>
      <c r="AU328" s="73"/>
      <c r="AV328" s="73"/>
    </row>
    <row r="329" spans="7:48" ht="12.75"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  <c r="AJ329" s="73"/>
      <c r="AK329" s="73"/>
      <c r="AL329" s="73"/>
      <c r="AM329" s="73"/>
      <c r="AN329" s="73"/>
      <c r="AO329" s="73"/>
      <c r="AP329" s="73"/>
      <c r="AQ329" s="73"/>
      <c r="AR329" s="73"/>
      <c r="AS329" s="73"/>
      <c r="AT329" s="73"/>
      <c r="AU329" s="73"/>
      <c r="AV329" s="73"/>
    </row>
    <row r="330" spans="7:48" ht="12.75"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  <c r="AJ330" s="73"/>
      <c r="AK330" s="73"/>
      <c r="AL330" s="73"/>
      <c r="AM330" s="73"/>
      <c r="AN330" s="73"/>
      <c r="AO330" s="73"/>
      <c r="AP330" s="73"/>
      <c r="AQ330" s="73"/>
      <c r="AR330" s="73"/>
      <c r="AS330" s="73"/>
      <c r="AT330" s="73"/>
      <c r="AU330" s="73"/>
      <c r="AV330" s="73"/>
    </row>
    <row r="331" spans="7:48" ht="12.75"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  <c r="AJ331" s="73"/>
      <c r="AK331" s="73"/>
      <c r="AL331" s="73"/>
      <c r="AM331" s="73"/>
      <c r="AN331" s="73"/>
      <c r="AO331" s="73"/>
      <c r="AP331" s="73"/>
      <c r="AQ331" s="73"/>
      <c r="AR331" s="73"/>
      <c r="AS331" s="73"/>
      <c r="AT331" s="73"/>
      <c r="AU331" s="73"/>
      <c r="AV331" s="73"/>
    </row>
    <row r="332" spans="7:48" ht="12.75"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  <c r="AJ332" s="73"/>
      <c r="AK332" s="73"/>
      <c r="AL332" s="73"/>
      <c r="AM332" s="73"/>
      <c r="AN332" s="73"/>
      <c r="AO332" s="73"/>
      <c r="AP332" s="73"/>
      <c r="AQ332" s="73"/>
      <c r="AR332" s="73"/>
      <c r="AS332" s="73"/>
      <c r="AT332" s="73"/>
      <c r="AU332" s="73"/>
      <c r="AV332" s="73"/>
    </row>
    <row r="333" spans="7:48" ht="12.75"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  <c r="AJ333" s="73"/>
      <c r="AK333" s="73"/>
      <c r="AL333" s="73"/>
      <c r="AM333" s="73"/>
      <c r="AN333" s="73"/>
      <c r="AO333" s="73"/>
      <c r="AP333" s="73"/>
      <c r="AQ333" s="73"/>
      <c r="AR333" s="73"/>
      <c r="AS333" s="73"/>
      <c r="AT333" s="73"/>
      <c r="AU333" s="73"/>
      <c r="AV333" s="73"/>
    </row>
    <row r="334" spans="7:48" ht="12.75"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  <c r="AJ334" s="73"/>
      <c r="AK334" s="73"/>
      <c r="AL334" s="73"/>
      <c r="AM334" s="73"/>
      <c r="AN334" s="73"/>
      <c r="AO334" s="73"/>
      <c r="AP334" s="73"/>
      <c r="AQ334" s="73"/>
      <c r="AR334" s="73"/>
      <c r="AS334" s="73"/>
      <c r="AT334" s="73"/>
      <c r="AU334" s="73"/>
      <c r="AV334" s="73"/>
    </row>
    <row r="335" spans="7:48" ht="12.75"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  <c r="AJ335" s="73"/>
      <c r="AK335" s="73"/>
      <c r="AL335" s="73"/>
      <c r="AM335" s="73"/>
      <c r="AN335" s="73"/>
      <c r="AO335" s="73"/>
      <c r="AP335" s="73"/>
      <c r="AQ335" s="73"/>
      <c r="AR335" s="73"/>
      <c r="AS335" s="73"/>
      <c r="AT335" s="73"/>
      <c r="AU335" s="73"/>
      <c r="AV335" s="73"/>
    </row>
    <row r="336" spans="7:48" ht="12.75"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  <c r="AJ336" s="73"/>
      <c r="AK336" s="73"/>
      <c r="AL336" s="73"/>
      <c r="AM336" s="73"/>
      <c r="AN336" s="73"/>
      <c r="AO336" s="73"/>
      <c r="AP336" s="73"/>
      <c r="AQ336" s="73"/>
      <c r="AR336" s="73"/>
      <c r="AS336" s="73"/>
      <c r="AT336" s="73"/>
      <c r="AU336" s="73"/>
      <c r="AV336" s="73"/>
    </row>
    <row r="337" spans="7:48" ht="12.75"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  <c r="AJ337" s="73"/>
      <c r="AK337" s="73"/>
      <c r="AL337" s="73"/>
      <c r="AM337" s="73"/>
      <c r="AN337" s="73"/>
      <c r="AO337" s="73"/>
      <c r="AP337" s="73"/>
      <c r="AQ337" s="73"/>
      <c r="AR337" s="73"/>
      <c r="AS337" s="73"/>
      <c r="AT337" s="73"/>
      <c r="AU337" s="73"/>
      <c r="AV337" s="73"/>
    </row>
    <row r="338" spans="7:48" ht="12.75"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  <c r="AJ338" s="73"/>
      <c r="AK338" s="73"/>
      <c r="AL338" s="73"/>
      <c r="AM338" s="73"/>
      <c r="AN338" s="73"/>
      <c r="AO338" s="73"/>
      <c r="AP338" s="73"/>
      <c r="AQ338" s="73"/>
      <c r="AR338" s="73"/>
      <c r="AS338" s="73"/>
      <c r="AT338" s="73"/>
      <c r="AU338" s="73"/>
      <c r="AV338" s="73"/>
    </row>
    <row r="339" spans="7:48" ht="12.75"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  <c r="AJ339" s="73"/>
      <c r="AK339" s="73"/>
      <c r="AL339" s="73"/>
      <c r="AM339" s="73"/>
      <c r="AN339" s="73"/>
      <c r="AO339" s="73"/>
      <c r="AP339" s="73"/>
      <c r="AQ339" s="73"/>
      <c r="AR339" s="73"/>
      <c r="AS339" s="73"/>
      <c r="AT339" s="73"/>
      <c r="AU339" s="73"/>
      <c r="AV339" s="73"/>
    </row>
    <row r="340" spans="7:48" ht="12.75"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  <c r="AJ340" s="73"/>
      <c r="AK340" s="73"/>
      <c r="AL340" s="73"/>
      <c r="AM340" s="73"/>
      <c r="AN340" s="73"/>
      <c r="AO340" s="73"/>
      <c r="AP340" s="73"/>
      <c r="AQ340" s="73"/>
      <c r="AR340" s="73"/>
      <c r="AS340" s="73"/>
      <c r="AT340" s="73"/>
      <c r="AU340" s="73"/>
      <c r="AV340" s="73"/>
    </row>
    <row r="341" spans="7:48" ht="12.75"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  <c r="AJ341" s="73"/>
      <c r="AK341" s="73"/>
      <c r="AL341" s="73"/>
      <c r="AM341" s="73"/>
      <c r="AN341" s="73"/>
      <c r="AO341" s="73"/>
      <c r="AP341" s="73"/>
      <c r="AQ341" s="73"/>
      <c r="AR341" s="73"/>
      <c r="AS341" s="73"/>
      <c r="AT341" s="73"/>
      <c r="AU341" s="73"/>
      <c r="AV341" s="73"/>
    </row>
    <row r="342" spans="7:48" ht="12.75"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  <c r="AJ342" s="73"/>
      <c r="AK342" s="73"/>
      <c r="AL342" s="73"/>
      <c r="AM342" s="73"/>
      <c r="AN342" s="73"/>
      <c r="AO342" s="73"/>
      <c r="AP342" s="73"/>
      <c r="AQ342" s="73"/>
      <c r="AR342" s="73"/>
      <c r="AS342" s="73"/>
      <c r="AT342" s="73"/>
      <c r="AU342" s="73"/>
      <c r="AV342" s="73"/>
    </row>
    <row r="343" spans="7:48" ht="12.75"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  <c r="AJ343" s="73"/>
      <c r="AK343" s="73"/>
      <c r="AL343" s="73"/>
      <c r="AM343" s="73"/>
      <c r="AN343" s="73"/>
      <c r="AO343" s="73"/>
      <c r="AP343" s="73"/>
      <c r="AQ343" s="73"/>
      <c r="AR343" s="73"/>
      <c r="AS343" s="73"/>
      <c r="AT343" s="73"/>
      <c r="AU343" s="73"/>
      <c r="AV343" s="73"/>
    </row>
    <row r="344" spans="7:48" ht="12.75"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  <c r="AI344" s="73"/>
      <c r="AJ344" s="73"/>
      <c r="AK344" s="73"/>
      <c r="AL344" s="73"/>
      <c r="AM344" s="73"/>
      <c r="AN344" s="73"/>
      <c r="AO344" s="73"/>
      <c r="AP344" s="73"/>
      <c r="AQ344" s="73"/>
      <c r="AR344" s="73"/>
      <c r="AS344" s="73"/>
      <c r="AT344" s="73"/>
      <c r="AU344" s="73"/>
      <c r="AV344" s="73"/>
    </row>
    <row r="345" spans="7:48" ht="12.75"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  <c r="AG345" s="73"/>
      <c r="AH345" s="73"/>
      <c r="AI345" s="73"/>
      <c r="AJ345" s="73"/>
      <c r="AK345" s="73"/>
      <c r="AL345" s="73"/>
      <c r="AM345" s="73"/>
      <c r="AN345" s="73"/>
      <c r="AO345" s="73"/>
      <c r="AP345" s="73"/>
      <c r="AQ345" s="73"/>
      <c r="AR345" s="73"/>
      <c r="AS345" s="73"/>
      <c r="AT345" s="73"/>
      <c r="AU345" s="73"/>
      <c r="AV345" s="73"/>
    </row>
    <row r="346" spans="7:48" ht="12.75"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73"/>
      <c r="AH346" s="73"/>
      <c r="AI346" s="73"/>
      <c r="AJ346" s="73"/>
      <c r="AK346" s="73"/>
      <c r="AL346" s="73"/>
      <c r="AM346" s="73"/>
      <c r="AN346" s="73"/>
      <c r="AO346" s="73"/>
      <c r="AP346" s="73"/>
      <c r="AQ346" s="73"/>
      <c r="AR346" s="73"/>
      <c r="AS346" s="73"/>
      <c r="AT346" s="73"/>
      <c r="AU346" s="73"/>
      <c r="AV346" s="73"/>
    </row>
    <row r="347" spans="7:48" ht="12.75"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  <c r="AG347" s="73"/>
      <c r="AH347" s="73"/>
      <c r="AI347" s="73"/>
      <c r="AJ347" s="73"/>
      <c r="AK347" s="73"/>
      <c r="AL347" s="73"/>
      <c r="AM347" s="73"/>
      <c r="AN347" s="73"/>
      <c r="AO347" s="73"/>
      <c r="AP347" s="73"/>
      <c r="AQ347" s="73"/>
      <c r="AR347" s="73"/>
      <c r="AS347" s="73"/>
      <c r="AT347" s="73"/>
      <c r="AU347" s="73"/>
      <c r="AV347" s="73"/>
    </row>
    <row r="348" spans="7:48" ht="12.75"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  <c r="AG348" s="73"/>
      <c r="AH348" s="73"/>
      <c r="AI348" s="73"/>
      <c r="AJ348" s="73"/>
      <c r="AK348" s="73"/>
      <c r="AL348" s="73"/>
      <c r="AM348" s="73"/>
      <c r="AN348" s="73"/>
      <c r="AO348" s="73"/>
      <c r="AP348" s="73"/>
      <c r="AQ348" s="73"/>
      <c r="AR348" s="73"/>
      <c r="AS348" s="73"/>
      <c r="AT348" s="73"/>
      <c r="AU348" s="73"/>
      <c r="AV348" s="73"/>
    </row>
    <row r="349" spans="7:48" ht="12.75"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  <c r="AG349" s="73"/>
      <c r="AH349" s="73"/>
      <c r="AI349" s="73"/>
      <c r="AJ349" s="73"/>
      <c r="AK349" s="73"/>
      <c r="AL349" s="73"/>
      <c r="AM349" s="73"/>
      <c r="AN349" s="73"/>
      <c r="AO349" s="73"/>
      <c r="AP349" s="73"/>
      <c r="AQ349" s="73"/>
      <c r="AR349" s="73"/>
      <c r="AS349" s="73"/>
      <c r="AT349" s="73"/>
      <c r="AU349" s="73"/>
      <c r="AV349" s="73"/>
    </row>
    <row r="350" spans="7:48" ht="12.75"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  <c r="AG350" s="73"/>
      <c r="AH350" s="73"/>
      <c r="AI350" s="73"/>
      <c r="AJ350" s="73"/>
      <c r="AK350" s="73"/>
      <c r="AL350" s="73"/>
      <c r="AM350" s="73"/>
      <c r="AN350" s="73"/>
      <c r="AO350" s="73"/>
      <c r="AP350" s="73"/>
      <c r="AQ350" s="73"/>
      <c r="AR350" s="73"/>
      <c r="AS350" s="73"/>
      <c r="AT350" s="73"/>
      <c r="AU350" s="73"/>
      <c r="AV350" s="73"/>
    </row>
    <row r="351" spans="7:48" ht="12.75"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3"/>
      <c r="AH351" s="73"/>
      <c r="AI351" s="73"/>
      <c r="AJ351" s="73"/>
      <c r="AK351" s="73"/>
      <c r="AL351" s="73"/>
      <c r="AM351" s="73"/>
      <c r="AN351" s="73"/>
      <c r="AO351" s="73"/>
      <c r="AP351" s="73"/>
      <c r="AQ351" s="73"/>
      <c r="AR351" s="73"/>
      <c r="AS351" s="73"/>
      <c r="AT351" s="73"/>
      <c r="AU351" s="73"/>
      <c r="AV351" s="73"/>
    </row>
    <row r="352" spans="7:48" ht="12.75"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73"/>
      <c r="AH352" s="73"/>
      <c r="AI352" s="73"/>
      <c r="AJ352" s="73"/>
      <c r="AK352" s="73"/>
      <c r="AL352" s="73"/>
      <c r="AM352" s="73"/>
      <c r="AN352" s="73"/>
      <c r="AO352" s="73"/>
      <c r="AP352" s="73"/>
      <c r="AQ352" s="73"/>
      <c r="AR352" s="73"/>
      <c r="AS352" s="73"/>
      <c r="AT352" s="73"/>
      <c r="AU352" s="73"/>
      <c r="AV352" s="73"/>
    </row>
    <row r="353" spans="7:48" ht="12.75"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3"/>
      <c r="AH353" s="73"/>
      <c r="AI353" s="73"/>
      <c r="AJ353" s="73"/>
      <c r="AK353" s="73"/>
      <c r="AL353" s="73"/>
      <c r="AM353" s="73"/>
      <c r="AN353" s="73"/>
      <c r="AO353" s="73"/>
      <c r="AP353" s="73"/>
      <c r="AQ353" s="73"/>
      <c r="AR353" s="73"/>
      <c r="AS353" s="73"/>
      <c r="AT353" s="73"/>
      <c r="AU353" s="73"/>
      <c r="AV353" s="73"/>
    </row>
    <row r="354" spans="7:48" ht="12.75"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  <c r="AH354" s="73"/>
      <c r="AI354" s="73"/>
      <c r="AJ354" s="73"/>
      <c r="AK354" s="73"/>
      <c r="AL354" s="73"/>
      <c r="AM354" s="73"/>
      <c r="AN354" s="73"/>
      <c r="AO354" s="73"/>
      <c r="AP354" s="73"/>
      <c r="AQ354" s="73"/>
      <c r="AR354" s="73"/>
      <c r="AS354" s="73"/>
      <c r="AT354" s="73"/>
      <c r="AU354" s="73"/>
      <c r="AV354" s="73"/>
    </row>
    <row r="355" spans="7:48" ht="12.75"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  <c r="AJ355" s="73"/>
      <c r="AK355" s="73"/>
      <c r="AL355" s="73"/>
      <c r="AM355" s="73"/>
      <c r="AN355" s="73"/>
      <c r="AO355" s="73"/>
      <c r="AP355" s="73"/>
      <c r="AQ355" s="73"/>
      <c r="AR355" s="73"/>
      <c r="AS355" s="73"/>
      <c r="AT355" s="73"/>
      <c r="AU355" s="73"/>
      <c r="AV355" s="73"/>
    </row>
    <row r="356" spans="7:48" ht="12.75"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  <c r="AJ356" s="73"/>
      <c r="AK356" s="73"/>
      <c r="AL356" s="73"/>
      <c r="AM356" s="73"/>
      <c r="AN356" s="73"/>
      <c r="AO356" s="73"/>
      <c r="AP356" s="73"/>
      <c r="AQ356" s="73"/>
      <c r="AR356" s="73"/>
      <c r="AS356" s="73"/>
      <c r="AT356" s="73"/>
      <c r="AU356" s="73"/>
      <c r="AV356" s="73"/>
    </row>
    <row r="357" spans="7:48" ht="12.75"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  <c r="AI357" s="73"/>
      <c r="AJ357" s="73"/>
      <c r="AK357" s="73"/>
      <c r="AL357" s="73"/>
      <c r="AM357" s="73"/>
      <c r="AN357" s="73"/>
      <c r="AO357" s="73"/>
      <c r="AP357" s="73"/>
      <c r="AQ357" s="73"/>
      <c r="AR357" s="73"/>
      <c r="AS357" s="73"/>
      <c r="AT357" s="73"/>
      <c r="AU357" s="73"/>
      <c r="AV357" s="73"/>
    </row>
    <row r="358" spans="7:48" ht="12.75"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  <c r="AI358" s="73"/>
      <c r="AJ358" s="73"/>
      <c r="AK358" s="73"/>
      <c r="AL358" s="73"/>
      <c r="AM358" s="73"/>
      <c r="AN358" s="73"/>
      <c r="AO358" s="73"/>
      <c r="AP358" s="73"/>
      <c r="AQ358" s="73"/>
      <c r="AR358" s="73"/>
      <c r="AS358" s="73"/>
      <c r="AT358" s="73"/>
      <c r="AU358" s="73"/>
      <c r="AV358" s="73"/>
    </row>
    <row r="359" spans="7:48" ht="12.75"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  <c r="AJ359" s="73"/>
      <c r="AK359" s="73"/>
      <c r="AL359" s="73"/>
      <c r="AM359" s="73"/>
      <c r="AN359" s="73"/>
      <c r="AO359" s="73"/>
      <c r="AP359" s="73"/>
      <c r="AQ359" s="73"/>
      <c r="AR359" s="73"/>
      <c r="AS359" s="73"/>
      <c r="AT359" s="73"/>
      <c r="AU359" s="73"/>
      <c r="AV359" s="73"/>
    </row>
    <row r="360" spans="7:48" ht="12.75"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  <c r="AI360" s="73"/>
      <c r="AJ360" s="73"/>
      <c r="AK360" s="73"/>
      <c r="AL360" s="73"/>
      <c r="AM360" s="73"/>
      <c r="AN360" s="73"/>
      <c r="AO360" s="73"/>
      <c r="AP360" s="73"/>
      <c r="AQ360" s="73"/>
      <c r="AR360" s="73"/>
      <c r="AS360" s="73"/>
      <c r="AT360" s="73"/>
      <c r="AU360" s="73"/>
      <c r="AV360" s="73"/>
    </row>
    <row r="361" spans="7:48" ht="12.75"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  <c r="AI361" s="73"/>
      <c r="AJ361" s="73"/>
      <c r="AK361" s="73"/>
      <c r="AL361" s="73"/>
      <c r="AM361" s="73"/>
      <c r="AN361" s="73"/>
      <c r="AO361" s="73"/>
      <c r="AP361" s="73"/>
      <c r="AQ361" s="73"/>
      <c r="AR361" s="73"/>
      <c r="AS361" s="73"/>
      <c r="AT361" s="73"/>
      <c r="AU361" s="73"/>
      <c r="AV361" s="73"/>
    </row>
    <row r="362" spans="7:48" ht="12.75"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  <c r="AI362" s="73"/>
      <c r="AJ362" s="73"/>
      <c r="AK362" s="73"/>
      <c r="AL362" s="73"/>
      <c r="AM362" s="73"/>
      <c r="AN362" s="73"/>
      <c r="AO362" s="73"/>
      <c r="AP362" s="73"/>
      <c r="AQ362" s="73"/>
      <c r="AR362" s="73"/>
      <c r="AS362" s="73"/>
      <c r="AT362" s="73"/>
      <c r="AU362" s="73"/>
      <c r="AV362" s="73"/>
    </row>
    <row r="363" spans="7:48" ht="12.75"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  <c r="AI363" s="73"/>
      <c r="AJ363" s="73"/>
      <c r="AK363" s="73"/>
      <c r="AL363" s="73"/>
      <c r="AM363" s="73"/>
      <c r="AN363" s="73"/>
      <c r="AO363" s="73"/>
      <c r="AP363" s="73"/>
      <c r="AQ363" s="73"/>
      <c r="AR363" s="73"/>
      <c r="AS363" s="73"/>
      <c r="AT363" s="73"/>
      <c r="AU363" s="73"/>
      <c r="AV363" s="73"/>
    </row>
    <row r="364" spans="7:48" ht="12.75"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  <c r="AI364" s="73"/>
      <c r="AJ364" s="73"/>
      <c r="AK364" s="73"/>
      <c r="AL364" s="73"/>
      <c r="AM364" s="73"/>
      <c r="AN364" s="73"/>
      <c r="AO364" s="73"/>
      <c r="AP364" s="73"/>
      <c r="AQ364" s="73"/>
      <c r="AR364" s="73"/>
      <c r="AS364" s="73"/>
      <c r="AT364" s="73"/>
      <c r="AU364" s="73"/>
      <c r="AV364" s="73"/>
    </row>
    <row r="365" spans="7:48" ht="12.75"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  <c r="AI365" s="73"/>
      <c r="AJ365" s="73"/>
      <c r="AK365" s="73"/>
      <c r="AL365" s="73"/>
      <c r="AM365" s="73"/>
      <c r="AN365" s="73"/>
      <c r="AO365" s="73"/>
      <c r="AP365" s="73"/>
      <c r="AQ365" s="73"/>
      <c r="AR365" s="73"/>
      <c r="AS365" s="73"/>
      <c r="AT365" s="73"/>
      <c r="AU365" s="73"/>
      <c r="AV365" s="73"/>
    </row>
    <row r="366" spans="7:48" ht="12.75"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  <c r="AI366" s="73"/>
      <c r="AJ366" s="73"/>
      <c r="AK366" s="73"/>
      <c r="AL366" s="73"/>
      <c r="AM366" s="73"/>
      <c r="AN366" s="73"/>
      <c r="AO366" s="73"/>
      <c r="AP366" s="73"/>
      <c r="AQ366" s="73"/>
      <c r="AR366" s="73"/>
      <c r="AS366" s="73"/>
      <c r="AT366" s="73"/>
      <c r="AU366" s="73"/>
      <c r="AV366" s="73"/>
    </row>
    <row r="367" spans="7:48" ht="12.75"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  <c r="AH367" s="73"/>
      <c r="AI367" s="73"/>
      <c r="AJ367" s="73"/>
      <c r="AK367" s="73"/>
      <c r="AL367" s="73"/>
      <c r="AM367" s="73"/>
      <c r="AN367" s="73"/>
      <c r="AO367" s="73"/>
      <c r="AP367" s="73"/>
      <c r="AQ367" s="73"/>
      <c r="AR367" s="73"/>
      <c r="AS367" s="73"/>
      <c r="AT367" s="73"/>
      <c r="AU367" s="73"/>
      <c r="AV367" s="73"/>
    </row>
    <row r="368" spans="7:48" ht="12.75"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  <c r="AJ368" s="73"/>
      <c r="AK368" s="73"/>
      <c r="AL368" s="73"/>
      <c r="AM368" s="73"/>
      <c r="AN368" s="73"/>
      <c r="AO368" s="73"/>
      <c r="AP368" s="73"/>
      <c r="AQ368" s="73"/>
      <c r="AR368" s="73"/>
      <c r="AS368" s="73"/>
      <c r="AT368" s="73"/>
      <c r="AU368" s="73"/>
      <c r="AV368" s="73"/>
    </row>
    <row r="369" spans="7:48" ht="12.75"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  <c r="AH369" s="73"/>
      <c r="AI369" s="73"/>
      <c r="AJ369" s="73"/>
      <c r="AK369" s="73"/>
      <c r="AL369" s="73"/>
      <c r="AM369" s="73"/>
      <c r="AN369" s="73"/>
      <c r="AO369" s="73"/>
      <c r="AP369" s="73"/>
      <c r="AQ369" s="73"/>
      <c r="AR369" s="73"/>
      <c r="AS369" s="73"/>
      <c r="AT369" s="73"/>
      <c r="AU369" s="73"/>
      <c r="AV369" s="73"/>
    </row>
    <row r="370" spans="7:48" ht="12.75"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3"/>
      <c r="AB370" s="73"/>
      <c r="AC370" s="73"/>
      <c r="AD370" s="73"/>
      <c r="AE370" s="73"/>
      <c r="AF370" s="73"/>
      <c r="AG370" s="73"/>
      <c r="AH370" s="73"/>
      <c r="AI370" s="73"/>
      <c r="AJ370" s="73"/>
      <c r="AK370" s="73"/>
      <c r="AL370" s="73"/>
      <c r="AM370" s="73"/>
      <c r="AN370" s="73"/>
      <c r="AO370" s="73"/>
      <c r="AP370" s="73"/>
      <c r="AQ370" s="73"/>
      <c r="AR370" s="73"/>
      <c r="AS370" s="73"/>
      <c r="AT370" s="73"/>
      <c r="AU370" s="73"/>
      <c r="AV370" s="73"/>
    </row>
    <row r="371" spans="7:48" ht="12.75"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  <c r="AB371" s="73"/>
      <c r="AC371" s="73"/>
      <c r="AD371" s="73"/>
      <c r="AE371" s="73"/>
      <c r="AF371" s="73"/>
      <c r="AG371" s="73"/>
      <c r="AH371" s="73"/>
      <c r="AI371" s="73"/>
      <c r="AJ371" s="73"/>
      <c r="AK371" s="73"/>
      <c r="AL371" s="73"/>
      <c r="AM371" s="73"/>
      <c r="AN371" s="73"/>
      <c r="AO371" s="73"/>
      <c r="AP371" s="73"/>
      <c r="AQ371" s="73"/>
      <c r="AR371" s="73"/>
      <c r="AS371" s="73"/>
      <c r="AT371" s="73"/>
      <c r="AU371" s="73"/>
      <c r="AV371" s="73"/>
    </row>
    <row r="372" spans="7:48" ht="12.75"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3"/>
      <c r="AB372" s="73"/>
      <c r="AC372" s="73"/>
      <c r="AD372" s="73"/>
      <c r="AE372" s="73"/>
      <c r="AF372" s="73"/>
      <c r="AG372" s="73"/>
      <c r="AH372" s="73"/>
      <c r="AI372" s="73"/>
      <c r="AJ372" s="73"/>
      <c r="AK372" s="73"/>
      <c r="AL372" s="73"/>
      <c r="AM372" s="73"/>
      <c r="AN372" s="73"/>
      <c r="AO372" s="73"/>
      <c r="AP372" s="73"/>
      <c r="AQ372" s="73"/>
      <c r="AR372" s="73"/>
      <c r="AS372" s="73"/>
      <c r="AT372" s="73"/>
      <c r="AU372" s="73"/>
      <c r="AV372" s="73"/>
    </row>
    <row r="373" spans="7:48" ht="12.75"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73"/>
      <c r="AB373" s="73"/>
      <c r="AC373" s="73"/>
      <c r="AD373" s="73"/>
      <c r="AE373" s="73"/>
      <c r="AF373" s="73"/>
      <c r="AG373" s="73"/>
      <c r="AH373" s="73"/>
      <c r="AI373" s="73"/>
      <c r="AJ373" s="73"/>
      <c r="AK373" s="73"/>
      <c r="AL373" s="73"/>
      <c r="AM373" s="73"/>
      <c r="AN373" s="73"/>
      <c r="AO373" s="73"/>
      <c r="AP373" s="73"/>
      <c r="AQ373" s="73"/>
      <c r="AR373" s="73"/>
      <c r="AS373" s="73"/>
      <c r="AT373" s="73"/>
      <c r="AU373" s="73"/>
      <c r="AV373" s="73"/>
    </row>
    <row r="374" spans="7:48" ht="12.75"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  <c r="AA374" s="73"/>
      <c r="AB374" s="73"/>
      <c r="AC374" s="73"/>
      <c r="AD374" s="73"/>
      <c r="AE374" s="73"/>
      <c r="AF374" s="73"/>
      <c r="AG374" s="73"/>
      <c r="AH374" s="73"/>
      <c r="AI374" s="73"/>
      <c r="AJ374" s="73"/>
      <c r="AK374" s="73"/>
      <c r="AL374" s="73"/>
      <c r="AM374" s="73"/>
      <c r="AN374" s="73"/>
      <c r="AO374" s="73"/>
      <c r="AP374" s="73"/>
      <c r="AQ374" s="73"/>
      <c r="AR374" s="73"/>
      <c r="AS374" s="73"/>
      <c r="AT374" s="73"/>
      <c r="AU374" s="73"/>
      <c r="AV374" s="73"/>
    </row>
    <row r="375" spans="7:48" ht="12.75"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73"/>
      <c r="AB375" s="73"/>
      <c r="AC375" s="73"/>
      <c r="AD375" s="73"/>
      <c r="AE375" s="73"/>
      <c r="AF375" s="73"/>
      <c r="AG375" s="73"/>
      <c r="AH375" s="73"/>
      <c r="AI375" s="73"/>
      <c r="AJ375" s="73"/>
      <c r="AK375" s="73"/>
      <c r="AL375" s="73"/>
      <c r="AM375" s="73"/>
      <c r="AN375" s="73"/>
      <c r="AO375" s="73"/>
      <c r="AP375" s="73"/>
      <c r="AQ375" s="73"/>
      <c r="AR375" s="73"/>
      <c r="AS375" s="73"/>
      <c r="AT375" s="73"/>
      <c r="AU375" s="73"/>
      <c r="AV375" s="73"/>
    </row>
    <row r="376" spans="7:48" ht="12.75"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  <c r="AA376" s="73"/>
      <c r="AB376" s="73"/>
      <c r="AC376" s="73"/>
      <c r="AD376" s="73"/>
      <c r="AE376" s="73"/>
      <c r="AF376" s="73"/>
      <c r="AG376" s="73"/>
      <c r="AH376" s="73"/>
      <c r="AI376" s="73"/>
      <c r="AJ376" s="73"/>
      <c r="AK376" s="73"/>
      <c r="AL376" s="73"/>
      <c r="AM376" s="73"/>
      <c r="AN376" s="73"/>
      <c r="AO376" s="73"/>
      <c r="AP376" s="73"/>
      <c r="AQ376" s="73"/>
      <c r="AR376" s="73"/>
      <c r="AS376" s="73"/>
      <c r="AT376" s="73"/>
      <c r="AU376" s="73"/>
      <c r="AV376" s="73"/>
    </row>
    <row r="377" spans="7:48" ht="12.75"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  <c r="AA377" s="73"/>
      <c r="AB377" s="73"/>
      <c r="AC377" s="73"/>
      <c r="AD377" s="73"/>
      <c r="AE377" s="73"/>
      <c r="AF377" s="73"/>
      <c r="AG377" s="73"/>
      <c r="AH377" s="73"/>
      <c r="AI377" s="73"/>
      <c r="AJ377" s="73"/>
      <c r="AK377" s="73"/>
      <c r="AL377" s="73"/>
      <c r="AM377" s="73"/>
      <c r="AN377" s="73"/>
      <c r="AO377" s="73"/>
      <c r="AP377" s="73"/>
      <c r="AQ377" s="73"/>
      <c r="AR377" s="73"/>
      <c r="AS377" s="73"/>
      <c r="AT377" s="73"/>
      <c r="AU377" s="73"/>
      <c r="AV377" s="73"/>
    </row>
    <row r="378" spans="7:48" ht="12.75"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  <c r="AA378" s="73"/>
      <c r="AB378" s="73"/>
      <c r="AC378" s="73"/>
      <c r="AD378" s="73"/>
      <c r="AE378" s="73"/>
      <c r="AF378" s="73"/>
      <c r="AG378" s="73"/>
      <c r="AH378" s="73"/>
      <c r="AI378" s="73"/>
      <c r="AJ378" s="73"/>
      <c r="AK378" s="73"/>
      <c r="AL378" s="73"/>
      <c r="AM378" s="73"/>
      <c r="AN378" s="73"/>
      <c r="AO378" s="73"/>
      <c r="AP378" s="73"/>
      <c r="AQ378" s="73"/>
      <c r="AR378" s="73"/>
      <c r="AS378" s="73"/>
      <c r="AT378" s="73"/>
      <c r="AU378" s="73"/>
      <c r="AV378" s="73"/>
    </row>
    <row r="379" spans="7:48" ht="12.75"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  <c r="AA379" s="73"/>
      <c r="AB379" s="73"/>
      <c r="AC379" s="73"/>
      <c r="AD379" s="73"/>
      <c r="AE379" s="73"/>
      <c r="AF379" s="73"/>
      <c r="AG379" s="73"/>
      <c r="AH379" s="73"/>
      <c r="AI379" s="73"/>
      <c r="AJ379" s="73"/>
      <c r="AK379" s="73"/>
      <c r="AL379" s="73"/>
      <c r="AM379" s="73"/>
      <c r="AN379" s="73"/>
      <c r="AO379" s="73"/>
      <c r="AP379" s="73"/>
      <c r="AQ379" s="73"/>
      <c r="AR379" s="73"/>
      <c r="AS379" s="73"/>
      <c r="AT379" s="73"/>
      <c r="AU379" s="73"/>
      <c r="AV379" s="73"/>
    </row>
    <row r="380" spans="7:48" ht="12.75"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73"/>
      <c r="AB380" s="73"/>
      <c r="AC380" s="73"/>
      <c r="AD380" s="73"/>
      <c r="AE380" s="73"/>
      <c r="AF380" s="73"/>
      <c r="AG380" s="73"/>
      <c r="AH380" s="73"/>
      <c r="AI380" s="73"/>
      <c r="AJ380" s="73"/>
      <c r="AK380" s="73"/>
      <c r="AL380" s="73"/>
      <c r="AM380" s="73"/>
      <c r="AN380" s="73"/>
      <c r="AO380" s="73"/>
      <c r="AP380" s="73"/>
      <c r="AQ380" s="73"/>
      <c r="AR380" s="73"/>
      <c r="AS380" s="73"/>
      <c r="AT380" s="73"/>
      <c r="AU380" s="73"/>
      <c r="AV380" s="73"/>
    </row>
    <row r="381" spans="7:48" ht="12.75"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  <c r="AA381" s="73"/>
      <c r="AB381" s="73"/>
      <c r="AC381" s="73"/>
      <c r="AD381" s="73"/>
      <c r="AE381" s="73"/>
      <c r="AF381" s="73"/>
      <c r="AG381" s="73"/>
      <c r="AH381" s="73"/>
      <c r="AI381" s="73"/>
      <c r="AJ381" s="73"/>
      <c r="AK381" s="73"/>
      <c r="AL381" s="73"/>
      <c r="AM381" s="73"/>
      <c r="AN381" s="73"/>
      <c r="AO381" s="73"/>
      <c r="AP381" s="73"/>
      <c r="AQ381" s="73"/>
      <c r="AR381" s="73"/>
      <c r="AS381" s="73"/>
      <c r="AT381" s="73"/>
      <c r="AU381" s="73"/>
      <c r="AV381" s="73"/>
    </row>
    <row r="382" spans="7:48" ht="12.75"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  <c r="AA382" s="73"/>
      <c r="AB382" s="73"/>
      <c r="AC382" s="73"/>
      <c r="AD382" s="73"/>
      <c r="AE382" s="73"/>
      <c r="AF382" s="73"/>
      <c r="AG382" s="73"/>
      <c r="AH382" s="73"/>
      <c r="AI382" s="73"/>
      <c r="AJ382" s="73"/>
      <c r="AK382" s="73"/>
      <c r="AL382" s="73"/>
      <c r="AM382" s="73"/>
      <c r="AN382" s="73"/>
      <c r="AO382" s="73"/>
      <c r="AP382" s="73"/>
      <c r="AQ382" s="73"/>
      <c r="AR382" s="73"/>
      <c r="AS382" s="73"/>
      <c r="AT382" s="73"/>
      <c r="AU382" s="73"/>
      <c r="AV382" s="73"/>
    </row>
    <row r="383" spans="7:48" ht="12.75"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  <c r="AA383" s="73"/>
      <c r="AB383" s="73"/>
      <c r="AC383" s="73"/>
      <c r="AD383" s="73"/>
      <c r="AE383" s="73"/>
      <c r="AF383" s="73"/>
      <c r="AG383" s="73"/>
      <c r="AH383" s="73"/>
      <c r="AI383" s="73"/>
      <c r="AJ383" s="73"/>
      <c r="AK383" s="73"/>
      <c r="AL383" s="73"/>
      <c r="AM383" s="73"/>
      <c r="AN383" s="73"/>
      <c r="AO383" s="73"/>
      <c r="AP383" s="73"/>
      <c r="AQ383" s="73"/>
      <c r="AR383" s="73"/>
      <c r="AS383" s="73"/>
      <c r="AT383" s="73"/>
      <c r="AU383" s="73"/>
      <c r="AV383" s="73"/>
    </row>
    <row r="384" spans="7:48" ht="12.75"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  <c r="AB384" s="73"/>
      <c r="AC384" s="73"/>
      <c r="AD384" s="73"/>
      <c r="AE384" s="73"/>
      <c r="AF384" s="73"/>
      <c r="AG384" s="73"/>
      <c r="AH384" s="73"/>
      <c r="AI384" s="73"/>
      <c r="AJ384" s="73"/>
      <c r="AK384" s="73"/>
      <c r="AL384" s="73"/>
      <c r="AM384" s="73"/>
      <c r="AN384" s="73"/>
      <c r="AO384" s="73"/>
      <c r="AP384" s="73"/>
      <c r="AQ384" s="73"/>
      <c r="AR384" s="73"/>
      <c r="AS384" s="73"/>
      <c r="AT384" s="73"/>
      <c r="AU384" s="73"/>
      <c r="AV384" s="73"/>
    </row>
    <row r="385" spans="7:48" ht="12.75"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  <c r="AA385" s="73"/>
      <c r="AB385" s="73"/>
      <c r="AC385" s="73"/>
      <c r="AD385" s="73"/>
      <c r="AE385" s="73"/>
      <c r="AF385" s="73"/>
      <c r="AG385" s="73"/>
      <c r="AH385" s="73"/>
      <c r="AI385" s="73"/>
      <c r="AJ385" s="73"/>
      <c r="AK385" s="73"/>
      <c r="AL385" s="73"/>
      <c r="AM385" s="73"/>
      <c r="AN385" s="73"/>
      <c r="AO385" s="73"/>
      <c r="AP385" s="73"/>
      <c r="AQ385" s="73"/>
      <c r="AR385" s="73"/>
      <c r="AS385" s="73"/>
      <c r="AT385" s="73"/>
      <c r="AU385" s="73"/>
      <c r="AV385" s="73"/>
    </row>
    <row r="386" spans="7:48" ht="12.75"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  <c r="AA386" s="73"/>
      <c r="AB386" s="73"/>
      <c r="AC386" s="73"/>
      <c r="AD386" s="73"/>
      <c r="AE386" s="73"/>
      <c r="AF386" s="73"/>
      <c r="AG386" s="73"/>
      <c r="AH386" s="73"/>
      <c r="AI386" s="73"/>
      <c r="AJ386" s="73"/>
      <c r="AK386" s="73"/>
      <c r="AL386" s="73"/>
      <c r="AM386" s="73"/>
      <c r="AN386" s="73"/>
      <c r="AO386" s="73"/>
      <c r="AP386" s="73"/>
      <c r="AQ386" s="73"/>
      <c r="AR386" s="73"/>
      <c r="AS386" s="73"/>
      <c r="AT386" s="73"/>
      <c r="AU386" s="73"/>
      <c r="AV386" s="73"/>
    </row>
    <row r="387" spans="7:48" ht="12.75"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  <c r="AA387" s="73"/>
      <c r="AB387" s="73"/>
      <c r="AC387" s="73"/>
      <c r="AD387" s="73"/>
      <c r="AE387" s="73"/>
      <c r="AF387" s="73"/>
      <c r="AG387" s="73"/>
      <c r="AH387" s="73"/>
      <c r="AI387" s="73"/>
      <c r="AJ387" s="73"/>
      <c r="AK387" s="73"/>
      <c r="AL387" s="73"/>
      <c r="AM387" s="73"/>
      <c r="AN387" s="73"/>
      <c r="AO387" s="73"/>
      <c r="AP387" s="73"/>
      <c r="AQ387" s="73"/>
      <c r="AR387" s="73"/>
      <c r="AS387" s="73"/>
      <c r="AT387" s="73"/>
      <c r="AU387" s="73"/>
      <c r="AV387" s="73"/>
    </row>
    <row r="388" spans="7:48" ht="12.75"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  <c r="AA388" s="73"/>
      <c r="AB388" s="73"/>
      <c r="AC388" s="73"/>
      <c r="AD388" s="73"/>
      <c r="AE388" s="73"/>
      <c r="AF388" s="73"/>
      <c r="AG388" s="73"/>
      <c r="AH388" s="73"/>
      <c r="AI388" s="73"/>
      <c r="AJ388" s="73"/>
      <c r="AK388" s="73"/>
      <c r="AL388" s="73"/>
      <c r="AM388" s="73"/>
      <c r="AN388" s="73"/>
      <c r="AO388" s="73"/>
      <c r="AP388" s="73"/>
      <c r="AQ388" s="73"/>
      <c r="AR388" s="73"/>
      <c r="AS388" s="73"/>
      <c r="AT388" s="73"/>
      <c r="AU388" s="73"/>
      <c r="AV388" s="73"/>
    </row>
    <row r="389" spans="7:48" ht="12.75"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  <c r="AA389" s="73"/>
      <c r="AB389" s="73"/>
      <c r="AC389" s="73"/>
      <c r="AD389" s="73"/>
      <c r="AE389" s="73"/>
      <c r="AF389" s="73"/>
      <c r="AG389" s="73"/>
      <c r="AH389" s="73"/>
      <c r="AI389" s="73"/>
      <c r="AJ389" s="73"/>
      <c r="AK389" s="73"/>
      <c r="AL389" s="73"/>
      <c r="AM389" s="73"/>
      <c r="AN389" s="73"/>
      <c r="AO389" s="73"/>
      <c r="AP389" s="73"/>
      <c r="AQ389" s="73"/>
      <c r="AR389" s="73"/>
      <c r="AS389" s="73"/>
      <c r="AT389" s="73"/>
      <c r="AU389" s="73"/>
      <c r="AV389" s="73"/>
    </row>
    <row r="390" spans="7:48" ht="12.75"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  <c r="AA390" s="73"/>
      <c r="AB390" s="73"/>
      <c r="AC390" s="73"/>
      <c r="AD390" s="73"/>
      <c r="AE390" s="73"/>
      <c r="AF390" s="73"/>
      <c r="AG390" s="73"/>
      <c r="AH390" s="73"/>
      <c r="AI390" s="73"/>
      <c r="AJ390" s="73"/>
      <c r="AK390" s="73"/>
      <c r="AL390" s="73"/>
      <c r="AM390" s="73"/>
      <c r="AN390" s="73"/>
      <c r="AO390" s="73"/>
      <c r="AP390" s="73"/>
      <c r="AQ390" s="73"/>
      <c r="AR390" s="73"/>
      <c r="AS390" s="73"/>
      <c r="AT390" s="73"/>
      <c r="AU390" s="73"/>
      <c r="AV390" s="73"/>
    </row>
    <row r="391" spans="7:48" ht="12.75"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  <c r="AA391" s="73"/>
      <c r="AB391" s="73"/>
      <c r="AC391" s="73"/>
      <c r="AD391" s="73"/>
      <c r="AE391" s="73"/>
      <c r="AF391" s="73"/>
      <c r="AG391" s="73"/>
      <c r="AH391" s="73"/>
      <c r="AI391" s="73"/>
      <c r="AJ391" s="73"/>
      <c r="AK391" s="73"/>
      <c r="AL391" s="73"/>
      <c r="AM391" s="73"/>
      <c r="AN391" s="73"/>
      <c r="AO391" s="73"/>
      <c r="AP391" s="73"/>
      <c r="AQ391" s="73"/>
      <c r="AR391" s="73"/>
      <c r="AS391" s="73"/>
      <c r="AT391" s="73"/>
      <c r="AU391" s="73"/>
      <c r="AV391" s="73"/>
    </row>
    <row r="392" spans="7:48" ht="12.75"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  <c r="AA392" s="73"/>
      <c r="AB392" s="73"/>
      <c r="AC392" s="73"/>
      <c r="AD392" s="73"/>
      <c r="AE392" s="73"/>
      <c r="AF392" s="73"/>
      <c r="AG392" s="73"/>
      <c r="AH392" s="73"/>
      <c r="AI392" s="73"/>
      <c r="AJ392" s="73"/>
      <c r="AK392" s="73"/>
      <c r="AL392" s="73"/>
      <c r="AM392" s="73"/>
      <c r="AN392" s="73"/>
      <c r="AO392" s="73"/>
      <c r="AP392" s="73"/>
      <c r="AQ392" s="73"/>
      <c r="AR392" s="73"/>
      <c r="AS392" s="73"/>
      <c r="AT392" s="73"/>
      <c r="AU392" s="73"/>
      <c r="AV392" s="73"/>
    </row>
    <row r="393" spans="7:48" ht="12.75"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  <c r="AA393" s="73"/>
      <c r="AB393" s="73"/>
      <c r="AC393" s="73"/>
      <c r="AD393" s="73"/>
      <c r="AE393" s="73"/>
      <c r="AF393" s="73"/>
      <c r="AG393" s="73"/>
      <c r="AH393" s="73"/>
      <c r="AI393" s="73"/>
      <c r="AJ393" s="73"/>
      <c r="AK393" s="73"/>
      <c r="AL393" s="73"/>
      <c r="AM393" s="73"/>
      <c r="AN393" s="73"/>
      <c r="AO393" s="73"/>
      <c r="AP393" s="73"/>
      <c r="AQ393" s="73"/>
      <c r="AR393" s="73"/>
      <c r="AS393" s="73"/>
      <c r="AT393" s="73"/>
      <c r="AU393" s="73"/>
      <c r="AV393" s="73"/>
    </row>
    <row r="394" spans="7:48" ht="12.75"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  <c r="AA394" s="73"/>
      <c r="AB394" s="73"/>
      <c r="AC394" s="73"/>
      <c r="AD394" s="73"/>
      <c r="AE394" s="73"/>
      <c r="AF394" s="73"/>
      <c r="AG394" s="73"/>
      <c r="AH394" s="73"/>
      <c r="AI394" s="73"/>
      <c r="AJ394" s="73"/>
      <c r="AK394" s="73"/>
      <c r="AL394" s="73"/>
      <c r="AM394" s="73"/>
      <c r="AN394" s="73"/>
      <c r="AO394" s="73"/>
      <c r="AP394" s="73"/>
      <c r="AQ394" s="73"/>
      <c r="AR394" s="73"/>
      <c r="AS394" s="73"/>
      <c r="AT394" s="73"/>
      <c r="AU394" s="73"/>
      <c r="AV394" s="73"/>
    </row>
    <row r="395" spans="7:48" ht="12.75"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  <c r="AA395" s="73"/>
      <c r="AB395" s="73"/>
      <c r="AC395" s="73"/>
      <c r="AD395" s="73"/>
      <c r="AE395" s="73"/>
      <c r="AF395" s="73"/>
      <c r="AG395" s="73"/>
      <c r="AH395" s="73"/>
      <c r="AI395" s="73"/>
      <c r="AJ395" s="73"/>
      <c r="AK395" s="73"/>
      <c r="AL395" s="73"/>
      <c r="AM395" s="73"/>
      <c r="AN395" s="73"/>
      <c r="AO395" s="73"/>
      <c r="AP395" s="73"/>
      <c r="AQ395" s="73"/>
      <c r="AR395" s="73"/>
      <c r="AS395" s="73"/>
      <c r="AT395" s="73"/>
      <c r="AU395" s="73"/>
      <c r="AV395" s="73"/>
    </row>
    <row r="396" spans="7:48" ht="12.75"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  <c r="AA396" s="73"/>
      <c r="AB396" s="73"/>
      <c r="AC396" s="73"/>
      <c r="AD396" s="73"/>
      <c r="AE396" s="73"/>
      <c r="AF396" s="73"/>
      <c r="AG396" s="73"/>
      <c r="AH396" s="73"/>
      <c r="AI396" s="73"/>
      <c r="AJ396" s="73"/>
      <c r="AK396" s="73"/>
      <c r="AL396" s="73"/>
      <c r="AM396" s="73"/>
      <c r="AN396" s="73"/>
      <c r="AO396" s="73"/>
      <c r="AP396" s="73"/>
      <c r="AQ396" s="73"/>
      <c r="AR396" s="73"/>
      <c r="AS396" s="73"/>
      <c r="AT396" s="73"/>
      <c r="AU396" s="73"/>
      <c r="AV396" s="73"/>
    </row>
    <row r="397" spans="7:48" ht="12.75"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  <c r="AA397" s="73"/>
      <c r="AB397" s="73"/>
      <c r="AC397" s="73"/>
      <c r="AD397" s="73"/>
      <c r="AE397" s="73"/>
      <c r="AF397" s="73"/>
      <c r="AG397" s="73"/>
      <c r="AH397" s="73"/>
      <c r="AI397" s="73"/>
      <c r="AJ397" s="73"/>
      <c r="AK397" s="73"/>
      <c r="AL397" s="73"/>
      <c r="AM397" s="73"/>
      <c r="AN397" s="73"/>
      <c r="AO397" s="73"/>
      <c r="AP397" s="73"/>
      <c r="AQ397" s="73"/>
      <c r="AR397" s="73"/>
      <c r="AS397" s="73"/>
      <c r="AT397" s="73"/>
      <c r="AU397" s="73"/>
      <c r="AV397" s="73"/>
    </row>
    <row r="398" spans="7:48" ht="12.75"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  <c r="AA398" s="73"/>
      <c r="AB398" s="73"/>
      <c r="AC398" s="73"/>
      <c r="AD398" s="73"/>
      <c r="AE398" s="73"/>
      <c r="AF398" s="73"/>
      <c r="AG398" s="73"/>
      <c r="AH398" s="73"/>
      <c r="AI398" s="73"/>
      <c r="AJ398" s="73"/>
      <c r="AK398" s="73"/>
      <c r="AL398" s="73"/>
      <c r="AM398" s="73"/>
      <c r="AN398" s="73"/>
      <c r="AO398" s="73"/>
      <c r="AP398" s="73"/>
      <c r="AQ398" s="73"/>
      <c r="AR398" s="73"/>
      <c r="AS398" s="73"/>
      <c r="AT398" s="73"/>
      <c r="AU398" s="73"/>
      <c r="AV398" s="73"/>
    </row>
    <row r="399" spans="7:48" ht="12.75"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  <c r="AA399" s="73"/>
      <c r="AB399" s="73"/>
      <c r="AC399" s="73"/>
      <c r="AD399" s="73"/>
      <c r="AE399" s="73"/>
      <c r="AF399" s="73"/>
      <c r="AG399" s="73"/>
      <c r="AH399" s="73"/>
      <c r="AI399" s="73"/>
      <c r="AJ399" s="73"/>
      <c r="AK399" s="73"/>
      <c r="AL399" s="73"/>
      <c r="AM399" s="73"/>
      <c r="AN399" s="73"/>
      <c r="AO399" s="73"/>
      <c r="AP399" s="73"/>
      <c r="AQ399" s="73"/>
      <c r="AR399" s="73"/>
      <c r="AS399" s="73"/>
      <c r="AT399" s="73"/>
      <c r="AU399" s="73"/>
      <c r="AV399" s="73"/>
    </row>
    <row r="400" spans="7:48" ht="12.75"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  <c r="AA400" s="73"/>
      <c r="AB400" s="73"/>
      <c r="AC400" s="73"/>
      <c r="AD400" s="73"/>
      <c r="AE400" s="73"/>
      <c r="AF400" s="73"/>
      <c r="AG400" s="73"/>
      <c r="AH400" s="73"/>
      <c r="AI400" s="73"/>
      <c r="AJ400" s="73"/>
      <c r="AK400" s="73"/>
      <c r="AL400" s="73"/>
      <c r="AM400" s="73"/>
      <c r="AN400" s="73"/>
      <c r="AO400" s="73"/>
      <c r="AP400" s="73"/>
      <c r="AQ400" s="73"/>
      <c r="AR400" s="73"/>
      <c r="AS400" s="73"/>
      <c r="AT400" s="73"/>
      <c r="AU400" s="73"/>
      <c r="AV400" s="73"/>
    </row>
    <row r="401" spans="7:48" ht="12.75"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  <c r="AA401" s="73"/>
      <c r="AB401" s="73"/>
      <c r="AC401" s="73"/>
      <c r="AD401" s="73"/>
      <c r="AE401" s="73"/>
      <c r="AF401" s="73"/>
      <c r="AG401" s="73"/>
      <c r="AH401" s="73"/>
      <c r="AI401" s="73"/>
      <c r="AJ401" s="73"/>
      <c r="AK401" s="73"/>
      <c r="AL401" s="73"/>
      <c r="AM401" s="73"/>
      <c r="AN401" s="73"/>
      <c r="AO401" s="73"/>
      <c r="AP401" s="73"/>
      <c r="AQ401" s="73"/>
      <c r="AR401" s="73"/>
      <c r="AS401" s="73"/>
      <c r="AT401" s="73"/>
      <c r="AU401" s="73"/>
      <c r="AV401" s="73"/>
    </row>
    <row r="402" spans="7:48" ht="12.75"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  <c r="AA402" s="73"/>
      <c r="AB402" s="73"/>
      <c r="AC402" s="73"/>
      <c r="AD402" s="73"/>
      <c r="AE402" s="73"/>
      <c r="AF402" s="73"/>
      <c r="AG402" s="73"/>
      <c r="AH402" s="73"/>
      <c r="AI402" s="73"/>
      <c r="AJ402" s="73"/>
      <c r="AK402" s="73"/>
      <c r="AL402" s="73"/>
      <c r="AM402" s="73"/>
      <c r="AN402" s="73"/>
      <c r="AO402" s="73"/>
      <c r="AP402" s="73"/>
      <c r="AQ402" s="73"/>
      <c r="AR402" s="73"/>
      <c r="AS402" s="73"/>
      <c r="AT402" s="73"/>
      <c r="AU402" s="73"/>
      <c r="AV402" s="73"/>
    </row>
    <row r="403" spans="7:48" ht="12.75"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  <c r="AA403" s="73"/>
      <c r="AB403" s="73"/>
      <c r="AC403" s="73"/>
      <c r="AD403" s="73"/>
      <c r="AE403" s="73"/>
      <c r="AF403" s="73"/>
      <c r="AG403" s="73"/>
      <c r="AH403" s="73"/>
      <c r="AI403" s="73"/>
      <c r="AJ403" s="73"/>
      <c r="AK403" s="73"/>
      <c r="AL403" s="73"/>
      <c r="AM403" s="73"/>
      <c r="AN403" s="73"/>
      <c r="AO403" s="73"/>
      <c r="AP403" s="73"/>
      <c r="AQ403" s="73"/>
      <c r="AR403" s="73"/>
      <c r="AS403" s="73"/>
      <c r="AT403" s="73"/>
      <c r="AU403" s="73"/>
      <c r="AV403" s="73"/>
    </row>
    <row r="404" spans="7:48" ht="12.75"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  <c r="AA404" s="73"/>
      <c r="AB404" s="73"/>
      <c r="AC404" s="73"/>
      <c r="AD404" s="73"/>
      <c r="AE404" s="73"/>
      <c r="AF404" s="73"/>
      <c r="AG404" s="73"/>
      <c r="AH404" s="73"/>
      <c r="AI404" s="73"/>
      <c r="AJ404" s="73"/>
      <c r="AK404" s="73"/>
      <c r="AL404" s="73"/>
      <c r="AM404" s="73"/>
      <c r="AN404" s="73"/>
      <c r="AO404" s="73"/>
      <c r="AP404" s="73"/>
      <c r="AQ404" s="73"/>
      <c r="AR404" s="73"/>
      <c r="AS404" s="73"/>
      <c r="AT404" s="73"/>
      <c r="AU404" s="73"/>
      <c r="AV404" s="73"/>
    </row>
    <row r="405" spans="7:48" ht="12.75"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  <c r="AA405" s="73"/>
      <c r="AB405" s="73"/>
      <c r="AC405" s="73"/>
      <c r="AD405" s="73"/>
      <c r="AE405" s="73"/>
      <c r="AF405" s="73"/>
      <c r="AG405" s="73"/>
      <c r="AH405" s="73"/>
      <c r="AI405" s="73"/>
      <c r="AJ405" s="73"/>
      <c r="AK405" s="73"/>
      <c r="AL405" s="73"/>
      <c r="AM405" s="73"/>
      <c r="AN405" s="73"/>
      <c r="AO405" s="73"/>
      <c r="AP405" s="73"/>
      <c r="AQ405" s="73"/>
      <c r="AR405" s="73"/>
      <c r="AS405" s="73"/>
      <c r="AT405" s="73"/>
      <c r="AU405" s="73"/>
      <c r="AV405" s="73"/>
    </row>
    <row r="406" spans="7:48" ht="12.75"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  <c r="AA406" s="73"/>
      <c r="AB406" s="73"/>
      <c r="AC406" s="73"/>
      <c r="AD406" s="73"/>
      <c r="AE406" s="73"/>
      <c r="AF406" s="73"/>
      <c r="AG406" s="73"/>
      <c r="AH406" s="73"/>
      <c r="AI406" s="73"/>
      <c r="AJ406" s="73"/>
      <c r="AK406" s="73"/>
      <c r="AL406" s="73"/>
      <c r="AM406" s="73"/>
      <c r="AN406" s="73"/>
      <c r="AO406" s="73"/>
      <c r="AP406" s="73"/>
      <c r="AQ406" s="73"/>
      <c r="AR406" s="73"/>
      <c r="AS406" s="73"/>
      <c r="AT406" s="73"/>
      <c r="AU406" s="73"/>
      <c r="AV406" s="73"/>
    </row>
    <row r="407" spans="7:48" ht="12.75"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  <c r="AA407" s="73"/>
      <c r="AB407" s="73"/>
      <c r="AC407" s="73"/>
      <c r="AD407" s="73"/>
      <c r="AE407" s="73"/>
      <c r="AF407" s="73"/>
      <c r="AG407" s="73"/>
      <c r="AH407" s="73"/>
      <c r="AI407" s="73"/>
      <c r="AJ407" s="73"/>
      <c r="AK407" s="73"/>
      <c r="AL407" s="73"/>
      <c r="AM407" s="73"/>
      <c r="AN407" s="73"/>
      <c r="AO407" s="73"/>
      <c r="AP407" s="73"/>
      <c r="AQ407" s="73"/>
      <c r="AR407" s="73"/>
      <c r="AS407" s="73"/>
      <c r="AT407" s="73"/>
      <c r="AU407" s="73"/>
      <c r="AV407" s="73"/>
    </row>
    <row r="408" spans="7:48" ht="12.75"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  <c r="AA408" s="73"/>
      <c r="AB408" s="73"/>
      <c r="AC408" s="73"/>
      <c r="AD408" s="73"/>
      <c r="AE408" s="73"/>
      <c r="AF408" s="73"/>
      <c r="AG408" s="73"/>
      <c r="AH408" s="73"/>
      <c r="AI408" s="73"/>
      <c r="AJ408" s="73"/>
      <c r="AK408" s="73"/>
      <c r="AL408" s="73"/>
      <c r="AM408" s="73"/>
      <c r="AN408" s="73"/>
      <c r="AO408" s="73"/>
      <c r="AP408" s="73"/>
      <c r="AQ408" s="73"/>
      <c r="AR408" s="73"/>
      <c r="AS408" s="73"/>
      <c r="AT408" s="73"/>
      <c r="AU408" s="73"/>
      <c r="AV408" s="73"/>
    </row>
    <row r="409" spans="7:48" ht="12.75"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  <c r="AA409" s="73"/>
      <c r="AB409" s="73"/>
      <c r="AC409" s="73"/>
      <c r="AD409" s="73"/>
      <c r="AE409" s="73"/>
      <c r="AF409" s="73"/>
      <c r="AG409" s="73"/>
      <c r="AH409" s="73"/>
      <c r="AI409" s="73"/>
      <c r="AJ409" s="73"/>
      <c r="AK409" s="73"/>
      <c r="AL409" s="73"/>
      <c r="AM409" s="73"/>
      <c r="AN409" s="73"/>
      <c r="AO409" s="73"/>
      <c r="AP409" s="73"/>
      <c r="AQ409" s="73"/>
      <c r="AR409" s="73"/>
      <c r="AS409" s="73"/>
      <c r="AT409" s="73"/>
      <c r="AU409" s="73"/>
      <c r="AV409" s="73"/>
    </row>
    <row r="410" spans="7:48" ht="12.75"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  <c r="AA410" s="73"/>
      <c r="AB410" s="73"/>
      <c r="AC410" s="73"/>
      <c r="AD410" s="73"/>
      <c r="AE410" s="73"/>
      <c r="AF410" s="73"/>
      <c r="AG410" s="73"/>
      <c r="AH410" s="73"/>
      <c r="AI410" s="73"/>
      <c r="AJ410" s="73"/>
      <c r="AK410" s="73"/>
      <c r="AL410" s="73"/>
      <c r="AM410" s="73"/>
      <c r="AN410" s="73"/>
      <c r="AO410" s="73"/>
      <c r="AP410" s="73"/>
      <c r="AQ410" s="73"/>
      <c r="AR410" s="73"/>
      <c r="AS410" s="73"/>
      <c r="AT410" s="73"/>
      <c r="AU410" s="73"/>
      <c r="AV410" s="73"/>
    </row>
    <row r="411" spans="7:48" ht="12.75"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  <c r="AA411" s="73"/>
      <c r="AB411" s="73"/>
      <c r="AC411" s="73"/>
      <c r="AD411" s="73"/>
      <c r="AE411" s="73"/>
      <c r="AF411" s="73"/>
      <c r="AG411" s="73"/>
      <c r="AH411" s="73"/>
      <c r="AI411" s="73"/>
      <c r="AJ411" s="73"/>
      <c r="AK411" s="73"/>
      <c r="AL411" s="73"/>
      <c r="AM411" s="73"/>
      <c r="AN411" s="73"/>
      <c r="AO411" s="73"/>
      <c r="AP411" s="73"/>
      <c r="AQ411" s="73"/>
      <c r="AR411" s="73"/>
      <c r="AS411" s="73"/>
      <c r="AT411" s="73"/>
      <c r="AU411" s="73"/>
      <c r="AV411" s="73"/>
    </row>
    <row r="412" spans="7:48" ht="12.75"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  <c r="AA412" s="73"/>
      <c r="AB412" s="73"/>
      <c r="AC412" s="73"/>
      <c r="AD412" s="73"/>
      <c r="AE412" s="73"/>
      <c r="AF412" s="73"/>
      <c r="AG412" s="73"/>
      <c r="AH412" s="73"/>
      <c r="AI412" s="73"/>
      <c r="AJ412" s="73"/>
      <c r="AK412" s="73"/>
      <c r="AL412" s="73"/>
      <c r="AM412" s="73"/>
      <c r="AN412" s="73"/>
      <c r="AO412" s="73"/>
      <c r="AP412" s="73"/>
      <c r="AQ412" s="73"/>
      <c r="AR412" s="73"/>
      <c r="AS412" s="73"/>
      <c r="AT412" s="73"/>
      <c r="AU412" s="73"/>
      <c r="AV412" s="73"/>
    </row>
    <row r="413" spans="7:48" ht="12.75"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  <c r="AA413" s="73"/>
      <c r="AB413" s="73"/>
      <c r="AC413" s="73"/>
      <c r="AD413" s="73"/>
      <c r="AE413" s="73"/>
      <c r="AF413" s="73"/>
      <c r="AG413" s="73"/>
      <c r="AH413" s="73"/>
      <c r="AI413" s="73"/>
      <c r="AJ413" s="73"/>
      <c r="AK413" s="73"/>
      <c r="AL413" s="73"/>
      <c r="AM413" s="73"/>
      <c r="AN413" s="73"/>
      <c r="AO413" s="73"/>
      <c r="AP413" s="73"/>
      <c r="AQ413" s="73"/>
      <c r="AR413" s="73"/>
      <c r="AS413" s="73"/>
      <c r="AT413" s="73"/>
      <c r="AU413" s="73"/>
      <c r="AV413" s="73"/>
    </row>
    <row r="414" spans="7:48" ht="12.75"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  <c r="AC414" s="73"/>
      <c r="AD414" s="73"/>
      <c r="AE414" s="73"/>
      <c r="AF414" s="73"/>
      <c r="AG414" s="73"/>
      <c r="AH414" s="73"/>
      <c r="AI414" s="73"/>
      <c r="AJ414" s="73"/>
      <c r="AK414" s="73"/>
      <c r="AL414" s="73"/>
      <c r="AM414" s="73"/>
      <c r="AN414" s="73"/>
      <c r="AO414" s="73"/>
      <c r="AP414" s="73"/>
      <c r="AQ414" s="73"/>
      <c r="AR414" s="73"/>
      <c r="AS414" s="73"/>
      <c r="AT414" s="73"/>
      <c r="AU414" s="73"/>
      <c r="AV414" s="73"/>
    </row>
    <row r="415" spans="7:48" ht="12.75"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  <c r="AE415" s="73"/>
      <c r="AF415" s="73"/>
      <c r="AG415" s="73"/>
      <c r="AH415" s="73"/>
      <c r="AI415" s="73"/>
      <c r="AJ415" s="73"/>
      <c r="AK415" s="73"/>
      <c r="AL415" s="73"/>
      <c r="AM415" s="73"/>
      <c r="AN415" s="73"/>
      <c r="AO415" s="73"/>
      <c r="AP415" s="73"/>
      <c r="AQ415" s="73"/>
      <c r="AR415" s="73"/>
      <c r="AS415" s="73"/>
      <c r="AT415" s="73"/>
      <c r="AU415" s="73"/>
      <c r="AV415" s="73"/>
    </row>
    <row r="416" spans="7:48" ht="12.75"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  <c r="AF416" s="73"/>
      <c r="AG416" s="73"/>
      <c r="AH416" s="73"/>
      <c r="AI416" s="73"/>
      <c r="AJ416" s="73"/>
      <c r="AK416" s="73"/>
      <c r="AL416" s="73"/>
      <c r="AM416" s="73"/>
      <c r="AN416" s="73"/>
      <c r="AO416" s="73"/>
      <c r="AP416" s="73"/>
      <c r="AQ416" s="73"/>
      <c r="AR416" s="73"/>
      <c r="AS416" s="73"/>
      <c r="AT416" s="73"/>
      <c r="AU416" s="73"/>
      <c r="AV416" s="73"/>
    </row>
    <row r="417" spans="7:48" ht="12.75"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  <c r="AC417" s="73"/>
      <c r="AD417" s="73"/>
      <c r="AE417" s="73"/>
      <c r="AF417" s="73"/>
      <c r="AG417" s="73"/>
      <c r="AH417" s="73"/>
      <c r="AI417" s="73"/>
      <c r="AJ417" s="73"/>
      <c r="AK417" s="73"/>
      <c r="AL417" s="73"/>
      <c r="AM417" s="73"/>
      <c r="AN417" s="73"/>
      <c r="AO417" s="73"/>
      <c r="AP417" s="73"/>
      <c r="AQ417" s="73"/>
      <c r="AR417" s="73"/>
      <c r="AS417" s="73"/>
      <c r="AT417" s="73"/>
      <c r="AU417" s="73"/>
      <c r="AV417" s="73"/>
    </row>
    <row r="418" spans="7:48" ht="12.75"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73"/>
      <c r="AD418" s="73"/>
      <c r="AE418" s="73"/>
      <c r="AF418" s="73"/>
      <c r="AG418" s="73"/>
      <c r="AH418" s="73"/>
      <c r="AI418" s="73"/>
      <c r="AJ418" s="73"/>
      <c r="AK418" s="73"/>
      <c r="AL418" s="73"/>
      <c r="AM418" s="73"/>
      <c r="AN418" s="73"/>
      <c r="AO418" s="73"/>
      <c r="AP418" s="73"/>
      <c r="AQ418" s="73"/>
      <c r="AR418" s="73"/>
      <c r="AS418" s="73"/>
      <c r="AT418" s="73"/>
      <c r="AU418" s="73"/>
      <c r="AV418" s="73"/>
    </row>
    <row r="419" spans="7:48" ht="12.75"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/>
      <c r="AC419" s="73"/>
      <c r="AD419" s="73"/>
      <c r="AE419" s="73"/>
      <c r="AF419" s="73"/>
      <c r="AG419" s="73"/>
      <c r="AH419" s="73"/>
      <c r="AI419" s="73"/>
      <c r="AJ419" s="73"/>
      <c r="AK419" s="73"/>
      <c r="AL419" s="73"/>
      <c r="AM419" s="73"/>
      <c r="AN419" s="73"/>
      <c r="AO419" s="73"/>
      <c r="AP419" s="73"/>
      <c r="AQ419" s="73"/>
      <c r="AR419" s="73"/>
      <c r="AS419" s="73"/>
      <c r="AT419" s="73"/>
      <c r="AU419" s="73"/>
      <c r="AV419" s="73"/>
    </row>
    <row r="420" spans="7:48" ht="12.75"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73"/>
      <c r="AC420" s="73"/>
      <c r="AD420" s="73"/>
      <c r="AE420" s="73"/>
      <c r="AF420" s="73"/>
      <c r="AG420" s="73"/>
      <c r="AH420" s="73"/>
      <c r="AI420" s="73"/>
      <c r="AJ420" s="73"/>
      <c r="AK420" s="73"/>
      <c r="AL420" s="73"/>
      <c r="AM420" s="73"/>
      <c r="AN420" s="73"/>
      <c r="AO420" s="73"/>
      <c r="AP420" s="73"/>
      <c r="AQ420" s="73"/>
      <c r="AR420" s="73"/>
      <c r="AS420" s="73"/>
      <c r="AT420" s="73"/>
      <c r="AU420" s="73"/>
      <c r="AV420" s="73"/>
    </row>
    <row r="421" spans="7:48" ht="12.75"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73"/>
      <c r="AC421" s="73"/>
      <c r="AD421" s="73"/>
      <c r="AE421" s="73"/>
      <c r="AF421" s="73"/>
      <c r="AG421" s="73"/>
      <c r="AH421" s="73"/>
      <c r="AI421" s="73"/>
      <c r="AJ421" s="73"/>
      <c r="AK421" s="73"/>
      <c r="AL421" s="73"/>
      <c r="AM421" s="73"/>
      <c r="AN421" s="73"/>
      <c r="AO421" s="73"/>
      <c r="AP421" s="73"/>
      <c r="AQ421" s="73"/>
      <c r="AR421" s="73"/>
      <c r="AS421" s="73"/>
      <c r="AT421" s="73"/>
      <c r="AU421" s="73"/>
      <c r="AV421" s="73"/>
    </row>
    <row r="422" spans="7:48" ht="12.75"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73"/>
      <c r="AC422" s="73"/>
      <c r="AD422" s="73"/>
      <c r="AE422" s="73"/>
      <c r="AF422" s="73"/>
      <c r="AG422" s="73"/>
      <c r="AH422" s="73"/>
      <c r="AI422" s="73"/>
      <c r="AJ422" s="73"/>
      <c r="AK422" s="73"/>
      <c r="AL422" s="73"/>
      <c r="AM422" s="73"/>
      <c r="AN422" s="73"/>
      <c r="AO422" s="73"/>
      <c r="AP422" s="73"/>
      <c r="AQ422" s="73"/>
      <c r="AR422" s="73"/>
      <c r="AS422" s="73"/>
      <c r="AT422" s="73"/>
      <c r="AU422" s="73"/>
      <c r="AV422" s="73"/>
    </row>
    <row r="423" spans="7:48" ht="12.75"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  <c r="AB423" s="73"/>
      <c r="AC423" s="73"/>
      <c r="AD423" s="73"/>
      <c r="AE423" s="73"/>
      <c r="AF423" s="73"/>
      <c r="AG423" s="73"/>
      <c r="AH423" s="73"/>
      <c r="AI423" s="73"/>
      <c r="AJ423" s="73"/>
      <c r="AK423" s="73"/>
      <c r="AL423" s="73"/>
      <c r="AM423" s="73"/>
      <c r="AN423" s="73"/>
      <c r="AO423" s="73"/>
      <c r="AP423" s="73"/>
      <c r="AQ423" s="73"/>
      <c r="AR423" s="73"/>
      <c r="AS423" s="73"/>
      <c r="AT423" s="73"/>
      <c r="AU423" s="73"/>
      <c r="AV423" s="73"/>
    </row>
    <row r="424" spans="7:48" ht="12.75"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73"/>
      <c r="AC424" s="73"/>
      <c r="AD424" s="73"/>
      <c r="AE424" s="73"/>
      <c r="AF424" s="73"/>
      <c r="AG424" s="73"/>
      <c r="AH424" s="73"/>
      <c r="AI424" s="73"/>
      <c r="AJ424" s="73"/>
      <c r="AK424" s="73"/>
      <c r="AL424" s="73"/>
      <c r="AM424" s="73"/>
      <c r="AN424" s="73"/>
      <c r="AO424" s="73"/>
      <c r="AP424" s="73"/>
      <c r="AQ424" s="73"/>
      <c r="AR424" s="73"/>
      <c r="AS424" s="73"/>
      <c r="AT424" s="73"/>
      <c r="AU424" s="73"/>
      <c r="AV424" s="73"/>
    </row>
    <row r="425" spans="7:48" ht="12.75"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  <c r="AA425" s="73"/>
      <c r="AB425" s="73"/>
      <c r="AC425" s="73"/>
      <c r="AD425" s="73"/>
      <c r="AE425" s="73"/>
      <c r="AF425" s="73"/>
      <c r="AG425" s="73"/>
      <c r="AH425" s="73"/>
      <c r="AI425" s="73"/>
      <c r="AJ425" s="73"/>
      <c r="AK425" s="73"/>
      <c r="AL425" s="73"/>
      <c r="AM425" s="73"/>
      <c r="AN425" s="73"/>
      <c r="AO425" s="73"/>
      <c r="AP425" s="73"/>
      <c r="AQ425" s="73"/>
      <c r="AR425" s="73"/>
      <c r="AS425" s="73"/>
      <c r="AT425" s="73"/>
      <c r="AU425" s="73"/>
      <c r="AV425" s="73"/>
    </row>
    <row r="426" spans="7:48" ht="12.75"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  <c r="AA426" s="73"/>
      <c r="AB426" s="73"/>
      <c r="AC426" s="73"/>
      <c r="AD426" s="73"/>
      <c r="AE426" s="73"/>
      <c r="AF426" s="73"/>
      <c r="AG426" s="73"/>
      <c r="AH426" s="73"/>
      <c r="AI426" s="73"/>
      <c r="AJ426" s="73"/>
      <c r="AK426" s="73"/>
      <c r="AL426" s="73"/>
      <c r="AM426" s="73"/>
      <c r="AN426" s="73"/>
      <c r="AO426" s="73"/>
      <c r="AP426" s="73"/>
      <c r="AQ426" s="73"/>
      <c r="AR426" s="73"/>
      <c r="AS426" s="73"/>
      <c r="AT426" s="73"/>
      <c r="AU426" s="73"/>
      <c r="AV426" s="73"/>
    </row>
    <row r="427" spans="7:48" ht="12.75"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  <c r="AA427" s="73"/>
      <c r="AB427" s="73"/>
      <c r="AC427" s="73"/>
      <c r="AD427" s="73"/>
      <c r="AE427" s="73"/>
      <c r="AF427" s="73"/>
      <c r="AG427" s="73"/>
      <c r="AH427" s="73"/>
      <c r="AI427" s="73"/>
      <c r="AJ427" s="73"/>
      <c r="AK427" s="73"/>
      <c r="AL427" s="73"/>
      <c r="AM427" s="73"/>
      <c r="AN427" s="73"/>
      <c r="AO427" s="73"/>
      <c r="AP427" s="73"/>
      <c r="AQ427" s="73"/>
      <c r="AR427" s="73"/>
      <c r="AS427" s="73"/>
      <c r="AT427" s="73"/>
      <c r="AU427" s="73"/>
      <c r="AV427" s="73"/>
    </row>
    <row r="428" spans="7:48" ht="12.75"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  <c r="AA428" s="73"/>
      <c r="AB428" s="73"/>
      <c r="AC428" s="73"/>
      <c r="AD428" s="73"/>
      <c r="AE428" s="73"/>
      <c r="AF428" s="73"/>
      <c r="AG428" s="73"/>
      <c r="AH428" s="73"/>
      <c r="AI428" s="73"/>
      <c r="AJ428" s="73"/>
      <c r="AK428" s="73"/>
      <c r="AL428" s="73"/>
      <c r="AM428" s="73"/>
      <c r="AN428" s="73"/>
      <c r="AO428" s="73"/>
      <c r="AP428" s="73"/>
      <c r="AQ428" s="73"/>
      <c r="AR428" s="73"/>
      <c r="AS428" s="73"/>
      <c r="AT428" s="73"/>
      <c r="AU428" s="73"/>
      <c r="AV428" s="73"/>
    </row>
    <row r="429" spans="7:48" ht="12.75"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  <c r="AA429" s="73"/>
      <c r="AB429" s="73"/>
      <c r="AC429" s="73"/>
      <c r="AD429" s="73"/>
      <c r="AE429" s="73"/>
      <c r="AF429" s="73"/>
      <c r="AG429" s="73"/>
      <c r="AH429" s="73"/>
      <c r="AI429" s="73"/>
      <c r="AJ429" s="73"/>
      <c r="AK429" s="73"/>
      <c r="AL429" s="73"/>
      <c r="AM429" s="73"/>
      <c r="AN429" s="73"/>
      <c r="AO429" s="73"/>
      <c r="AP429" s="73"/>
      <c r="AQ429" s="73"/>
      <c r="AR429" s="73"/>
      <c r="AS429" s="73"/>
      <c r="AT429" s="73"/>
      <c r="AU429" s="73"/>
      <c r="AV429" s="73"/>
    </row>
    <row r="430" spans="7:48" ht="12.75"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  <c r="AA430" s="73"/>
      <c r="AB430" s="73"/>
      <c r="AC430" s="73"/>
      <c r="AD430" s="73"/>
      <c r="AE430" s="73"/>
      <c r="AF430" s="73"/>
      <c r="AG430" s="73"/>
      <c r="AH430" s="73"/>
      <c r="AI430" s="73"/>
      <c r="AJ430" s="73"/>
      <c r="AK430" s="73"/>
      <c r="AL430" s="73"/>
      <c r="AM430" s="73"/>
      <c r="AN430" s="73"/>
      <c r="AO430" s="73"/>
      <c r="AP430" s="73"/>
      <c r="AQ430" s="73"/>
      <c r="AR430" s="73"/>
      <c r="AS430" s="73"/>
      <c r="AT430" s="73"/>
      <c r="AU430" s="73"/>
      <c r="AV430" s="73"/>
    </row>
    <row r="431" spans="7:48" ht="12.75"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  <c r="AA431" s="73"/>
      <c r="AB431" s="73"/>
      <c r="AC431" s="73"/>
      <c r="AD431" s="73"/>
      <c r="AE431" s="73"/>
      <c r="AF431" s="73"/>
      <c r="AG431" s="73"/>
      <c r="AH431" s="73"/>
      <c r="AI431" s="73"/>
      <c r="AJ431" s="73"/>
      <c r="AK431" s="73"/>
      <c r="AL431" s="73"/>
      <c r="AM431" s="73"/>
      <c r="AN431" s="73"/>
      <c r="AO431" s="73"/>
      <c r="AP431" s="73"/>
      <c r="AQ431" s="73"/>
      <c r="AR431" s="73"/>
      <c r="AS431" s="73"/>
      <c r="AT431" s="73"/>
      <c r="AU431" s="73"/>
      <c r="AV431" s="73"/>
    </row>
    <row r="432" spans="7:48" ht="12.75"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  <c r="AA432" s="73"/>
      <c r="AB432" s="73"/>
      <c r="AC432" s="73"/>
      <c r="AD432" s="73"/>
      <c r="AE432" s="73"/>
      <c r="AF432" s="73"/>
      <c r="AG432" s="73"/>
      <c r="AH432" s="73"/>
      <c r="AI432" s="73"/>
      <c r="AJ432" s="73"/>
      <c r="AK432" s="73"/>
      <c r="AL432" s="73"/>
      <c r="AM432" s="73"/>
      <c r="AN432" s="73"/>
      <c r="AO432" s="73"/>
      <c r="AP432" s="73"/>
      <c r="AQ432" s="73"/>
      <c r="AR432" s="73"/>
      <c r="AS432" s="73"/>
      <c r="AT432" s="73"/>
      <c r="AU432" s="73"/>
      <c r="AV432" s="73"/>
    </row>
    <row r="433" spans="7:48" ht="12.75"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  <c r="AA433" s="73"/>
      <c r="AB433" s="73"/>
      <c r="AC433" s="73"/>
      <c r="AD433" s="73"/>
      <c r="AE433" s="73"/>
      <c r="AF433" s="73"/>
      <c r="AG433" s="73"/>
      <c r="AH433" s="73"/>
      <c r="AI433" s="73"/>
      <c r="AJ433" s="73"/>
      <c r="AK433" s="73"/>
      <c r="AL433" s="73"/>
      <c r="AM433" s="73"/>
      <c r="AN433" s="73"/>
      <c r="AO433" s="73"/>
      <c r="AP433" s="73"/>
      <c r="AQ433" s="73"/>
      <c r="AR433" s="73"/>
      <c r="AS433" s="73"/>
      <c r="AT433" s="73"/>
      <c r="AU433" s="73"/>
      <c r="AV433" s="73"/>
    </row>
    <row r="434" spans="7:48" ht="12.75"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  <c r="AA434" s="73"/>
      <c r="AB434" s="73"/>
      <c r="AC434" s="73"/>
      <c r="AD434" s="73"/>
      <c r="AE434" s="73"/>
      <c r="AF434" s="73"/>
      <c r="AG434" s="73"/>
      <c r="AH434" s="73"/>
      <c r="AI434" s="73"/>
      <c r="AJ434" s="73"/>
      <c r="AK434" s="73"/>
      <c r="AL434" s="73"/>
      <c r="AM434" s="73"/>
      <c r="AN434" s="73"/>
      <c r="AO434" s="73"/>
      <c r="AP434" s="73"/>
      <c r="AQ434" s="73"/>
      <c r="AR434" s="73"/>
      <c r="AS434" s="73"/>
      <c r="AT434" s="73"/>
      <c r="AU434" s="73"/>
      <c r="AV434" s="73"/>
    </row>
    <row r="435" spans="7:48" ht="12.75"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  <c r="AA435" s="73"/>
      <c r="AB435" s="73"/>
      <c r="AC435" s="73"/>
      <c r="AD435" s="73"/>
      <c r="AE435" s="73"/>
      <c r="AF435" s="73"/>
      <c r="AG435" s="73"/>
      <c r="AH435" s="73"/>
      <c r="AI435" s="73"/>
      <c r="AJ435" s="73"/>
      <c r="AK435" s="73"/>
      <c r="AL435" s="73"/>
      <c r="AM435" s="73"/>
      <c r="AN435" s="73"/>
      <c r="AO435" s="73"/>
      <c r="AP435" s="73"/>
      <c r="AQ435" s="73"/>
      <c r="AR435" s="73"/>
      <c r="AS435" s="73"/>
      <c r="AT435" s="73"/>
      <c r="AU435" s="73"/>
      <c r="AV435" s="73"/>
    </row>
    <row r="436" spans="7:48" ht="12.75"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  <c r="AA436" s="73"/>
      <c r="AB436" s="73"/>
      <c r="AC436" s="73"/>
      <c r="AD436" s="73"/>
      <c r="AE436" s="73"/>
      <c r="AF436" s="73"/>
      <c r="AG436" s="73"/>
      <c r="AH436" s="73"/>
      <c r="AI436" s="73"/>
      <c r="AJ436" s="73"/>
      <c r="AK436" s="73"/>
      <c r="AL436" s="73"/>
      <c r="AM436" s="73"/>
      <c r="AN436" s="73"/>
      <c r="AO436" s="73"/>
      <c r="AP436" s="73"/>
      <c r="AQ436" s="73"/>
      <c r="AR436" s="73"/>
      <c r="AS436" s="73"/>
      <c r="AT436" s="73"/>
      <c r="AU436" s="73"/>
      <c r="AV436" s="73"/>
    </row>
    <row r="437" spans="7:48" ht="12.75"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  <c r="AA437" s="73"/>
      <c r="AB437" s="73"/>
      <c r="AC437" s="73"/>
      <c r="AD437" s="73"/>
      <c r="AE437" s="73"/>
      <c r="AF437" s="73"/>
      <c r="AG437" s="73"/>
      <c r="AH437" s="73"/>
      <c r="AI437" s="73"/>
      <c r="AJ437" s="73"/>
      <c r="AK437" s="73"/>
      <c r="AL437" s="73"/>
      <c r="AM437" s="73"/>
      <c r="AN437" s="73"/>
      <c r="AO437" s="73"/>
      <c r="AP437" s="73"/>
      <c r="AQ437" s="73"/>
      <c r="AR437" s="73"/>
      <c r="AS437" s="73"/>
      <c r="AT437" s="73"/>
      <c r="AU437" s="73"/>
      <c r="AV437" s="73"/>
    </row>
    <row r="438" spans="7:48" ht="12.75"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  <c r="AA438" s="73"/>
      <c r="AB438" s="73"/>
      <c r="AC438" s="73"/>
      <c r="AD438" s="73"/>
      <c r="AE438" s="73"/>
      <c r="AF438" s="73"/>
      <c r="AG438" s="73"/>
      <c r="AH438" s="73"/>
      <c r="AI438" s="73"/>
      <c r="AJ438" s="73"/>
      <c r="AK438" s="73"/>
      <c r="AL438" s="73"/>
      <c r="AM438" s="73"/>
      <c r="AN438" s="73"/>
      <c r="AO438" s="73"/>
      <c r="AP438" s="73"/>
      <c r="AQ438" s="73"/>
      <c r="AR438" s="73"/>
      <c r="AS438" s="73"/>
      <c r="AT438" s="73"/>
      <c r="AU438" s="73"/>
      <c r="AV438" s="73"/>
    </row>
    <row r="439" spans="7:48" ht="12.75"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  <c r="AA439" s="73"/>
      <c r="AB439" s="73"/>
      <c r="AC439" s="73"/>
      <c r="AD439" s="73"/>
      <c r="AE439" s="73"/>
      <c r="AF439" s="73"/>
      <c r="AG439" s="73"/>
      <c r="AH439" s="73"/>
      <c r="AI439" s="73"/>
      <c r="AJ439" s="73"/>
      <c r="AK439" s="73"/>
      <c r="AL439" s="73"/>
      <c r="AM439" s="73"/>
      <c r="AN439" s="73"/>
      <c r="AO439" s="73"/>
      <c r="AP439" s="73"/>
      <c r="AQ439" s="73"/>
      <c r="AR439" s="73"/>
      <c r="AS439" s="73"/>
      <c r="AT439" s="73"/>
      <c r="AU439" s="73"/>
      <c r="AV439" s="73"/>
    </row>
    <row r="440" spans="7:48" ht="12.75"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  <c r="AA440" s="73"/>
      <c r="AB440" s="73"/>
      <c r="AC440" s="73"/>
      <c r="AD440" s="73"/>
      <c r="AE440" s="73"/>
      <c r="AF440" s="73"/>
      <c r="AG440" s="73"/>
      <c r="AH440" s="73"/>
      <c r="AI440" s="73"/>
      <c r="AJ440" s="73"/>
      <c r="AK440" s="73"/>
      <c r="AL440" s="73"/>
      <c r="AM440" s="73"/>
      <c r="AN440" s="73"/>
      <c r="AO440" s="73"/>
      <c r="AP440" s="73"/>
      <c r="AQ440" s="73"/>
      <c r="AR440" s="73"/>
      <c r="AS440" s="73"/>
      <c r="AT440" s="73"/>
      <c r="AU440" s="73"/>
      <c r="AV440" s="73"/>
    </row>
    <row r="441" spans="7:48" ht="12.75"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  <c r="AA441" s="73"/>
      <c r="AB441" s="73"/>
      <c r="AC441" s="73"/>
      <c r="AD441" s="73"/>
      <c r="AE441" s="73"/>
      <c r="AF441" s="73"/>
      <c r="AG441" s="73"/>
      <c r="AH441" s="73"/>
      <c r="AI441" s="73"/>
      <c r="AJ441" s="73"/>
      <c r="AK441" s="73"/>
      <c r="AL441" s="73"/>
      <c r="AM441" s="73"/>
      <c r="AN441" s="73"/>
      <c r="AO441" s="73"/>
      <c r="AP441" s="73"/>
      <c r="AQ441" s="73"/>
      <c r="AR441" s="73"/>
      <c r="AS441" s="73"/>
      <c r="AT441" s="73"/>
      <c r="AU441" s="73"/>
      <c r="AV441" s="73"/>
    </row>
    <row r="442" spans="7:48" ht="12.75"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  <c r="AA442" s="73"/>
      <c r="AB442" s="73"/>
      <c r="AC442" s="73"/>
      <c r="AD442" s="73"/>
      <c r="AE442" s="73"/>
      <c r="AF442" s="73"/>
      <c r="AG442" s="73"/>
      <c r="AH442" s="73"/>
      <c r="AI442" s="73"/>
      <c r="AJ442" s="73"/>
      <c r="AK442" s="73"/>
      <c r="AL442" s="73"/>
      <c r="AM442" s="73"/>
      <c r="AN442" s="73"/>
      <c r="AO442" s="73"/>
      <c r="AP442" s="73"/>
      <c r="AQ442" s="73"/>
      <c r="AR442" s="73"/>
      <c r="AS442" s="73"/>
      <c r="AT442" s="73"/>
      <c r="AU442" s="73"/>
      <c r="AV442" s="73"/>
    </row>
    <row r="443" spans="7:48" ht="12.75"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3"/>
      <c r="Y443" s="73"/>
      <c r="Z443" s="73"/>
      <c r="AA443" s="73"/>
      <c r="AB443" s="73"/>
      <c r="AC443" s="73"/>
      <c r="AD443" s="73"/>
      <c r="AE443" s="73"/>
      <c r="AF443" s="73"/>
      <c r="AG443" s="73"/>
      <c r="AH443" s="73"/>
      <c r="AI443" s="73"/>
      <c r="AJ443" s="73"/>
      <c r="AK443" s="73"/>
      <c r="AL443" s="73"/>
      <c r="AM443" s="73"/>
      <c r="AN443" s="73"/>
      <c r="AO443" s="73"/>
      <c r="AP443" s="73"/>
      <c r="AQ443" s="73"/>
      <c r="AR443" s="73"/>
      <c r="AS443" s="73"/>
      <c r="AT443" s="73"/>
      <c r="AU443" s="73"/>
      <c r="AV443" s="73"/>
    </row>
    <row r="444" spans="7:48" ht="12.75"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  <c r="AA444" s="73"/>
      <c r="AB444" s="73"/>
      <c r="AC444" s="73"/>
      <c r="AD444" s="73"/>
      <c r="AE444" s="73"/>
      <c r="AF444" s="73"/>
      <c r="AG444" s="73"/>
      <c r="AH444" s="73"/>
      <c r="AI444" s="73"/>
      <c r="AJ444" s="73"/>
      <c r="AK444" s="73"/>
      <c r="AL444" s="73"/>
      <c r="AM444" s="73"/>
      <c r="AN444" s="73"/>
      <c r="AO444" s="73"/>
      <c r="AP444" s="73"/>
      <c r="AQ444" s="73"/>
      <c r="AR444" s="73"/>
      <c r="AS444" s="73"/>
      <c r="AT444" s="73"/>
      <c r="AU444" s="73"/>
      <c r="AV444" s="73"/>
    </row>
    <row r="445" spans="7:48" ht="12.75"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  <c r="AA445" s="73"/>
      <c r="AB445" s="73"/>
      <c r="AC445" s="73"/>
      <c r="AD445" s="73"/>
      <c r="AE445" s="73"/>
      <c r="AF445" s="73"/>
      <c r="AG445" s="73"/>
      <c r="AH445" s="73"/>
      <c r="AI445" s="73"/>
      <c r="AJ445" s="73"/>
      <c r="AK445" s="73"/>
      <c r="AL445" s="73"/>
      <c r="AM445" s="73"/>
      <c r="AN445" s="73"/>
      <c r="AO445" s="73"/>
      <c r="AP445" s="73"/>
      <c r="AQ445" s="73"/>
      <c r="AR445" s="73"/>
      <c r="AS445" s="73"/>
      <c r="AT445" s="73"/>
      <c r="AU445" s="73"/>
      <c r="AV445" s="73"/>
    </row>
    <row r="446" spans="7:48" ht="12.75"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  <c r="AA446" s="73"/>
      <c r="AB446" s="73"/>
      <c r="AC446" s="73"/>
      <c r="AD446" s="73"/>
      <c r="AE446" s="73"/>
      <c r="AF446" s="73"/>
      <c r="AG446" s="73"/>
      <c r="AH446" s="73"/>
      <c r="AI446" s="73"/>
      <c r="AJ446" s="73"/>
      <c r="AK446" s="73"/>
      <c r="AL446" s="73"/>
      <c r="AM446" s="73"/>
      <c r="AN446" s="73"/>
      <c r="AO446" s="73"/>
      <c r="AP446" s="73"/>
      <c r="AQ446" s="73"/>
      <c r="AR446" s="73"/>
      <c r="AS446" s="73"/>
      <c r="AT446" s="73"/>
      <c r="AU446" s="73"/>
      <c r="AV446" s="73"/>
    </row>
    <row r="447" spans="7:48" ht="12.75"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  <c r="AA447" s="73"/>
      <c r="AB447" s="73"/>
      <c r="AC447" s="73"/>
      <c r="AD447" s="73"/>
      <c r="AE447" s="73"/>
      <c r="AF447" s="73"/>
      <c r="AG447" s="73"/>
      <c r="AH447" s="73"/>
      <c r="AI447" s="73"/>
      <c r="AJ447" s="73"/>
      <c r="AK447" s="73"/>
      <c r="AL447" s="73"/>
      <c r="AM447" s="73"/>
      <c r="AN447" s="73"/>
      <c r="AO447" s="73"/>
      <c r="AP447" s="73"/>
      <c r="AQ447" s="73"/>
      <c r="AR447" s="73"/>
      <c r="AS447" s="73"/>
      <c r="AT447" s="73"/>
      <c r="AU447" s="73"/>
      <c r="AV447" s="73"/>
    </row>
    <row r="448" spans="7:48" ht="12.75"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  <c r="AA448" s="73"/>
      <c r="AB448" s="73"/>
      <c r="AC448" s="73"/>
      <c r="AD448" s="73"/>
      <c r="AE448" s="73"/>
      <c r="AF448" s="73"/>
      <c r="AG448" s="73"/>
      <c r="AH448" s="73"/>
      <c r="AI448" s="73"/>
      <c r="AJ448" s="73"/>
      <c r="AK448" s="73"/>
      <c r="AL448" s="73"/>
      <c r="AM448" s="73"/>
      <c r="AN448" s="73"/>
      <c r="AO448" s="73"/>
      <c r="AP448" s="73"/>
      <c r="AQ448" s="73"/>
      <c r="AR448" s="73"/>
      <c r="AS448" s="73"/>
      <c r="AT448" s="73"/>
      <c r="AU448" s="73"/>
      <c r="AV448" s="73"/>
    </row>
    <row r="449" spans="7:48" ht="12.75"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  <c r="AA449" s="73"/>
      <c r="AB449" s="73"/>
      <c r="AC449" s="73"/>
      <c r="AD449" s="73"/>
      <c r="AE449" s="73"/>
      <c r="AF449" s="73"/>
      <c r="AG449" s="73"/>
      <c r="AH449" s="73"/>
      <c r="AI449" s="73"/>
      <c r="AJ449" s="73"/>
      <c r="AK449" s="73"/>
      <c r="AL449" s="73"/>
      <c r="AM449" s="73"/>
      <c r="AN449" s="73"/>
      <c r="AO449" s="73"/>
      <c r="AP449" s="73"/>
      <c r="AQ449" s="73"/>
      <c r="AR449" s="73"/>
      <c r="AS449" s="73"/>
      <c r="AT449" s="73"/>
      <c r="AU449" s="73"/>
      <c r="AV449" s="73"/>
    </row>
    <row r="450" spans="7:48" ht="12.75"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  <c r="AA450" s="73"/>
      <c r="AB450" s="73"/>
      <c r="AC450" s="73"/>
      <c r="AD450" s="73"/>
      <c r="AE450" s="73"/>
      <c r="AF450" s="73"/>
      <c r="AG450" s="73"/>
      <c r="AH450" s="73"/>
      <c r="AI450" s="73"/>
      <c r="AJ450" s="73"/>
      <c r="AK450" s="73"/>
      <c r="AL450" s="73"/>
      <c r="AM450" s="73"/>
      <c r="AN450" s="73"/>
      <c r="AO450" s="73"/>
      <c r="AP450" s="73"/>
      <c r="AQ450" s="73"/>
      <c r="AR450" s="73"/>
      <c r="AS450" s="73"/>
      <c r="AT450" s="73"/>
      <c r="AU450" s="73"/>
      <c r="AV450" s="73"/>
    </row>
    <row r="451" spans="7:48" ht="12.75"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  <c r="AA451" s="73"/>
      <c r="AB451" s="73"/>
      <c r="AC451" s="73"/>
      <c r="AD451" s="73"/>
      <c r="AE451" s="73"/>
      <c r="AF451" s="73"/>
      <c r="AG451" s="73"/>
      <c r="AH451" s="73"/>
      <c r="AI451" s="73"/>
      <c r="AJ451" s="73"/>
      <c r="AK451" s="73"/>
      <c r="AL451" s="73"/>
      <c r="AM451" s="73"/>
      <c r="AN451" s="73"/>
      <c r="AO451" s="73"/>
      <c r="AP451" s="73"/>
      <c r="AQ451" s="73"/>
      <c r="AR451" s="73"/>
      <c r="AS451" s="73"/>
      <c r="AT451" s="73"/>
      <c r="AU451" s="73"/>
      <c r="AV451" s="73"/>
    </row>
    <row r="452" spans="7:48" ht="12.75"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  <c r="Y452" s="73"/>
      <c r="Z452" s="73"/>
      <c r="AA452" s="73"/>
      <c r="AB452" s="73"/>
      <c r="AC452" s="73"/>
      <c r="AD452" s="73"/>
      <c r="AE452" s="73"/>
      <c r="AF452" s="73"/>
      <c r="AG452" s="73"/>
      <c r="AH452" s="73"/>
      <c r="AI452" s="73"/>
      <c r="AJ452" s="73"/>
      <c r="AK452" s="73"/>
      <c r="AL452" s="73"/>
      <c r="AM452" s="73"/>
      <c r="AN452" s="73"/>
      <c r="AO452" s="73"/>
      <c r="AP452" s="73"/>
      <c r="AQ452" s="73"/>
      <c r="AR452" s="73"/>
      <c r="AS452" s="73"/>
      <c r="AT452" s="73"/>
      <c r="AU452" s="73"/>
      <c r="AV452" s="73"/>
    </row>
    <row r="453" spans="7:48" ht="12.75"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  <c r="AA453" s="73"/>
      <c r="AB453" s="73"/>
      <c r="AC453" s="73"/>
      <c r="AD453" s="73"/>
      <c r="AE453" s="73"/>
      <c r="AF453" s="73"/>
      <c r="AG453" s="73"/>
      <c r="AH453" s="73"/>
      <c r="AI453" s="73"/>
      <c r="AJ453" s="73"/>
      <c r="AK453" s="73"/>
      <c r="AL453" s="73"/>
      <c r="AM453" s="73"/>
      <c r="AN453" s="73"/>
      <c r="AO453" s="73"/>
      <c r="AP453" s="73"/>
      <c r="AQ453" s="73"/>
      <c r="AR453" s="73"/>
      <c r="AS453" s="73"/>
      <c r="AT453" s="73"/>
      <c r="AU453" s="73"/>
      <c r="AV453" s="73"/>
    </row>
    <row r="454" spans="7:48" ht="12.75"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  <c r="AA454" s="73"/>
      <c r="AB454" s="73"/>
      <c r="AC454" s="73"/>
      <c r="AD454" s="73"/>
      <c r="AE454" s="73"/>
      <c r="AF454" s="73"/>
      <c r="AG454" s="73"/>
      <c r="AH454" s="73"/>
      <c r="AI454" s="73"/>
      <c r="AJ454" s="73"/>
      <c r="AK454" s="73"/>
      <c r="AL454" s="73"/>
      <c r="AM454" s="73"/>
      <c r="AN454" s="73"/>
      <c r="AO454" s="73"/>
      <c r="AP454" s="73"/>
      <c r="AQ454" s="73"/>
      <c r="AR454" s="73"/>
      <c r="AS454" s="73"/>
      <c r="AT454" s="73"/>
      <c r="AU454" s="73"/>
      <c r="AV454" s="73"/>
    </row>
    <row r="455" spans="7:48" ht="12.75"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  <c r="AA455" s="73"/>
      <c r="AB455" s="73"/>
      <c r="AC455" s="73"/>
      <c r="AD455" s="73"/>
      <c r="AE455" s="73"/>
      <c r="AF455" s="73"/>
      <c r="AG455" s="73"/>
      <c r="AH455" s="73"/>
      <c r="AI455" s="73"/>
      <c r="AJ455" s="73"/>
      <c r="AK455" s="73"/>
      <c r="AL455" s="73"/>
      <c r="AM455" s="73"/>
      <c r="AN455" s="73"/>
      <c r="AO455" s="73"/>
      <c r="AP455" s="73"/>
      <c r="AQ455" s="73"/>
      <c r="AR455" s="73"/>
      <c r="AS455" s="73"/>
      <c r="AT455" s="73"/>
      <c r="AU455" s="73"/>
      <c r="AV455" s="73"/>
    </row>
    <row r="456" spans="7:48" ht="12.75"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  <c r="AA456" s="73"/>
      <c r="AB456" s="73"/>
      <c r="AC456" s="73"/>
      <c r="AD456" s="73"/>
      <c r="AE456" s="73"/>
      <c r="AF456" s="73"/>
      <c r="AG456" s="73"/>
      <c r="AH456" s="73"/>
      <c r="AI456" s="73"/>
      <c r="AJ456" s="73"/>
      <c r="AK456" s="73"/>
      <c r="AL456" s="73"/>
      <c r="AM456" s="73"/>
      <c r="AN456" s="73"/>
      <c r="AO456" s="73"/>
      <c r="AP456" s="73"/>
      <c r="AQ456" s="73"/>
      <c r="AR456" s="73"/>
      <c r="AS456" s="73"/>
      <c r="AT456" s="73"/>
      <c r="AU456" s="73"/>
      <c r="AV456" s="73"/>
    </row>
    <row r="457" spans="7:48" ht="12.75"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  <c r="AA457" s="73"/>
      <c r="AB457" s="73"/>
      <c r="AC457" s="73"/>
      <c r="AD457" s="73"/>
      <c r="AE457" s="73"/>
      <c r="AF457" s="73"/>
      <c r="AG457" s="73"/>
      <c r="AH457" s="73"/>
      <c r="AI457" s="73"/>
      <c r="AJ457" s="73"/>
      <c r="AK457" s="73"/>
      <c r="AL457" s="73"/>
      <c r="AM457" s="73"/>
      <c r="AN457" s="73"/>
      <c r="AO457" s="73"/>
      <c r="AP457" s="73"/>
      <c r="AQ457" s="73"/>
      <c r="AR457" s="73"/>
      <c r="AS457" s="73"/>
      <c r="AT457" s="73"/>
      <c r="AU457" s="73"/>
      <c r="AV457" s="73"/>
    </row>
    <row r="458" spans="7:48" ht="12.75"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  <c r="AA458" s="73"/>
      <c r="AB458" s="73"/>
      <c r="AC458" s="73"/>
      <c r="AD458" s="73"/>
      <c r="AE458" s="73"/>
      <c r="AF458" s="73"/>
      <c r="AG458" s="73"/>
      <c r="AH458" s="73"/>
      <c r="AI458" s="73"/>
      <c r="AJ458" s="73"/>
      <c r="AK458" s="73"/>
      <c r="AL458" s="73"/>
      <c r="AM458" s="73"/>
      <c r="AN458" s="73"/>
      <c r="AO458" s="73"/>
      <c r="AP458" s="73"/>
      <c r="AQ458" s="73"/>
      <c r="AR458" s="73"/>
      <c r="AS458" s="73"/>
      <c r="AT458" s="73"/>
      <c r="AU458" s="73"/>
      <c r="AV458" s="73"/>
    </row>
    <row r="459" spans="7:48" ht="12.75"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  <c r="AA459" s="73"/>
      <c r="AB459" s="73"/>
      <c r="AC459" s="73"/>
      <c r="AD459" s="73"/>
      <c r="AE459" s="73"/>
      <c r="AF459" s="73"/>
      <c r="AG459" s="73"/>
      <c r="AH459" s="73"/>
      <c r="AI459" s="73"/>
      <c r="AJ459" s="73"/>
      <c r="AK459" s="73"/>
      <c r="AL459" s="73"/>
      <c r="AM459" s="73"/>
      <c r="AN459" s="73"/>
      <c r="AO459" s="73"/>
      <c r="AP459" s="73"/>
      <c r="AQ459" s="73"/>
      <c r="AR459" s="73"/>
      <c r="AS459" s="73"/>
      <c r="AT459" s="73"/>
      <c r="AU459" s="73"/>
      <c r="AV459" s="73"/>
    </row>
    <row r="460" spans="7:48" ht="12.75"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  <c r="AA460" s="73"/>
      <c r="AB460" s="73"/>
      <c r="AC460" s="73"/>
      <c r="AD460" s="73"/>
      <c r="AE460" s="73"/>
      <c r="AF460" s="73"/>
      <c r="AG460" s="73"/>
      <c r="AH460" s="73"/>
      <c r="AI460" s="73"/>
      <c r="AJ460" s="73"/>
      <c r="AK460" s="73"/>
      <c r="AL460" s="73"/>
      <c r="AM460" s="73"/>
      <c r="AN460" s="73"/>
      <c r="AO460" s="73"/>
      <c r="AP460" s="73"/>
      <c r="AQ460" s="73"/>
      <c r="AR460" s="73"/>
      <c r="AS460" s="73"/>
      <c r="AT460" s="73"/>
      <c r="AU460" s="73"/>
      <c r="AV460" s="73"/>
    </row>
    <row r="461" spans="7:48" ht="12.75"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  <c r="AA461" s="73"/>
      <c r="AB461" s="73"/>
      <c r="AC461" s="73"/>
      <c r="AD461" s="73"/>
      <c r="AE461" s="73"/>
      <c r="AF461" s="73"/>
      <c r="AG461" s="73"/>
      <c r="AH461" s="73"/>
      <c r="AI461" s="73"/>
      <c r="AJ461" s="73"/>
      <c r="AK461" s="73"/>
      <c r="AL461" s="73"/>
      <c r="AM461" s="73"/>
      <c r="AN461" s="73"/>
      <c r="AO461" s="73"/>
      <c r="AP461" s="73"/>
      <c r="AQ461" s="73"/>
      <c r="AR461" s="73"/>
      <c r="AS461" s="73"/>
      <c r="AT461" s="73"/>
      <c r="AU461" s="73"/>
      <c r="AV461" s="73"/>
    </row>
    <row r="462" spans="7:48" ht="12.75"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  <c r="AA462" s="73"/>
      <c r="AB462" s="73"/>
      <c r="AC462" s="73"/>
      <c r="AD462" s="73"/>
      <c r="AE462" s="73"/>
      <c r="AF462" s="73"/>
      <c r="AG462" s="73"/>
      <c r="AH462" s="73"/>
      <c r="AI462" s="73"/>
      <c r="AJ462" s="73"/>
      <c r="AK462" s="73"/>
      <c r="AL462" s="73"/>
      <c r="AM462" s="73"/>
      <c r="AN462" s="73"/>
      <c r="AO462" s="73"/>
      <c r="AP462" s="73"/>
      <c r="AQ462" s="73"/>
      <c r="AR462" s="73"/>
      <c r="AS462" s="73"/>
      <c r="AT462" s="73"/>
      <c r="AU462" s="73"/>
      <c r="AV462" s="73"/>
    </row>
    <row r="463" spans="7:48" ht="12.75"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  <c r="AA463" s="73"/>
      <c r="AB463" s="73"/>
      <c r="AC463" s="73"/>
      <c r="AD463" s="73"/>
      <c r="AE463" s="73"/>
      <c r="AF463" s="73"/>
      <c r="AG463" s="73"/>
      <c r="AH463" s="73"/>
      <c r="AI463" s="73"/>
      <c r="AJ463" s="73"/>
      <c r="AK463" s="73"/>
      <c r="AL463" s="73"/>
      <c r="AM463" s="73"/>
      <c r="AN463" s="73"/>
      <c r="AO463" s="73"/>
      <c r="AP463" s="73"/>
      <c r="AQ463" s="73"/>
      <c r="AR463" s="73"/>
      <c r="AS463" s="73"/>
      <c r="AT463" s="73"/>
      <c r="AU463" s="73"/>
      <c r="AV463" s="73"/>
    </row>
    <row r="464" spans="7:48" ht="12.75"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  <c r="AA464" s="73"/>
      <c r="AB464" s="73"/>
      <c r="AC464" s="73"/>
      <c r="AD464" s="73"/>
      <c r="AE464" s="73"/>
      <c r="AF464" s="73"/>
      <c r="AG464" s="73"/>
      <c r="AH464" s="73"/>
      <c r="AI464" s="73"/>
      <c r="AJ464" s="73"/>
      <c r="AK464" s="73"/>
      <c r="AL464" s="73"/>
      <c r="AM464" s="73"/>
      <c r="AN464" s="73"/>
      <c r="AO464" s="73"/>
      <c r="AP464" s="73"/>
      <c r="AQ464" s="73"/>
      <c r="AR464" s="73"/>
      <c r="AS464" s="73"/>
      <c r="AT464" s="73"/>
      <c r="AU464" s="73"/>
      <c r="AV464" s="73"/>
    </row>
    <row r="465" spans="7:48" ht="12.75"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  <c r="AA465" s="73"/>
      <c r="AB465" s="73"/>
      <c r="AC465" s="73"/>
      <c r="AD465" s="73"/>
      <c r="AE465" s="73"/>
      <c r="AF465" s="73"/>
      <c r="AG465" s="73"/>
      <c r="AH465" s="73"/>
      <c r="AI465" s="73"/>
      <c r="AJ465" s="73"/>
      <c r="AK465" s="73"/>
      <c r="AL465" s="73"/>
      <c r="AM465" s="73"/>
      <c r="AN465" s="73"/>
      <c r="AO465" s="73"/>
      <c r="AP465" s="73"/>
      <c r="AQ465" s="73"/>
      <c r="AR465" s="73"/>
      <c r="AS465" s="73"/>
      <c r="AT465" s="73"/>
      <c r="AU465" s="73"/>
      <c r="AV465" s="73"/>
    </row>
    <row r="466" spans="7:48" ht="12.75"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  <c r="AA466" s="73"/>
      <c r="AB466" s="73"/>
      <c r="AC466" s="73"/>
      <c r="AD466" s="73"/>
      <c r="AE466" s="73"/>
      <c r="AF466" s="73"/>
      <c r="AG466" s="73"/>
      <c r="AH466" s="73"/>
      <c r="AI466" s="73"/>
      <c r="AJ466" s="73"/>
      <c r="AK466" s="73"/>
      <c r="AL466" s="73"/>
      <c r="AM466" s="73"/>
      <c r="AN466" s="73"/>
      <c r="AO466" s="73"/>
      <c r="AP466" s="73"/>
      <c r="AQ466" s="73"/>
      <c r="AR466" s="73"/>
      <c r="AS466" s="73"/>
      <c r="AT466" s="73"/>
      <c r="AU466" s="73"/>
      <c r="AV466" s="73"/>
    </row>
    <row r="467" spans="7:48" ht="12.75"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  <c r="AA467" s="73"/>
      <c r="AB467" s="73"/>
      <c r="AC467" s="73"/>
      <c r="AD467" s="73"/>
      <c r="AE467" s="73"/>
      <c r="AF467" s="73"/>
      <c r="AG467" s="73"/>
      <c r="AH467" s="73"/>
      <c r="AI467" s="73"/>
      <c r="AJ467" s="73"/>
      <c r="AK467" s="73"/>
      <c r="AL467" s="73"/>
      <c r="AM467" s="73"/>
      <c r="AN467" s="73"/>
      <c r="AO467" s="73"/>
      <c r="AP467" s="73"/>
      <c r="AQ467" s="73"/>
      <c r="AR467" s="73"/>
      <c r="AS467" s="73"/>
      <c r="AT467" s="73"/>
      <c r="AU467" s="73"/>
      <c r="AV467" s="73"/>
    </row>
    <row r="468" spans="7:48" ht="12.75"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  <c r="AA468" s="73"/>
      <c r="AB468" s="73"/>
      <c r="AC468" s="73"/>
      <c r="AD468" s="73"/>
      <c r="AE468" s="73"/>
      <c r="AF468" s="73"/>
      <c r="AG468" s="73"/>
      <c r="AH468" s="73"/>
      <c r="AI468" s="73"/>
      <c r="AJ468" s="73"/>
      <c r="AK468" s="73"/>
      <c r="AL468" s="73"/>
      <c r="AM468" s="73"/>
      <c r="AN468" s="73"/>
      <c r="AO468" s="73"/>
      <c r="AP468" s="73"/>
      <c r="AQ468" s="73"/>
      <c r="AR468" s="73"/>
      <c r="AS468" s="73"/>
      <c r="AT468" s="73"/>
      <c r="AU468" s="73"/>
      <c r="AV468" s="73"/>
    </row>
    <row r="469" spans="7:48" ht="12.75"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  <c r="AA469" s="73"/>
      <c r="AB469" s="73"/>
      <c r="AC469" s="73"/>
      <c r="AD469" s="73"/>
      <c r="AE469" s="73"/>
      <c r="AF469" s="73"/>
      <c r="AG469" s="73"/>
      <c r="AH469" s="73"/>
      <c r="AI469" s="73"/>
      <c r="AJ469" s="73"/>
      <c r="AK469" s="73"/>
      <c r="AL469" s="73"/>
      <c r="AM469" s="73"/>
      <c r="AN469" s="73"/>
      <c r="AO469" s="73"/>
      <c r="AP469" s="73"/>
      <c r="AQ469" s="73"/>
      <c r="AR469" s="73"/>
      <c r="AS469" s="73"/>
      <c r="AT469" s="73"/>
      <c r="AU469" s="73"/>
      <c r="AV469" s="73"/>
    </row>
    <row r="470" spans="7:48" ht="12.75"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  <c r="AA470" s="73"/>
      <c r="AB470" s="73"/>
      <c r="AC470" s="73"/>
      <c r="AD470" s="73"/>
      <c r="AE470" s="73"/>
      <c r="AF470" s="73"/>
      <c r="AG470" s="73"/>
      <c r="AH470" s="73"/>
      <c r="AI470" s="73"/>
      <c r="AJ470" s="73"/>
      <c r="AK470" s="73"/>
      <c r="AL470" s="73"/>
      <c r="AM470" s="73"/>
      <c r="AN470" s="73"/>
      <c r="AO470" s="73"/>
      <c r="AP470" s="73"/>
      <c r="AQ470" s="73"/>
      <c r="AR470" s="73"/>
      <c r="AS470" s="73"/>
      <c r="AT470" s="73"/>
      <c r="AU470" s="73"/>
      <c r="AV470" s="73"/>
    </row>
    <row r="471" spans="7:48" ht="12.75"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  <c r="AA471" s="73"/>
      <c r="AB471" s="73"/>
      <c r="AC471" s="73"/>
      <c r="AD471" s="73"/>
      <c r="AE471" s="73"/>
      <c r="AF471" s="73"/>
      <c r="AG471" s="73"/>
      <c r="AH471" s="73"/>
      <c r="AI471" s="73"/>
      <c r="AJ471" s="73"/>
      <c r="AK471" s="73"/>
      <c r="AL471" s="73"/>
      <c r="AM471" s="73"/>
      <c r="AN471" s="73"/>
      <c r="AO471" s="73"/>
      <c r="AP471" s="73"/>
      <c r="AQ471" s="73"/>
      <c r="AR471" s="73"/>
      <c r="AS471" s="73"/>
      <c r="AT471" s="73"/>
      <c r="AU471" s="73"/>
      <c r="AV471" s="73"/>
    </row>
    <row r="472" spans="7:48" ht="12.75"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  <c r="AA472" s="73"/>
      <c r="AB472" s="73"/>
      <c r="AC472" s="73"/>
      <c r="AD472" s="73"/>
      <c r="AE472" s="73"/>
      <c r="AF472" s="73"/>
      <c r="AG472" s="73"/>
      <c r="AH472" s="73"/>
      <c r="AI472" s="73"/>
      <c r="AJ472" s="73"/>
      <c r="AK472" s="73"/>
      <c r="AL472" s="73"/>
      <c r="AM472" s="73"/>
      <c r="AN472" s="73"/>
      <c r="AO472" s="73"/>
      <c r="AP472" s="73"/>
      <c r="AQ472" s="73"/>
      <c r="AR472" s="73"/>
      <c r="AS472" s="73"/>
      <c r="AT472" s="73"/>
      <c r="AU472" s="73"/>
      <c r="AV472" s="73"/>
    </row>
    <row r="473" spans="7:48" ht="12.75"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  <c r="AA473" s="73"/>
      <c r="AB473" s="73"/>
      <c r="AC473" s="73"/>
      <c r="AD473" s="73"/>
      <c r="AE473" s="73"/>
      <c r="AF473" s="73"/>
      <c r="AG473" s="73"/>
      <c r="AH473" s="73"/>
      <c r="AI473" s="73"/>
      <c r="AJ473" s="73"/>
      <c r="AK473" s="73"/>
      <c r="AL473" s="73"/>
      <c r="AM473" s="73"/>
      <c r="AN473" s="73"/>
      <c r="AO473" s="73"/>
      <c r="AP473" s="73"/>
      <c r="AQ473" s="73"/>
      <c r="AR473" s="73"/>
      <c r="AS473" s="73"/>
      <c r="AT473" s="73"/>
      <c r="AU473" s="73"/>
      <c r="AV473" s="73"/>
    </row>
    <row r="474" spans="7:48" ht="12.75"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  <c r="AA474" s="73"/>
      <c r="AB474" s="73"/>
      <c r="AC474" s="73"/>
      <c r="AD474" s="73"/>
      <c r="AE474" s="73"/>
      <c r="AF474" s="73"/>
      <c r="AG474" s="73"/>
      <c r="AH474" s="73"/>
      <c r="AI474" s="73"/>
      <c r="AJ474" s="73"/>
      <c r="AK474" s="73"/>
      <c r="AL474" s="73"/>
      <c r="AM474" s="73"/>
      <c r="AN474" s="73"/>
      <c r="AO474" s="73"/>
      <c r="AP474" s="73"/>
      <c r="AQ474" s="73"/>
      <c r="AR474" s="73"/>
      <c r="AS474" s="73"/>
      <c r="AT474" s="73"/>
      <c r="AU474" s="73"/>
      <c r="AV474" s="73"/>
    </row>
    <row r="475" spans="7:48" ht="12.75"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  <c r="Y475" s="73"/>
      <c r="Z475" s="73"/>
      <c r="AA475" s="73"/>
      <c r="AB475" s="73"/>
      <c r="AC475" s="73"/>
      <c r="AD475" s="73"/>
      <c r="AE475" s="73"/>
      <c r="AF475" s="73"/>
      <c r="AG475" s="73"/>
      <c r="AH475" s="73"/>
      <c r="AI475" s="73"/>
      <c r="AJ475" s="73"/>
      <c r="AK475" s="73"/>
      <c r="AL475" s="73"/>
      <c r="AM475" s="73"/>
      <c r="AN475" s="73"/>
      <c r="AO475" s="73"/>
      <c r="AP475" s="73"/>
      <c r="AQ475" s="73"/>
      <c r="AR475" s="73"/>
      <c r="AS475" s="73"/>
      <c r="AT475" s="73"/>
      <c r="AU475" s="73"/>
      <c r="AV475" s="73"/>
    </row>
    <row r="476" spans="7:48" ht="12.75"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  <c r="AA476" s="73"/>
      <c r="AB476" s="73"/>
      <c r="AC476" s="73"/>
      <c r="AD476" s="73"/>
      <c r="AE476" s="73"/>
      <c r="AF476" s="73"/>
      <c r="AG476" s="73"/>
      <c r="AH476" s="73"/>
      <c r="AI476" s="73"/>
      <c r="AJ476" s="73"/>
      <c r="AK476" s="73"/>
      <c r="AL476" s="73"/>
      <c r="AM476" s="73"/>
      <c r="AN476" s="73"/>
      <c r="AO476" s="73"/>
      <c r="AP476" s="73"/>
      <c r="AQ476" s="73"/>
      <c r="AR476" s="73"/>
      <c r="AS476" s="73"/>
      <c r="AT476" s="73"/>
      <c r="AU476" s="73"/>
      <c r="AV476" s="73"/>
    </row>
    <row r="477" spans="7:48" ht="12.75"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  <c r="Y477" s="73"/>
      <c r="Z477" s="73"/>
      <c r="AA477" s="73"/>
      <c r="AB477" s="73"/>
      <c r="AC477" s="73"/>
      <c r="AD477" s="73"/>
      <c r="AE477" s="73"/>
      <c r="AF477" s="73"/>
      <c r="AG477" s="73"/>
      <c r="AH477" s="73"/>
      <c r="AI477" s="73"/>
      <c r="AJ477" s="73"/>
      <c r="AK477" s="73"/>
      <c r="AL477" s="73"/>
      <c r="AM477" s="73"/>
      <c r="AN477" s="73"/>
      <c r="AO477" s="73"/>
      <c r="AP477" s="73"/>
      <c r="AQ477" s="73"/>
      <c r="AR477" s="73"/>
      <c r="AS477" s="73"/>
      <c r="AT477" s="73"/>
      <c r="AU477" s="73"/>
      <c r="AV477" s="73"/>
    </row>
    <row r="478" spans="7:48" ht="12.75"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  <c r="AA478" s="73"/>
      <c r="AB478" s="73"/>
      <c r="AC478" s="73"/>
      <c r="AD478" s="73"/>
      <c r="AE478" s="73"/>
      <c r="AF478" s="73"/>
      <c r="AG478" s="73"/>
      <c r="AH478" s="73"/>
      <c r="AI478" s="73"/>
      <c r="AJ478" s="73"/>
      <c r="AK478" s="73"/>
      <c r="AL478" s="73"/>
      <c r="AM478" s="73"/>
      <c r="AN478" s="73"/>
      <c r="AO478" s="73"/>
      <c r="AP478" s="73"/>
      <c r="AQ478" s="73"/>
      <c r="AR478" s="73"/>
      <c r="AS478" s="73"/>
      <c r="AT478" s="73"/>
      <c r="AU478" s="73"/>
      <c r="AV478" s="73"/>
    </row>
    <row r="479" spans="7:48" ht="12.75"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  <c r="AA479" s="73"/>
      <c r="AB479" s="73"/>
      <c r="AC479" s="73"/>
      <c r="AD479" s="73"/>
      <c r="AE479" s="73"/>
      <c r="AF479" s="73"/>
      <c r="AG479" s="73"/>
      <c r="AH479" s="73"/>
      <c r="AI479" s="73"/>
      <c r="AJ479" s="73"/>
      <c r="AK479" s="73"/>
      <c r="AL479" s="73"/>
      <c r="AM479" s="73"/>
      <c r="AN479" s="73"/>
      <c r="AO479" s="73"/>
      <c r="AP479" s="73"/>
      <c r="AQ479" s="73"/>
      <c r="AR479" s="73"/>
      <c r="AS479" s="73"/>
      <c r="AT479" s="73"/>
      <c r="AU479" s="73"/>
      <c r="AV479" s="73"/>
    </row>
    <row r="480" spans="7:48" ht="12.75"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  <c r="AA480" s="73"/>
      <c r="AB480" s="73"/>
      <c r="AC480" s="73"/>
      <c r="AD480" s="73"/>
      <c r="AE480" s="73"/>
      <c r="AF480" s="73"/>
      <c r="AG480" s="73"/>
      <c r="AH480" s="73"/>
      <c r="AI480" s="73"/>
      <c r="AJ480" s="73"/>
      <c r="AK480" s="73"/>
      <c r="AL480" s="73"/>
      <c r="AM480" s="73"/>
      <c r="AN480" s="73"/>
      <c r="AO480" s="73"/>
      <c r="AP480" s="73"/>
      <c r="AQ480" s="73"/>
      <c r="AR480" s="73"/>
      <c r="AS480" s="73"/>
      <c r="AT480" s="73"/>
      <c r="AU480" s="73"/>
      <c r="AV480" s="73"/>
    </row>
    <row r="481" spans="7:48" ht="12.75"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  <c r="AA481" s="73"/>
      <c r="AB481" s="73"/>
      <c r="AC481" s="73"/>
      <c r="AD481" s="73"/>
      <c r="AE481" s="73"/>
      <c r="AF481" s="73"/>
      <c r="AG481" s="73"/>
      <c r="AH481" s="73"/>
      <c r="AI481" s="73"/>
      <c r="AJ481" s="73"/>
      <c r="AK481" s="73"/>
      <c r="AL481" s="73"/>
      <c r="AM481" s="73"/>
      <c r="AN481" s="73"/>
      <c r="AO481" s="73"/>
      <c r="AP481" s="73"/>
      <c r="AQ481" s="73"/>
      <c r="AR481" s="73"/>
      <c r="AS481" s="73"/>
      <c r="AT481" s="73"/>
      <c r="AU481" s="73"/>
      <c r="AV481" s="73"/>
    </row>
    <row r="482" spans="7:48" ht="12.75"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  <c r="AA482" s="73"/>
      <c r="AB482" s="73"/>
      <c r="AC482" s="73"/>
      <c r="AD482" s="73"/>
      <c r="AE482" s="73"/>
      <c r="AF482" s="73"/>
      <c r="AG482" s="73"/>
      <c r="AH482" s="73"/>
      <c r="AI482" s="73"/>
      <c r="AJ482" s="73"/>
      <c r="AK482" s="73"/>
      <c r="AL482" s="73"/>
      <c r="AM482" s="73"/>
      <c r="AN482" s="73"/>
      <c r="AO482" s="73"/>
      <c r="AP482" s="73"/>
      <c r="AQ482" s="73"/>
      <c r="AR482" s="73"/>
      <c r="AS482" s="73"/>
      <c r="AT482" s="73"/>
      <c r="AU482" s="73"/>
      <c r="AV482" s="73"/>
    </row>
    <row r="483" spans="7:48" ht="12.75"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  <c r="AA483" s="73"/>
      <c r="AB483" s="73"/>
      <c r="AC483" s="73"/>
      <c r="AD483" s="73"/>
      <c r="AE483" s="73"/>
      <c r="AF483" s="73"/>
      <c r="AG483" s="73"/>
      <c r="AH483" s="73"/>
      <c r="AI483" s="73"/>
      <c r="AJ483" s="73"/>
      <c r="AK483" s="73"/>
      <c r="AL483" s="73"/>
      <c r="AM483" s="73"/>
      <c r="AN483" s="73"/>
      <c r="AO483" s="73"/>
      <c r="AP483" s="73"/>
      <c r="AQ483" s="73"/>
      <c r="AR483" s="73"/>
      <c r="AS483" s="73"/>
      <c r="AT483" s="73"/>
      <c r="AU483" s="73"/>
      <c r="AV483" s="73"/>
    </row>
    <row r="484" spans="7:48" ht="12.75"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  <c r="AA484" s="73"/>
      <c r="AB484" s="73"/>
      <c r="AC484" s="73"/>
      <c r="AD484" s="73"/>
      <c r="AE484" s="73"/>
      <c r="AF484" s="73"/>
      <c r="AG484" s="73"/>
      <c r="AH484" s="73"/>
      <c r="AI484" s="73"/>
      <c r="AJ484" s="73"/>
      <c r="AK484" s="73"/>
      <c r="AL484" s="73"/>
      <c r="AM484" s="73"/>
      <c r="AN484" s="73"/>
      <c r="AO484" s="73"/>
      <c r="AP484" s="73"/>
      <c r="AQ484" s="73"/>
      <c r="AR484" s="73"/>
      <c r="AS484" s="73"/>
      <c r="AT484" s="73"/>
      <c r="AU484" s="73"/>
      <c r="AV484" s="73"/>
    </row>
    <row r="485" spans="7:48" ht="12.75"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  <c r="Z485" s="73"/>
      <c r="AA485" s="73"/>
      <c r="AB485" s="73"/>
      <c r="AC485" s="73"/>
      <c r="AD485" s="73"/>
      <c r="AE485" s="73"/>
      <c r="AF485" s="73"/>
      <c r="AG485" s="73"/>
      <c r="AH485" s="73"/>
      <c r="AI485" s="73"/>
      <c r="AJ485" s="73"/>
      <c r="AK485" s="73"/>
      <c r="AL485" s="73"/>
      <c r="AM485" s="73"/>
      <c r="AN485" s="73"/>
      <c r="AO485" s="73"/>
      <c r="AP485" s="73"/>
      <c r="AQ485" s="73"/>
      <c r="AR485" s="73"/>
      <c r="AS485" s="73"/>
      <c r="AT485" s="73"/>
      <c r="AU485" s="73"/>
      <c r="AV485" s="73"/>
    </row>
    <row r="486" spans="7:48" ht="12.75"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  <c r="AA486" s="73"/>
      <c r="AB486" s="73"/>
      <c r="AC486" s="73"/>
      <c r="AD486" s="73"/>
      <c r="AE486" s="73"/>
      <c r="AF486" s="73"/>
      <c r="AG486" s="73"/>
      <c r="AH486" s="73"/>
      <c r="AI486" s="73"/>
      <c r="AJ486" s="73"/>
      <c r="AK486" s="73"/>
      <c r="AL486" s="73"/>
      <c r="AM486" s="73"/>
      <c r="AN486" s="73"/>
      <c r="AO486" s="73"/>
      <c r="AP486" s="73"/>
      <c r="AQ486" s="73"/>
      <c r="AR486" s="73"/>
      <c r="AS486" s="73"/>
      <c r="AT486" s="73"/>
      <c r="AU486" s="73"/>
      <c r="AV486" s="73"/>
    </row>
    <row r="487" spans="7:48" ht="12.75"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  <c r="AA487" s="73"/>
      <c r="AB487" s="73"/>
      <c r="AC487" s="73"/>
      <c r="AD487" s="73"/>
      <c r="AE487" s="73"/>
      <c r="AF487" s="73"/>
      <c r="AG487" s="73"/>
      <c r="AH487" s="73"/>
      <c r="AI487" s="73"/>
      <c r="AJ487" s="73"/>
      <c r="AK487" s="73"/>
      <c r="AL487" s="73"/>
      <c r="AM487" s="73"/>
      <c r="AN487" s="73"/>
      <c r="AO487" s="73"/>
      <c r="AP487" s="73"/>
      <c r="AQ487" s="73"/>
      <c r="AR487" s="73"/>
      <c r="AS487" s="73"/>
      <c r="AT487" s="73"/>
      <c r="AU487" s="73"/>
      <c r="AV487" s="73"/>
    </row>
    <row r="488" spans="7:48" ht="12.75"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  <c r="AA488" s="73"/>
      <c r="AB488" s="73"/>
      <c r="AC488" s="73"/>
      <c r="AD488" s="73"/>
      <c r="AE488" s="73"/>
      <c r="AF488" s="73"/>
      <c r="AG488" s="73"/>
      <c r="AH488" s="73"/>
      <c r="AI488" s="73"/>
      <c r="AJ488" s="73"/>
      <c r="AK488" s="73"/>
      <c r="AL488" s="73"/>
      <c r="AM488" s="73"/>
      <c r="AN488" s="73"/>
      <c r="AO488" s="73"/>
      <c r="AP488" s="73"/>
      <c r="AQ488" s="73"/>
      <c r="AR488" s="73"/>
      <c r="AS488" s="73"/>
      <c r="AT488" s="73"/>
      <c r="AU488" s="73"/>
      <c r="AV488" s="73"/>
    </row>
    <row r="489" spans="7:48" ht="12.75"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  <c r="AA489" s="73"/>
      <c r="AB489" s="73"/>
      <c r="AC489" s="73"/>
      <c r="AD489" s="73"/>
      <c r="AE489" s="73"/>
      <c r="AF489" s="73"/>
      <c r="AG489" s="73"/>
      <c r="AH489" s="73"/>
      <c r="AI489" s="73"/>
      <c r="AJ489" s="73"/>
      <c r="AK489" s="73"/>
      <c r="AL489" s="73"/>
      <c r="AM489" s="73"/>
      <c r="AN489" s="73"/>
      <c r="AO489" s="73"/>
      <c r="AP489" s="73"/>
      <c r="AQ489" s="73"/>
      <c r="AR489" s="73"/>
      <c r="AS489" s="73"/>
      <c r="AT489" s="73"/>
      <c r="AU489" s="73"/>
      <c r="AV489" s="73"/>
    </row>
    <row r="490" spans="7:48" ht="12.75"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  <c r="AA490" s="73"/>
      <c r="AB490" s="73"/>
      <c r="AC490" s="73"/>
      <c r="AD490" s="73"/>
      <c r="AE490" s="73"/>
      <c r="AF490" s="73"/>
      <c r="AG490" s="73"/>
      <c r="AH490" s="73"/>
      <c r="AI490" s="73"/>
      <c r="AJ490" s="73"/>
      <c r="AK490" s="73"/>
      <c r="AL490" s="73"/>
      <c r="AM490" s="73"/>
      <c r="AN490" s="73"/>
      <c r="AO490" s="73"/>
      <c r="AP490" s="73"/>
      <c r="AQ490" s="73"/>
      <c r="AR490" s="73"/>
      <c r="AS490" s="73"/>
      <c r="AT490" s="73"/>
      <c r="AU490" s="73"/>
      <c r="AV490" s="73"/>
    </row>
    <row r="491" spans="7:48" ht="12.75"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  <c r="AA491" s="73"/>
      <c r="AB491" s="73"/>
      <c r="AC491" s="73"/>
      <c r="AD491" s="73"/>
      <c r="AE491" s="73"/>
      <c r="AF491" s="73"/>
      <c r="AG491" s="73"/>
      <c r="AH491" s="73"/>
      <c r="AI491" s="73"/>
      <c r="AJ491" s="73"/>
      <c r="AK491" s="73"/>
      <c r="AL491" s="73"/>
      <c r="AM491" s="73"/>
      <c r="AN491" s="73"/>
      <c r="AO491" s="73"/>
      <c r="AP491" s="73"/>
      <c r="AQ491" s="73"/>
      <c r="AR491" s="73"/>
      <c r="AS491" s="73"/>
      <c r="AT491" s="73"/>
      <c r="AU491" s="73"/>
      <c r="AV491" s="73"/>
    </row>
    <row r="492" spans="7:48" ht="12.75"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  <c r="AA492" s="73"/>
      <c r="AB492" s="73"/>
      <c r="AC492" s="73"/>
      <c r="AD492" s="73"/>
      <c r="AE492" s="73"/>
      <c r="AF492" s="73"/>
      <c r="AG492" s="73"/>
      <c r="AH492" s="73"/>
      <c r="AI492" s="73"/>
      <c r="AJ492" s="73"/>
      <c r="AK492" s="73"/>
      <c r="AL492" s="73"/>
      <c r="AM492" s="73"/>
      <c r="AN492" s="73"/>
      <c r="AO492" s="73"/>
      <c r="AP492" s="73"/>
      <c r="AQ492" s="73"/>
      <c r="AR492" s="73"/>
      <c r="AS492" s="73"/>
      <c r="AT492" s="73"/>
      <c r="AU492" s="73"/>
      <c r="AV492" s="73"/>
    </row>
    <row r="493" spans="7:48" ht="12.75"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  <c r="AA493" s="73"/>
      <c r="AB493" s="73"/>
      <c r="AC493" s="73"/>
      <c r="AD493" s="73"/>
      <c r="AE493" s="73"/>
      <c r="AF493" s="73"/>
      <c r="AG493" s="73"/>
      <c r="AH493" s="73"/>
      <c r="AI493" s="73"/>
      <c r="AJ493" s="73"/>
      <c r="AK493" s="73"/>
      <c r="AL493" s="73"/>
      <c r="AM493" s="73"/>
      <c r="AN493" s="73"/>
      <c r="AO493" s="73"/>
      <c r="AP493" s="73"/>
      <c r="AQ493" s="73"/>
      <c r="AR493" s="73"/>
      <c r="AS493" s="73"/>
      <c r="AT493" s="73"/>
      <c r="AU493" s="73"/>
      <c r="AV493" s="73"/>
    </row>
    <row r="494" spans="7:48" ht="12.75">
      <c r="G494" s="73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3"/>
      <c r="Y494" s="73"/>
      <c r="Z494" s="73"/>
      <c r="AA494" s="73"/>
      <c r="AB494" s="73"/>
      <c r="AC494" s="73"/>
      <c r="AD494" s="73"/>
      <c r="AE494" s="73"/>
      <c r="AF494" s="73"/>
      <c r="AG494" s="73"/>
      <c r="AH494" s="73"/>
      <c r="AI494" s="73"/>
      <c r="AJ494" s="73"/>
      <c r="AK494" s="73"/>
      <c r="AL494" s="73"/>
      <c r="AM494" s="73"/>
      <c r="AN494" s="73"/>
      <c r="AO494" s="73"/>
      <c r="AP494" s="73"/>
      <c r="AQ494" s="73"/>
      <c r="AR494" s="73"/>
      <c r="AS494" s="73"/>
      <c r="AT494" s="73"/>
      <c r="AU494" s="73"/>
      <c r="AV494" s="73"/>
    </row>
    <row r="495" spans="7:48" ht="12.75"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3"/>
      <c r="Y495" s="73"/>
      <c r="Z495" s="73"/>
      <c r="AA495" s="73"/>
      <c r="AB495" s="73"/>
      <c r="AC495" s="73"/>
      <c r="AD495" s="73"/>
      <c r="AE495" s="73"/>
      <c r="AF495" s="73"/>
      <c r="AG495" s="73"/>
      <c r="AH495" s="73"/>
      <c r="AI495" s="73"/>
      <c r="AJ495" s="73"/>
      <c r="AK495" s="73"/>
      <c r="AL495" s="73"/>
      <c r="AM495" s="73"/>
      <c r="AN495" s="73"/>
      <c r="AO495" s="73"/>
      <c r="AP495" s="73"/>
      <c r="AQ495" s="73"/>
      <c r="AR495" s="73"/>
      <c r="AS495" s="73"/>
      <c r="AT495" s="73"/>
      <c r="AU495" s="73"/>
      <c r="AV495" s="73"/>
    </row>
    <row r="496" spans="7:48" ht="12.75">
      <c r="G496" s="73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3"/>
      <c r="Y496" s="73"/>
      <c r="Z496" s="73"/>
      <c r="AA496" s="73"/>
      <c r="AB496" s="73"/>
      <c r="AC496" s="73"/>
      <c r="AD496" s="73"/>
      <c r="AE496" s="73"/>
      <c r="AF496" s="73"/>
      <c r="AG496" s="73"/>
      <c r="AH496" s="73"/>
      <c r="AI496" s="73"/>
      <c r="AJ496" s="73"/>
      <c r="AK496" s="73"/>
      <c r="AL496" s="73"/>
      <c r="AM496" s="73"/>
      <c r="AN496" s="73"/>
      <c r="AO496" s="73"/>
      <c r="AP496" s="73"/>
      <c r="AQ496" s="73"/>
      <c r="AR496" s="73"/>
      <c r="AS496" s="73"/>
      <c r="AT496" s="73"/>
      <c r="AU496" s="73"/>
      <c r="AV496" s="73"/>
    </row>
    <row r="497" spans="7:48" ht="12.75"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3"/>
      <c r="Y497" s="73"/>
      <c r="Z497" s="73"/>
      <c r="AA497" s="73"/>
      <c r="AB497" s="73"/>
      <c r="AC497" s="73"/>
      <c r="AD497" s="73"/>
      <c r="AE497" s="73"/>
      <c r="AF497" s="73"/>
      <c r="AG497" s="73"/>
      <c r="AH497" s="73"/>
      <c r="AI497" s="73"/>
      <c r="AJ497" s="73"/>
      <c r="AK497" s="73"/>
      <c r="AL497" s="73"/>
      <c r="AM497" s="73"/>
      <c r="AN497" s="73"/>
      <c r="AO497" s="73"/>
      <c r="AP497" s="73"/>
      <c r="AQ497" s="73"/>
      <c r="AR497" s="73"/>
      <c r="AS497" s="73"/>
      <c r="AT497" s="73"/>
      <c r="AU497" s="73"/>
      <c r="AV497" s="73"/>
    </row>
    <row r="498" spans="7:48" ht="12.75">
      <c r="G498" s="73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  <c r="AA498" s="73"/>
      <c r="AB498" s="73"/>
      <c r="AC498" s="73"/>
      <c r="AD498" s="73"/>
      <c r="AE498" s="73"/>
      <c r="AF498" s="73"/>
      <c r="AG498" s="73"/>
      <c r="AH498" s="73"/>
      <c r="AI498" s="73"/>
      <c r="AJ498" s="73"/>
      <c r="AK498" s="73"/>
      <c r="AL498" s="73"/>
      <c r="AM498" s="73"/>
      <c r="AN498" s="73"/>
      <c r="AO498" s="73"/>
      <c r="AP498" s="73"/>
      <c r="AQ498" s="73"/>
      <c r="AR498" s="73"/>
      <c r="AS498" s="73"/>
      <c r="AT498" s="73"/>
      <c r="AU498" s="73"/>
      <c r="AV498" s="73"/>
    </row>
    <row r="499" spans="7:48" ht="12.75"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  <c r="AA499" s="73"/>
      <c r="AB499" s="73"/>
      <c r="AC499" s="73"/>
      <c r="AD499" s="73"/>
      <c r="AE499" s="73"/>
      <c r="AF499" s="73"/>
      <c r="AG499" s="73"/>
      <c r="AH499" s="73"/>
      <c r="AI499" s="73"/>
      <c r="AJ499" s="73"/>
      <c r="AK499" s="73"/>
      <c r="AL499" s="73"/>
      <c r="AM499" s="73"/>
      <c r="AN499" s="73"/>
      <c r="AO499" s="73"/>
      <c r="AP499" s="73"/>
      <c r="AQ499" s="73"/>
      <c r="AR499" s="73"/>
      <c r="AS499" s="73"/>
      <c r="AT499" s="73"/>
      <c r="AU499" s="73"/>
      <c r="AV499" s="73"/>
    </row>
    <row r="500" spans="7:48" ht="12.75"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  <c r="AA500" s="73"/>
      <c r="AB500" s="73"/>
      <c r="AC500" s="73"/>
      <c r="AD500" s="73"/>
      <c r="AE500" s="73"/>
      <c r="AF500" s="73"/>
      <c r="AG500" s="73"/>
      <c r="AH500" s="73"/>
      <c r="AI500" s="73"/>
      <c r="AJ500" s="73"/>
      <c r="AK500" s="73"/>
      <c r="AL500" s="73"/>
      <c r="AM500" s="73"/>
      <c r="AN500" s="73"/>
      <c r="AO500" s="73"/>
      <c r="AP500" s="73"/>
      <c r="AQ500" s="73"/>
      <c r="AR500" s="73"/>
      <c r="AS500" s="73"/>
      <c r="AT500" s="73"/>
      <c r="AU500" s="73"/>
      <c r="AV500" s="73"/>
    </row>
    <row r="501" spans="7:48" ht="12.75"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  <c r="AA501" s="73"/>
      <c r="AB501" s="73"/>
      <c r="AC501" s="73"/>
      <c r="AD501" s="73"/>
      <c r="AE501" s="73"/>
      <c r="AF501" s="73"/>
      <c r="AG501" s="73"/>
      <c r="AH501" s="73"/>
      <c r="AI501" s="73"/>
      <c r="AJ501" s="73"/>
      <c r="AK501" s="73"/>
      <c r="AL501" s="73"/>
      <c r="AM501" s="73"/>
      <c r="AN501" s="73"/>
      <c r="AO501" s="73"/>
      <c r="AP501" s="73"/>
      <c r="AQ501" s="73"/>
      <c r="AR501" s="73"/>
      <c r="AS501" s="73"/>
      <c r="AT501" s="73"/>
      <c r="AU501" s="73"/>
      <c r="AV501" s="73"/>
    </row>
    <row r="502" spans="7:48" ht="12.75"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  <c r="Z502" s="73"/>
      <c r="AA502" s="73"/>
      <c r="AB502" s="73"/>
      <c r="AC502" s="73"/>
      <c r="AD502" s="73"/>
      <c r="AE502" s="73"/>
      <c r="AF502" s="73"/>
      <c r="AG502" s="73"/>
      <c r="AH502" s="73"/>
      <c r="AI502" s="73"/>
      <c r="AJ502" s="73"/>
      <c r="AK502" s="73"/>
      <c r="AL502" s="73"/>
      <c r="AM502" s="73"/>
      <c r="AN502" s="73"/>
      <c r="AO502" s="73"/>
      <c r="AP502" s="73"/>
      <c r="AQ502" s="73"/>
      <c r="AR502" s="73"/>
      <c r="AS502" s="73"/>
      <c r="AT502" s="73"/>
      <c r="AU502" s="73"/>
      <c r="AV502" s="73"/>
    </row>
    <row r="503" spans="7:48" ht="12.75"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3"/>
      <c r="Y503" s="73"/>
      <c r="Z503" s="73"/>
      <c r="AA503" s="73"/>
      <c r="AB503" s="73"/>
      <c r="AC503" s="73"/>
      <c r="AD503" s="73"/>
      <c r="AE503" s="73"/>
      <c r="AF503" s="73"/>
      <c r="AG503" s="73"/>
      <c r="AH503" s="73"/>
      <c r="AI503" s="73"/>
      <c r="AJ503" s="73"/>
      <c r="AK503" s="73"/>
      <c r="AL503" s="73"/>
      <c r="AM503" s="73"/>
      <c r="AN503" s="73"/>
      <c r="AO503" s="73"/>
      <c r="AP503" s="73"/>
      <c r="AQ503" s="73"/>
      <c r="AR503" s="73"/>
      <c r="AS503" s="73"/>
      <c r="AT503" s="73"/>
      <c r="AU503" s="73"/>
      <c r="AV503" s="73"/>
    </row>
    <row r="504" spans="7:48" ht="12.75"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  <c r="Y504" s="73"/>
      <c r="Z504" s="73"/>
      <c r="AA504" s="73"/>
      <c r="AB504" s="73"/>
      <c r="AC504" s="73"/>
      <c r="AD504" s="73"/>
      <c r="AE504" s="73"/>
      <c r="AF504" s="73"/>
      <c r="AG504" s="73"/>
      <c r="AH504" s="73"/>
      <c r="AI504" s="73"/>
      <c r="AJ504" s="73"/>
      <c r="AK504" s="73"/>
      <c r="AL504" s="73"/>
      <c r="AM504" s="73"/>
      <c r="AN504" s="73"/>
      <c r="AO504" s="73"/>
      <c r="AP504" s="73"/>
      <c r="AQ504" s="73"/>
      <c r="AR504" s="73"/>
      <c r="AS504" s="73"/>
      <c r="AT504" s="73"/>
      <c r="AU504" s="73"/>
      <c r="AV504" s="73"/>
    </row>
    <row r="505" spans="7:48" ht="12.75"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3"/>
      <c r="Y505" s="73"/>
      <c r="Z505" s="73"/>
      <c r="AA505" s="73"/>
      <c r="AB505" s="73"/>
      <c r="AC505" s="73"/>
      <c r="AD505" s="73"/>
      <c r="AE505" s="73"/>
      <c r="AF505" s="73"/>
      <c r="AG505" s="73"/>
      <c r="AH505" s="73"/>
      <c r="AI505" s="73"/>
      <c r="AJ505" s="73"/>
      <c r="AK505" s="73"/>
      <c r="AL505" s="73"/>
      <c r="AM505" s="73"/>
      <c r="AN505" s="73"/>
      <c r="AO505" s="73"/>
      <c r="AP505" s="73"/>
      <c r="AQ505" s="73"/>
      <c r="AR505" s="73"/>
      <c r="AS505" s="73"/>
      <c r="AT505" s="73"/>
      <c r="AU505" s="73"/>
      <c r="AV505" s="73"/>
    </row>
    <row r="506" spans="7:48" ht="12.75"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3"/>
      <c r="Y506" s="73"/>
      <c r="Z506" s="73"/>
      <c r="AA506" s="73"/>
      <c r="AB506" s="73"/>
      <c r="AC506" s="73"/>
      <c r="AD506" s="73"/>
      <c r="AE506" s="73"/>
      <c r="AF506" s="73"/>
      <c r="AG506" s="73"/>
      <c r="AH506" s="73"/>
      <c r="AI506" s="73"/>
      <c r="AJ506" s="73"/>
      <c r="AK506" s="73"/>
      <c r="AL506" s="73"/>
      <c r="AM506" s="73"/>
      <c r="AN506" s="73"/>
      <c r="AO506" s="73"/>
      <c r="AP506" s="73"/>
      <c r="AQ506" s="73"/>
      <c r="AR506" s="73"/>
      <c r="AS506" s="73"/>
      <c r="AT506" s="73"/>
      <c r="AU506" s="73"/>
      <c r="AV506" s="73"/>
    </row>
    <row r="507" spans="7:48" ht="12.75"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3"/>
      <c r="Y507" s="73"/>
      <c r="Z507" s="73"/>
      <c r="AA507" s="73"/>
      <c r="AB507" s="73"/>
      <c r="AC507" s="73"/>
      <c r="AD507" s="73"/>
      <c r="AE507" s="73"/>
      <c r="AF507" s="73"/>
      <c r="AG507" s="73"/>
      <c r="AH507" s="73"/>
      <c r="AI507" s="73"/>
      <c r="AJ507" s="73"/>
      <c r="AK507" s="73"/>
      <c r="AL507" s="73"/>
      <c r="AM507" s="73"/>
      <c r="AN507" s="73"/>
      <c r="AO507" s="73"/>
      <c r="AP507" s="73"/>
      <c r="AQ507" s="73"/>
      <c r="AR507" s="73"/>
      <c r="AS507" s="73"/>
      <c r="AT507" s="73"/>
      <c r="AU507" s="73"/>
      <c r="AV507" s="73"/>
    </row>
    <row r="508" spans="7:48" ht="12.75"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  <c r="W508" s="73"/>
      <c r="X508" s="73"/>
      <c r="Y508" s="73"/>
      <c r="Z508" s="73"/>
      <c r="AA508" s="73"/>
      <c r="AB508" s="73"/>
      <c r="AC508" s="73"/>
      <c r="AD508" s="73"/>
      <c r="AE508" s="73"/>
      <c r="AF508" s="73"/>
      <c r="AG508" s="73"/>
      <c r="AH508" s="73"/>
      <c r="AI508" s="73"/>
      <c r="AJ508" s="73"/>
      <c r="AK508" s="73"/>
      <c r="AL508" s="73"/>
      <c r="AM508" s="73"/>
      <c r="AN508" s="73"/>
      <c r="AO508" s="73"/>
      <c r="AP508" s="73"/>
      <c r="AQ508" s="73"/>
      <c r="AR508" s="73"/>
      <c r="AS508" s="73"/>
      <c r="AT508" s="73"/>
      <c r="AU508" s="73"/>
      <c r="AV508" s="73"/>
    </row>
    <row r="509" spans="7:48" ht="12.75"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  <c r="AA509" s="73"/>
      <c r="AB509" s="73"/>
      <c r="AC509" s="73"/>
      <c r="AD509" s="73"/>
      <c r="AE509" s="73"/>
      <c r="AF509" s="73"/>
      <c r="AG509" s="73"/>
      <c r="AH509" s="73"/>
      <c r="AI509" s="73"/>
      <c r="AJ509" s="73"/>
      <c r="AK509" s="73"/>
      <c r="AL509" s="73"/>
      <c r="AM509" s="73"/>
      <c r="AN509" s="73"/>
      <c r="AO509" s="73"/>
      <c r="AP509" s="73"/>
      <c r="AQ509" s="73"/>
      <c r="AR509" s="73"/>
      <c r="AS509" s="73"/>
      <c r="AT509" s="73"/>
      <c r="AU509" s="73"/>
      <c r="AV509" s="73"/>
    </row>
    <row r="510" spans="7:48" ht="12.75">
      <c r="G510" s="73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3"/>
      <c r="Y510" s="73"/>
      <c r="Z510" s="73"/>
      <c r="AA510" s="73"/>
      <c r="AB510" s="73"/>
      <c r="AC510" s="73"/>
      <c r="AD510" s="73"/>
      <c r="AE510" s="73"/>
      <c r="AF510" s="73"/>
      <c r="AG510" s="73"/>
      <c r="AH510" s="73"/>
      <c r="AI510" s="73"/>
      <c r="AJ510" s="73"/>
      <c r="AK510" s="73"/>
      <c r="AL510" s="73"/>
      <c r="AM510" s="73"/>
      <c r="AN510" s="73"/>
      <c r="AO510" s="73"/>
      <c r="AP510" s="73"/>
      <c r="AQ510" s="73"/>
      <c r="AR510" s="73"/>
      <c r="AS510" s="73"/>
      <c r="AT510" s="73"/>
      <c r="AU510" s="73"/>
      <c r="AV510" s="73"/>
    </row>
    <row r="511" spans="7:48" ht="12.75"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  <c r="W511" s="73"/>
      <c r="X511" s="73"/>
      <c r="Y511" s="73"/>
      <c r="Z511" s="73"/>
      <c r="AA511" s="73"/>
      <c r="AB511" s="73"/>
      <c r="AC511" s="73"/>
      <c r="AD511" s="73"/>
      <c r="AE511" s="73"/>
      <c r="AF511" s="73"/>
      <c r="AG511" s="73"/>
      <c r="AH511" s="73"/>
      <c r="AI511" s="73"/>
      <c r="AJ511" s="73"/>
      <c r="AK511" s="73"/>
      <c r="AL511" s="73"/>
      <c r="AM511" s="73"/>
      <c r="AN511" s="73"/>
      <c r="AO511" s="73"/>
      <c r="AP511" s="73"/>
      <c r="AQ511" s="73"/>
      <c r="AR511" s="73"/>
      <c r="AS511" s="73"/>
      <c r="AT511" s="73"/>
      <c r="AU511" s="73"/>
      <c r="AV511" s="73"/>
    </row>
    <row r="512" spans="7:48" ht="12.75"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  <c r="AA512" s="73"/>
      <c r="AB512" s="73"/>
      <c r="AC512" s="73"/>
      <c r="AD512" s="73"/>
      <c r="AE512" s="73"/>
      <c r="AF512" s="73"/>
      <c r="AG512" s="73"/>
      <c r="AH512" s="73"/>
      <c r="AI512" s="73"/>
      <c r="AJ512" s="73"/>
      <c r="AK512" s="73"/>
      <c r="AL512" s="73"/>
      <c r="AM512" s="73"/>
      <c r="AN512" s="73"/>
      <c r="AO512" s="73"/>
      <c r="AP512" s="73"/>
      <c r="AQ512" s="73"/>
      <c r="AR512" s="73"/>
      <c r="AS512" s="73"/>
      <c r="AT512" s="73"/>
      <c r="AU512" s="73"/>
      <c r="AV512" s="73"/>
    </row>
    <row r="513" spans="7:48" ht="12.75"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  <c r="AA513" s="73"/>
      <c r="AB513" s="73"/>
      <c r="AC513" s="73"/>
      <c r="AD513" s="73"/>
      <c r="AE513" s="73"/>
      <c r="AF513" s="73"/>
      <c r="AG513" s="73"/>
      <c r="AH513" s="73"/>
      <c r="AI513" s="73"/>
      <c r="AJ513" s="73"/>
      <c r="AK513" s="73"/>
      <c r="AL513" s="73"/>
      <c r="AM513" s="73"/>
      <c r="AN513" s="73"/>
      <c r="AO513" s="73"/>
      <c r="AP513" s="73"/>
      <c r="AQ513" s="73"/>
      <c r="AR513" s="73"/>
      <c r="AS513" s="73"/>
      <c r="AT513" s="73"/>
      <c r="AU513" s="73"/>
      <c r="AV513" s="73"/>
    </row>
    <row r="514" spans="7:48" ht="12.75"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  <c r="AA514" s="73"/>
      <c r="AB514" s="73"/>
      <c r="AC514" s="73"/>
      <c r="AD514" s="73"/>
      <c r="AE514" s="73"/>
      <c r="AF514" s="73"/>
      <c r="AG514" s="73"/>
      <c r="AH514" s="73"/>
      <c r="AI514" s="73"/>
      <c r="AJ514" s="73"/>
      <c r="AK514" s="73"/>
      <c r="AL514" s="73"/>
      <c r="AM514" s="73"/>
      <c r="AN514" s="73"/>
      <c r="AO514" s="73"/>
      <c r="AP514" s="73"/>
      <c r="AQ514" s="73"/>
      <c r="AR514" s="73"/>
      <c r="AS514" s="73"/>
      <c r="AT514" s="73"/>
      <c r="AU514" s="73"/>
      <c r="AV514" s="73"/>
    </row>
    <row r="515" spans="7:48" ht="12.75"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  <c r="AA515" s="73"/>
      <c r="AB515" s="73"/>
      <c r="AC515" s="73"/>
      <c r="AD515" s="73"/>
      <c r="AE515" s="73"/>
      <c r="AF515" s="73"/>
      <c r="AG515" s="73"/>
      <c r="AH515" s="73"/>
      <c r="AI515" s="73"/>
      <c r="AJ515" s="73"/>
      <c r="AK515" s="73"/>
      <c r="AL515" s="73"/>
      <c r="AM515" s="73"/>
      <c r="AN515" s="73"/>
      <c r="AO515" s="73"/>
      <c r="AP515" s="73"/>
      <c r="AQ515" s="73"/>
      <c r="AR515" s="73"/>
      <c r="AS515" s="73"/>
      <c r="AT515" s="73"/>
      <c r="AU515" s="73"/>
      <c r="AV515" s="73"/>
    </row>
    <row r="516" spans="7:48" ht="12.75"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3"/>
      <c r="Y516" s="73"/>
      <c r="Z516" s="73"/>
      <c r="AA516" s="73"/>
      <c r="AB516" s="73"/>
      <c r="AC516" s="73"/>
      <c r="AD516" s="73"/>
      <c r="AE516" s="73"/>
      <c r="AF516" s="73"/>
      <c r="AG516" s="73"/>
      <c r="AH516" s="73"/>
      <c r="AI516" s="73"/>
      <c r="AJ516" s="73"/>
      <c r="AK516" s="73"/>
      <c r="AL516" s="73"/>
      <c r="AM516" s="73"/>
      <c r="AN516" s="73"/>
      <c r="AO516" s="73"/>
      <c r="AP516" s="73"/>
      <c r="AQ516" s="73"/>
      <c r="AR516" s="73"/>
      <c r="AS516" s="73"/>
      <c r="AT516" s="73"/>
      <c r="AU516" s="73"/>
      <c r="AV516" s="73"/>
    </row>
    <row r="517" spans="7:48" ht="12.75"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3"/>
      <c r="Y517" s="73"/>
      <c r="Z517" s="73"/>
      <c r="AA517" s="73"/>
      <c r="AB517" s="73"/>
      <c r="AC517" s="73"/>
      <c r="AD517" s="73"/>
      <c r="AE517" s="73"/>
      <c r="AF517" s="73"/>
      <c r="AG517" s="73"/>
      <c r="AH517" s="73"/>
      <c r="AI517" s="73"/>
      <c r="AJ517" s="73"/>
      <c r="AK517" s="73"/>
      <c r="AL517" s="73"/>
      <c r="AM517" s="73"/>
      <c r="AN517" s="73"/>
      <c r="AO517" s="73"/>
      <c r="AP517" s="73"/>
      <c r="AQ517" s="73"/>
      <c r="AR517" s="73"/>
      <c r="AS517" s="73"/>
      <c r="AT517" s="73"/>
      <c r="AU517" s="73"/>
      <c r="AV517" s="73"/>
    </row>
    <row r="518" spans="7:48" ht="12.75"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3"/>
      <c r="Y518" s="73"/>
      <c r="Z518" s="73"/>
      <c r="AA518" s="73"/>
      <c r="AB518" s="73"/>
      <c r="AC518" s="73"/>
      <c r="AD518" s="73"/>
      <c r="AE518" s="73"/>
      <c r="AF518" s="73"/>
      <c r="AG518" s="73"/>
      <c r="AH518" s="73"/>
      <c r="AI518" s="73"/>
      <c r="AJ518" s="73"/>
      <c r="AK518" s="73"/>
      <c r="AL518" s="73"/>
      <c r="AM518" s="73"/>
      <c r="AN518" s="73"/>
      <c r="AO518" s="73"/>
      <c r="AP518" s="73"/>
      <c r="AQ518" s="73"/>
      <c r="AR518" s="73"/>
      <c r="AS518" s="73"/>
      <c r="AT518" s="73"/>
      <c r="AU518" s="73"/>
      <c r="AV518" s="73"/>
    </row>
    <row r="519" spans="7:48" ht="12.75"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3"/>
      <c r="Y519" s="73"/>
      <c r="Z519" s="73"/>
      <c r="AA519" s="73"/>
      <c r="AB519" s="73"/>
      <c r="AC519" s="73"/>
      <c r="AD519" s="73"/>
      <c r="AE519" s="73"/>
      <c r="AF519" s="73"/>
      <c r="AG519" s="73"/>
      <c r="AH519" s="73"/>
      <c r="AI519" s="73"/>
      <c r="AJ519" s="73"/>
      <c r="AK519" s="73"/>
      <c r="AL519" s="73"/>
      <c r="AM519" s="73"/>
      <c r="AN519" s="73"/>
      <c r="AO519" s="73"/>
      <c r="AP519" s="73"/>
      <c r="AQ519" s="73"/>
      <c r="AR519" s="73"/>
      <c r="AS519" s="73"/>
      <c r="AT519" s="73"/>
      <c r="AU519" s="73"/>
      <c r="AV519" s="73"/>
    </row>
    <row r="520" spans="7:48" ht="12.75"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73"/>
      <c r="Y520" s="73"/>
      <c r="Z520" s="73"/>
      <c r="AA520" s="73"/>
      <c r="AB520" s="73"/>
      <c r="AC520" s="73"/>
      <c r="AD520" s="73"/>
      <c r="AE520" s="73"/>
      <c r="AF520" s="73"/>
      <c r="AG520" s="73"/>
      <c r="AH520" s="73"/>
      <c r="AI520" s="73"/>
      <c r="AJ520" s="73"/>
      <c r="AK520" s="73"/>
      <c r="AL520" s="73"/>
      <c r="AM520" s="73"/>
      <c r="AN520" s="73"/>
      <c r="AO520" s="73"/>
      <c r="AP520" s="73"/>
      <c r="AQ520" s="73"/>
      <c r="AR520" s="73"/>
      <c r="AS520" s="73"/>
      <c r="AT520" s="73"/>
      <c r="AU520" s="73"/>
      <c r="AV520" s="73"/>
    </row>
    <row r="521" spans="7:48" ht="12.75"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  <c r="W521" s="73"/>
      <c r="X521" s="73"/>
      <c r="Y521" s="73"/>
      <c r="Z521" s="73"/>
      <c r="AA521" s="73"/>
      <c r="AB521" s="73"/>
      <c r="AC521" s="73"/>
      <c r="AD521" s="73"/>
      <c r="AE521" s="73"/>
      <c r="AF521" s="73"/>
      <c r="AG521" s="73"/>
      <c r="AH521" s="73"/>
      <c r="AI521" s="73"/>
      <c r="AJ521" s="73"/>
      <c r="AK521" s="73"/>
      <c r="AL521" s="73"/>
      <c r="AM521" s="73"/>
      <c r="AN521" s="73"/>
      <c r="AO521" s="73"/>
      <c r="AP521" s="73"/>
      <c r="AQ521" s="73"/>
      <c r="AR521" s="73"/>
      <c r="AS521" s="73"/>
      <c r="AT521" s="73"/>
      <c r="AU521" s="73"/>
      <c r="AV521" s="73"/>
    </row>
    <row r="522" spans="7:48" ht="12.75">
      <c r="G522" s="73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  <c r="W522" s="73"/>
      <c r="X522" s="73"/>
      <c r="Y522" s="73"/>
      <c r="Z522" s="73"/>
      <c r="AA522" s="73"/>
      <c r="AB522" s="73"/>
      <c r="AC522" s="73"/>
      <c r="AD522" s="73"/>
      <c r="AE522" s="73"/>
      <c r="AF522" s="73"/>
      <c r="AG522" s="73"/>
      <c r="AH522" s="73"/>
      <c r="AI522" s="73"/>
      <c r="AJ522" s="73"/>
      <c r="AK522" s="73"/>
      <c r="AL522" s="73"/>
      <c r="AM522" s="73"/>
      <c r="AN522" s="73"/>
      <c r="AO522" s="73"/>
      <c r="AP522" s="73"/>
      <c r="AQ522" s="73"/>
      <c r="AR522" s="73"/>
      <c r="AS522" s="73"/>
      <c r="AT522" s="73"/>
      <c r="AU522" s="73"/>
      <c r="AV522" s="73"/>
    </row>
    <row r="523" spans="7:48" ht="12.75"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  <c r="W523" s="73"/>
      <c r="X523" s="73"/>
      <c r="Y523" s="73"/>
      <c r="Z523" s="73"/>
      <c r="AA523" s="73"/>
      <c r="AB523" s="73"/>
      <c r="AC523" s="73"/>
      <c r="AD523" s="73"/>
      <c r="AE523" s="73"/>
      <c r="AF523" s="73"/>
      <c r="AG523" s="73"/>
      <c r="AH523" s="73"/>
      <c r="AI523" s="73"/>
      <c r="AJ523" s="73"/>
      <c r="AK523" s="73"/>
      <c r="AL523" s="73"/>
      <c r="AM523" s="73"/>
      <c r="AN523" s="73"/>
      <c r="AO523" s="73"/>
      <c r="AP523" s="73"/>
      <c r="AQ523" s="73"/>
      <c r="AR523" s="73"/>
      <c r="AS523" s="73"/>
      <c r="AT523" s="73"/>
      <c r="AU523" s="73"/>
      <c r="AV523" s="73"/>
    </row>
    <row r="524" spans="7:48" ht="12.75">
      <c r="G524" s="73"/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  <c r="W524" s="73"/>
      <c r="X524" s="73"/>
      <c r="Y524" s="73"/>
      <c r="Z524" s="73"/>
      <c r="AA524" s="73"/>
      <c r="AB524" s="73"/>
      <c r="AC524" s="73"/>
      <c r="AD524" s="73"/>
      <c r="AE524" s="73"/>
      <c r="AF524" s="73"/>
      <c r="AG524" s="73"/>
      <c r="AH524" s="73"/>
      <c r="AI524" s="73"/>
      <c r="AJ524" s="73"/>
      <c r="AK524" s="73"/>
      <c r="AL524" s="73"/>
      <c r="AM524" s="73"/>
      <c r="AN524" s="73"/>
      <c r="AO524" s="73"/>
      <c r="AP524" s="73"/>
      <c r="AQ524" s="73"/>
      <c r="AR524" s="73"/>
      <c r="AS524" s="73"/>
      <c r="AT524" s="73"/>
      <c r="AU524" s="73"/>
      <c r="AV524" s="73"/>
    </row>
    <row r="525" spans="7:48" ht="12.75"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  <c r="W525" s="73"/>
      <c r="X525" s="73"/>
      <c r="Y525" s="73"/>
      <c r="Z525" s="73"/>
      <c r="AA525" s="73"/>
      <c r="AB525" s="73"/>
      <c r="AC525" s="73"/>
      <c r="AD525" s="73"/>
      <c r="AE525" s="73"/>
      <c r="AF525" s="73"/>
      <c r="AG525" s="73"/>
      <c r="AH525" s="73"/>
      <c r="AI525" s="73"/>
      <c r="AJ525" s="73"/>
      <c r="AK525" s="73"/>
      <c r="AL525" s="73"/>
      <c r="AM525" s="73"/>
      <c r="AN525" s="73"/>
      <c r="AO525" s="73"/>
      <c r="AP525" s="73"/>
      <c r="AQ525" s="73"/>
      <c r="AR525" s="73"/>
      <c r="AS525" s="73"/>
      <c r="AT525" s="73"/>
      <c r="AU525" s="73"/>
      <c r="AV525" s="73"/>
    </row>
    <row r="526" spans="7:48" ht="12.75"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3"/>
      <c r="Y526" s="73"/>
      <c r="Z526" s="73"/>
      <c r="AA526" s="73"/>
      <c r="AB526" s="73"/>
      <c r="AC526" s="73"/>
      <c r="AD526" s="73"/>
      <c r="AE526" s="73"/>
      <c r="AF526" s="73"/>
      <c r="AG526" s="73"/>
      <c r="AH526" s="73"/>
      <c r="AI526" s="73"/>
      <c r="AJ526" s="73"/>
      <c r="AK526" s="73"/>
      <c r="AL526" s="73"/>
      <c r="AM526" s="73"/>
      <c r="AN526" s="73"/>
      <c r="AO526" s="73"/>
      <c r="AP526" s="73"/>
      <c r="AQ526" s="73"/>
      <c r="AR526" s="73"/>
      <c r="AS526" s="73"/>
      <c r="AT526" s="73"/>
      <c r="AU526" s="73"/>
      <c r="AV526" s="73"/>
    </row>
    <row r="527" spans="7:48" ht="12.75"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  <c r="W527" s="73"/>
      <c r="X527" s="73"/>
      <c r="Y527" s="73"/>
      <c r="Z527" s="73"/>
      <c r="AA527" s="73"/>
      <c r="AB527" s="73"/>
      <c r="AC527" s="73"/>
      <c r="AD527" s="73"/>
      <c r="AE527" s="73"/>
      <c r="AF527" s="73"/>
      <c r="AG527" s="73"/>
      <c r="AH527" s="73"/>
      <c r="AI527" s="73"/>
      <c r="AJ527" s="73"/>
      <c r="AK527" s="73"/>
      <c r="AL527" s="73"/>
      <c r="AM527" s="73"/>
      <c r="AN527" s="73"/>
      <c r="AO527" s="73"/>
      <c r="AP527" s="73"/>
      <c r="AQ527" s="73"/>
      <c r="AR527" s="73"/>
      <c r="AS527" s="73"/>
      <c r="AT527" s="73"/>
      <c r="AU527" s="73"/>
      <c r="AV527" s="73"/>
    </row>
    <row r="528" spans="7:48" ht="12.75">
      <c r="G528" s="73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  <c r="W528" s="73"/>
      <c r="X528" s="73"/>
      <c r="Y528" s="73"/>
      <c r="Z528" s="73"/>
      <c r="AA528" s="73"/>
      <c r="AB528" s="73"/>
      <c r="AC528" s="73"/>
      <c r="AD528" s="73"/>
      <c r="AE528" s="73"/>
      <c r="AF528" s="73"/>
      <c r="AG528" s="73"/>
      <c r="AH528" s="73"/>
      <c r="AI528" s="73"/>
      <c r="AJ528" s="73"/>
      <c r="AK528" s="73"/>
      <c r="AL528" s="73"/>
      <c r="AM528" s="73"/>
      <c r="AN528" s="73"/>
      <c r="AO528" s="73"/>
      <c r="AP528" s="73"/>
      <c r="AQ528" s="73"/>
      <c r="AR528" s="73"/>
      <c r="AS528" s="73"/>
      <c r="AT528" s="73"/>
      <c r="AU528" s="73"/>
      <c r="AV528" s="73"/>
    </row>
    <row r="529" spans="7:48" ht="12.75"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3"/>
      <c r="Z529" s="73"/>
      <c r="AA529" s="73"/>
      <c r="AB529" s="73"/>
      <c r="AC529" s="73"/>
      <c r="AD529" s="73"/>
      <c r="AE529" s="73"/>
      <c r="AF529" s="73"/>
      <c r="AG529" s="73"/>
      <c r="AH529" s="73"/>
      <c r="AI529" s="73"/>
      <c r="AJ529" s="73"/>
      <c r="AK529" s="73"/>
      <c r="AL529" s="73"/>
      <c r="AM529" s="73"/>
      <c r="AN529" s="73"/>
      <c r="AO529" s="73"/>
      <c r="AP529" s="73"/>
      <c r="AQ529" s="73"/>
      <c r="AR529" s="73"/>
      <c r="AS529" s="73"/>
      <c r="AT529" s="73"/>
      <c r="AU529" s="73"/>
      <c r="AV529" s="73"/>
    </row>
    <row r="530" spans="7:48" ht="12.75"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3"/>
      <c r="Z530" s="73"/>
      <c r="AA530" s="73"/>
      <c r="AB530" s="73"/>
      <c r="AC530" s="73"/>
      <c r="AD530" s="73"/>
      <c r="AE530" s="73"/>
      <c r="AF530" s="73"/>
      <c r="AG530" s="73"/>
      <c r="AH530" s="73"/>
      <c r="AI530" s="73"/>
      <c r="AJ530" s="73"/>
      <c r="AK530" s="73"/>
      <c r="AL530" s="73"/>
      <c r="AM530" s="73"/>
      <c r="AN530" s="73"/>
      <c r="AO530" s="73"/>
      <c r="AP530" s="73"/>
      <c r="AQ530" s="73"/>
      <c r="AR530" s="73"/>
      <c r="AS530" s="73"/>
      <c r="AT530" s="73"/>
      <c r="AU530" s="73"/>
      <c r="AV530" s="73"/>
    </row>
    <row r="531" spans="7:48" ht="12.75"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  <c r="W531" s="73"/>
      <c r="X531" s="73"/>
      <c r="Y531" s="73"/>
      <c r="Z531" s="73"/>
      <c r="AA531" s="73"/>
      <c r="AB531" s="73"/>
      <c r="AC531" s="73"/>
      <c r="AD531" s="73"/>
      <c r="AE531" s="73"/>
      <c r="AF531" s="73"/>
      <c r="AG531" s="73"/>
      <c r="AH531" s="73"/>
      <c r="AI531" s="73"/>
      <c r="AJ531" s="73"/>
      <c r="AK531" s="73"/>
      <c r="AL531" s="73"/>
      <c r="AM531" s="73"/>
      <c r="AN531" s="73"/>
      <c r="AO531" s="73"/>
      <c r="AP531" s="73"/>
      <c r="AQ531" s="73"/>
      <c r="AR531" s="73"/>
      <c r="AS531" s="73"/>
      <c r="AT531" s="73"/>
      <c r="AU531" s="73"/>
      <c r="AV531" s="73"/>
    </row>
    <row r="532" spans="7:48" ht="12.75"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3"/>
      <c r="Y532" s="73"/>
      <c r="Z532" s="73"/>
      <c r="AA532" s="73"/>
      <c r="AB532" s="73"/>
      <c r="AC532" s="73"/>
      <c r="AD532" s="73"/>
      <c r="AE532" s="73"/>
      <c r="AF532" s="73"/>
      <c r="AG532" s="73"/>
      <c r="AH532" s="73"/>
      <c r="AI532" s="73"/>
      <c r="AJ532" s="73"/>
      <c r="AK532" s="73"/>
      <c r="AL532" s="73"/>
      <c r="AM532" s="73"/>
      <c r="AN532" s="73"/>
      <c r="AO532" s="73"/>
      <c r="AP532" s="73"/>
      <c r="AQ532" s="73"/>
      <c r="AR532" s="73"/>
      <c r="AS532" s="73"/>
      <c r="AT532" s="73"/>
      <c r="AU532" s="73"/>
      <c r="AV532" s="73"/>
    </row>
    <row r="533" spans="7:48" ht="12.75"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3"/>
      <c r="Y533" s="73"/>
      <c r="Z533" s="73"/>
      <c r="AA533" s="73"/>
      <c r="AB533" s="73"/>
      <c r="AC533" s="73"/>
      <c r="AD533" s="73"/>
      <c r="AE533" s="73"/>
      <c r="AF533" s="73"/>
      <c r="AG533" s="73"/>
      <c r="AH533" s="73"/>
      <c r="AI533" s="73"/>
      <c r="AJ533" s="73"/>
      <c r="AK533" s="73"/>
      <c r="AL533" s="73"/>
      <c r="AM533" s="73"/>
      <c r="AN533" s="73"/>
      <c r="AO533" s="73"/>
      <c r="AP533" s="73"/>
      <c r="AQ533" s="73"/>
      <c r="AR533" s="73"/>
      <c r="AS533" s="73"/>
      <c r="AT533" s="73"/>
      <c r="AU533" s="73"/>
      <c r="AV533" s="73"/>
    </row>
    <row r="534" spans="7:48" ht="12.75"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  <c r="AA534" s="73"/>
      <c r="AB534" s="73"/>
      <c r="AC534" s="73"/>
      <c r="AD534" s="73"/>
      <c r="AE534" s="73"/>
      <c r="AF534" s="73"/>
      <c r="AG534" s="73"/>
      <c r="AH534" s="73"/>
      <c r="AI534" s="73"/>
      <c r="AJ534" s="73"/>
      <c r="AK534" s="73"/>
      <c r="AL534" s="73"/>
      <c r="AM534" s="73"/>
      <c r="AN534" s="73"/>
      <c r="AO534" s="73"/>
      <c r="AP534" s="73"/>
      <c r="AQ534" s="73"/>
      <c r="AR534" s="73"/>
      <c r="AS534" s="73"/>
      <c r="AT534" s="73"/>
      <c r="AU534" s="73"/>
      <c r="AV534" s="73"/>
    </row>
    <row r="535" spans="7:48" ht="12.75"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3"/>
      <c r="Y535" s="73"/>
      <c r="Z535" s="73"/>
      <c r="AA535" s="73"/>
      <c r="AB535" s="73"/>
      <c r="AC535" s="73"/>
      <c r="AD535" s="73"/>
      <c r="AE535" s="73"/>
      <c r="AF535" s="73"/>
      <c r="AG535" s="73"/>
      <c r="AH535" s="73"/>
      <c r="AI535" s="73"/>
      <c r="AJ535" s="73"/>
      <c r="AK535" s="73"/>
      <c r="AL535" s="73"/>
      <c r="AM535" s="73"/>
      <c r="AN535" s="73"/>
      <c r="AO535" s="73"/>
      <c r="AP535" s="73"/>
      <c r="AQ535" s="73"/>
      <c r="AR535" s="73"/>
      <c r="AS535" s="73"/>
      <c r="AT535" s="73"/>
      <c r="AU535" s="73"/>
      <c r="AV535" s="73"/>
    </row>
    <row r="536" spans="7:48" ht="12.75">
      <c r="G536" s="73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3"/>
      <c r="Y536" s="73"/>
      <c r="Z536" s="73"/>
      <c r="AA536" s="73"/>
      <c r="AB536" s="73"/>
      <c r="AC536" s="73"/>
      <c r="AD536" s="73"/>
      <c r="AE536" s="73"/>
      <c r="AF536" s="73"/>
      <c r="AG536" s="73"/>
      <c r="AH536" s="73"/>
      <c r="AI536" s="73"/>
      <c r="AJ536" s="73"/>
      <c r="AK536" s="73"/>
      <c r="AL536" s="73"/>
      <c r="AM536" s="73"/>
      <c r="AN536" s="73"/>
      <c r="AO536" s="73"/>
      <c r="AP536" s="73"/>
      <c r="AQ536" s="73"/>
      <c r="AR536" s="73"/>
      <c r="AS536" s="73"/>
      <c r="AT536" s="73"/>
      <c r="AU536" s="73"/>
      <c r="AV536" s="73"/>
    </row>
    <row r="537" spans="7:48" ht="12.75"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3"/>
      <c r="Y537" s="73"/>
      <c r="Z537" s="73"/>
      <c r="AA537" s="73"/>
      <c r="AB537" s="73"/>
      <c r="AC537" s="73"/>
      <c r="AD537" s="73"/>
      <c r="AE537" s="73"/>
      <c r="AF537" s="73"/>
      <c r="AG537" s="73"/>
      <c r="AH537" s="73"/>
      <c r="AI537" s="73"/>
      <c r="AJ537" s="73"/>
      <c r="AK537" s="73"/>
      <c r="AL537" s="73"/>
      <c r="AM537" s="73"/>
      <c r="AN537" s="73"/>
      <c r="AO537" s="73"/>
      <c r="AP537" s="73"/>
      <c r="AQ537" s="73"/>
      <c r="AR537" s="73"/>
      <c r="AS537" s="73"/>
      <c r="AT537" s="73"/>
      <c r="AU537" s="73"/>
      <c r="AV537" s="73"/>
    </row>
    <row r="538" spans="7:48" ht="12.75">
      <c r="G538" s="73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3"/>
      <c r="Y538" s="73"/>
      <c r="Z538" s="73"/>
      <c r="AA538" s="73"/>
      <c r="AB538" s="73"/>
      <c r="AC538" s="73"/>
      <c r="AD538" s="73"/>
      <c r="AE538" s="73"/>
      <c r="AF538" s="73"/>
      <c r="AG538" s="73"/>
      <c r="AH538" s="73"/>
      <c r="AI538" s="73"/>
      <c r="AJ538" s="73"/>
      <c r="AK538" s="73"/>
      <c r="AL538" s="73"/>
      <c r="AM538" s="73"/>
      <c r="AN538" s="73"/>
      <c r="AO538" s="73"/>
      <c r="AP538" s="73"/>
      <c r="AQ538" s="73"/>
      <c r="AR538" s="73"/>
      <c r="AS538" s="73"/>
      <c r="AT538" s="73"/>
      <c r="AU538" s="73"/>
      <c r="AV538" s="73"/>
    </row>
    <row r="539" spans="7:48" ht="12.75"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  <c r="AA539" s="73"/>
      <c r="AB539" s="73"/>
      <c r="AC539" s="73"/>
      <c r="AD539" s="73"/>
      <c r="AE539" s="73"/>
      <c r="AF539" s="73"/>
      <c r="AG539" s="73"/>
      <c r="AH539" s="73"/>
      <c r="AI539" s="73"/>
      <c r="AJ539" s="73"/>
      <c r="AK539" s="73"/>
      <c r="AL539" s="73"/>
      <c r="AM539" s="73"/>
      <c r="AN539" s="73"/>
      <c r="AO539" s="73"/>
      <c r="AP539" s="73"/>
      <c r="AQ539" s="73"/>
      <c r="AR539" s="73"/>
      <c r="AS539" s="73"/>
      <c r="AT539" s="73"/>
      <c r="AU539" s="73"/>
      <c r="AV539" s="73"/>
    </row>
    <row r="540" spans="7:48" ht="12.75"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  <c r="AA540" s="73"/>
      <c r="AB540" s="73"/>
      <c r="AC540" s="73"/>
      <c r="AD540" s="73"/>
      <c r="AE540" s="73"/>
      <c r="AF540" s="73"/>
      <c r="AG540" s="73"/>
      <c r="AH540" s="73"/>
      <c r="AI540" s="73"/>
      <c r="AJ540" s="73"/>
      <c r="AK540" s="73"/>
      <c r="AL540" s="73"/>
      <c r="AM540" s="73"/>
      <c r="AN540" s="73"/>
      <c r="AO540" s="73"/>
      <c r="AP540" s="73"/>
      <c r="AQ540" s="73"/>
      <c r="AR540" s="73"/>
      <c r="AS540" s="73"/>
      <c r="AT540" s="73"/>
      <c r="AU540" s="73"/>
      <c r="AV540" s="73"/>
    </row>
    <row r="541" spans="7:48" ht="12.75"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  <c r="AA541" s="73"/>
      <c r="AB541" s="73"/>
      <c r="AC541" s="73"/>
      <c r="AD541" s="73"/>
      <c r="AE541" s="73"/>
      <c r="AF541" s="73"/>
      <c r="AG541" s="73"/>
      <c r="AH541" s="73"/>
      <c r="AI541" s="73"/>
      <c r="AJ541" s="73"/>
      <c r="AK541" s="73"/>
      <c r="AL541" s="73"/>
      <c r="AM541" s="73"/>
      <c r="AN541" s="73"/>
      <c r="AO541" s="73"/>
      <c r="AP541" s="73"/>
      <c r="AQ541" s="73"/>
      <c r="AR541" s="73"/>
      <c r="AS541" s="73"/>
      <c r="AT541" s="73"/>
      <c r="AU541" s="73"/>
      <c r="AV541" s="73"/>
    </row>
    <row r="542" spans="7:48" ht="12.75"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3"/>
      <c r="Y542" s="73"/>
      <c r="Z542" s="73"/>
      <c r="AA542" s="73"/>
      <c r="AB542" s="73"/>
      <c r="AC542" s="73"/>
      <c r="AD542" s="73"/>
      <c r="AE542" s="73"/>
      <c r="AF542" s="73"/>
      <c r="AG542" s="73"/>
      <c r="AH542" s="73"/>
      <c r="AI542" s="73"/>
      <c r="AJ542" s="73"/>
      <c r="AK542" s="73"/>
      <c r="AL542" s="73"/>
      <c r="AM542" s="73"/>
      <c r="AN542" s="73"/>
      <c r="AO542" s="73"/>
      <c r="AP542" s="73"/>
      <c r="AQ542" s="73"/>
      <c r="AR542" s="73"/>
      <c r="AS542" s="73"/>
      <c r="AT542" s="73"/>
      <c r="AU542" s="73"/>
      <c r="AV542" s="73"/>
    </row>
    <row r="543" spans="7:48" ht="12.75"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  <c r="AA543" s="73"/>
      <c r="AB543" s="73"/>
      <c r="AC543" s="73"/>
      <c r="AD543" s="73"/>
      <c r="AE543" s="73"/>
      <c r="AF543" s="73"/>
      <c r="AG543" s="73"/>
      <c r="AH543" s="73"/>
      <c r="AI543" s="73"/>
      <c r="AJ543" s="73"/>
      <c r="AK543" s="73"/>
      <c r="AL543" s="73"/>
      <c r="AM543" s="73"/>
      <c r="AN543" s="73"/>
      <c r="AO543" s="73"/>
      <c r="AP543" s="73"/>
      <c r="AQ543" s="73"/>
      <c r="AR543" s="73"/>
      <c r="AS543" s="73"/>
      <c r="AT543" s="73"/>
      <c r="AU543" s="73"/>
      <c r="AV543" s="73"/>
    </row>
    <row r="544" spans="7:48" ht="12.75"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  <c r="AA544" s="73"/>
      <c r="AB544" s="73"/>
      <c r="AC544" s="73"/>
      <c r="AD544" s="73"/>
      <c r="AE544" s="73"/>
      <c r="AF544" s="73"/>
      <c r="AG544" s="73"/>
      <c r="AH544" s="73"/>
      <c r="AI544" s="73"/>
      <c r="AJ544" s="73"/>
      <c r="AK544" s="73"/>
      <c r="AL544" s="73"/>
      <c r="AM544" s="73"/>
      <c r="AN544" s="73"/>
      <c r="AO544" s="73"/>
      <c r="AP544" s="73"/>
      <c r="AQ544" s="73"/>
      <c r="AR544" s="73"/>
      <c r="AS544" s="73"/>
      <c r="AT544" s="73"/>
      <c r="AU544" s="73"/>
      <c r="AV544" s="73"/>
    </row>
    <row r="545" spans="7:48" ht="12.75"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  <c r="Y545" s="73"/>
      <c r="Z545" s="73"/>
      <c r="AA545" s="73"/>
      <c r="AB545" s="73"/>
      <c r="AC545" s="73"/>
      <c r="AD545" s="73"/>
      <c r="AE545" s="73"/>
      <c r="AF545" s="73"/>
      <c r="AG545" s="73"/>
      <c r="AH545" s="73"/>
      <c r="AI545" s="73"/>
      <c r="AJ545" s="73"/>
      <c r="AK545" s="73"/>
      <c r="AL545" s="73"/>
      <c r="AM545" s="73"/>
      <c r="AN545" s="73"/>
      <c r="AO545" s="73"/>
      <c r="AP545" s="73"/>
      <c r="AQ545" s="73"/>
      <c r="AR545" s="73"/>
      <c r="AS545" s="73"/>
      <c r="AT545" s="73"/>
      <c r="AU545" s="73"/>
      <c r="AV545" s="73"/>
    </row>
    <row r="546" spans="7:48" ht="12.75"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3"/>
      <c r="Y546" s="73"/>
      <c r="Z546" s="73"/>
      <c r="AA546" s="73"/>
      <c r="AB546" s="73"/>
      <c r="AC546" s="73"/>
      <c r="AD546" s="73"/>
      <c r="AE546" s="73"/>
      <c r="AF546" s="73"/>
      <c r="AG546" s="73"/>
      <c r="AH546" s="73"/>
      <c r="AI546" s="73"/>
      <c r="AJ546" s="73"/>
      <c r="AK546" s="73"/>
      <c r="AL546" s="73"/>
      <c r="AM546" s="73"/>
      <c r="AN546" s="73"/>
      <c r="AO546" s="73"/>
      <c r="AP546" s="73"/>
      <c r="AQ546" s="73"/>
      <c r="AR546" s="73"/>
      <c r="AS546" s="73"/>
      <c r="AT546" s="73"/>
      <c r="AU546" s="73"/>
      <c r="AV546" s="73"/>
    </row>
    <row r="547" spans="7:48" ht="12.75"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  <c r="AA547" s="73"/>
      <c r="AB547" s="73"/>
      <c r="AC547" s="73"/>
      <c r="AD547" s="73"/>
      <c r="AE547" s="73"/>
      <c r="AF547" s="73"/>
      <c r="AG547" s="73"/>
      <c r="AH547" s="73"/>
      <c r="AI547" s="73"/>
      <c r="AJ547" s="73"/>
      <c r="AK547" s="73"/>
      <c r="AL547" s="73"/>
      <c r="AM547" s="73"/>
      <c r="AN547" s="73"/>
      <c r="AO547" s="73"/>
      <c r="AP547" s="73"/>
      <c r="AQ547" s="73"/>
      <c r="AR547" s="73"/>
      <c r="AS547" s="73"/>
      <c r="AT547" s="73"/>
      <c r="AU547" s="73"/>
      <c r="AV547" s="73"/>
    </row>
    <row r="548" spans="7:48" ht="12.75"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  <c r="Y548" s="73"/>
      <c r="Z548" s="73"/>
      <c r="AA548" s="73"/>
      <c r="AB548" s="73"/>
      <c r="AC548" s="73"/>
      <c r="AD548" s="73"/>
      <c r="AE548" s="73"/>
      <c r="AF548" s="73"/>
      <c r="AG548" s="73"/>
      <c r="AH548" s="73"/>
      <c r="AI548" s="73"/>
      <c r="AJ548" s="73"/>
      <c r="AK548" s="73"/>
      <c r="AL548" s="73"/>
      <c r="AM548" s="73"/>
      <c r="AN548" s="73"/>
      <c r="AO548" s="73"/>
      <c r="AP548" s="73"/>
      <c r="AQ548" s="73"/>
      <c r="AR548" s="73"/>
      <c r="AS548" s="73"/>
      <c r="AT548" s="73"/>
      <c r="AU548" s="73"/>
      <c r="AV548" s="73"/>
    </row>
    <row r="549" spans="7:48" ht="12.75"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  <c r="Y549" s="73"/>
      <c r="Z549" s="73"/>
      <c r="AA549" s="73"/>
      <c r="AB549" s="73"/>
      <c r="AC549" s="73"/>
      <c r="AD549" s="73"/>
      <c r="AE549" s="73"/>
      <c r="AF549" s="73"/>
      <c r="AG549" s="73"/>
      <c r="AH549" s="73"/>
      <c r="AI549" s="73"/>
      <c r="AJ549" s="73"/>
      <c r="AK549" s="73"/>
      <c r="AL549" s="73"/>
      <c r="AM549" s="73"/>
      <c r="AN549" s="73"/>
      <c r="AO549" s="73"/>
      <c r="AP549" s="73"/>
      <c r="AQ549" s="73"/>
      <c r="AR549" s="73"/>
      <c r="AS549" s="73"/>
      <c r="AT549" s="73"/>
      <c r="AU549" s="73"/>
      <c r="AV549" s="73"/>
    </row>
    <row r="550" spans="7:48" ht="12.75"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3"/>
      <c r="Y550" s="73"/>
      <c r="Z550" s="73"/>
      <c r="AA550" s="73"/>
      <c r="AB550" s="73"/>
      <c r="AC550" s="73"/>
      <c r="AD550" s="73"/>
      <c r="AE550" s="73"/>
      <c r="AF550" s="73"/>
      <c r="AG550" s="73"/>
      <c r="AH550" s="73"/>
      <c r="AI550" s="73"/>
      <c r="AJ550" s="73"/>
      <c r="AK550" s="73"/>
      <c r="AL550" s="73"/>
      <c r="AM550" s="73"/>
      <c r="AN550" s="73"/>
      <c r="AO550" s="73"/>
      <c r="AP550" s="73"/>
      <c r="AQ550" s="73"/>
      <c r="AR550" s="73"/>
      <c r="AS550" s="73"/>
      <c r="AT550" s="73"/>
      <c r="AU550" s="73"/>
      <c r="AV550" s="73"/>
    </row>
    <row r="551" spans="7:48" ht="12.75"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3"/>
      <c r="Y551" s="73"/>
      <c r="Z551" s="73"/>
      <c r="AA551" s="73"/>
      <c r="AB551" s="73"/>
      <c r="AC551" s="73"/>
      <c r="AD551" s="73"/>
      <c r="AE551" s="73"/>
      <c r="AF551" s="73"/>
      <c r="AG551" s="73"/>
      <c r="AH551" s="73"/>
      <c r="AI551" s="73"/>
      <c r="AJ551" s="73"/>
      <c r="AK551" s="73"/>
      <c r="AL551" s="73"/>
      <c r="AM551" s="73"/>
      <c r="AN551" s="73"/>
      <c r="AO551" s="73"/>
      <c r="AP551" s="73"/>
      <c r="AQ551" s="73"/>
      <c r="AR551" s="73"/>
      <c r="AS551" s="73"/>
      <c r="AT551" s="73"/>
      <c r="AU551" s="73"/>
      <c r="AV551" s="73"/>
    </row>
    <row r="552" spans="7:48" ht="12.75">
      <c r="G552" s="73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3"/>
      <c r="Y552" s="73"/>
      <c r="Z552" s="73"/>
      <c r="AA552" s="73"/>
      <c r="AB552" s="73"/>
      <c r="AC552" s="73"/>
      <c r="AD552" s="73"/>
      <c r="AE552" s="73"/>
      <c r="AF552" s="73"/>
      <c r="AG552" s="73"/>
      <c r="AH552" s="73"/>
      <c r="AI552" s="73"/>
      <c r="AJ552" s="73"/>
      <c r="AK552" s="73"/>
      <c r="AL552" s="73"/>
      <c r="AM552" s="73"/>
      <c r="AN552" s="73"/>
      <c r="AO552" s="73"/>
      <c r="AP552" s="73"/>
      <c r="AQ552" s="73"/>
      <c r="AR552" s="73"/>
      <c r="AS552" s="73"/>
      <c r="AT552" s="73"/>
      <c r="AU552" s="73"/>
      <c r="AV552" s="73"/>
    </row>
    <row r="553" spans="7:48" ht="12.75"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3"/>
      <c r="Y553" s="73"/>
      <c r="Z553" s="73"/>
      <c r="AA553" s="73"/>
      <c r="AB553" s="73"/>
      <c r="AC553" s="73"/>
      <c r="AD553" s="73"/>
      <c r="AE553" s="73"/>
      <c r="AF553" s="73"/>
      <c r="AG553" s="73"/>
      <c r="AH553" s="73"/>
      <c r="AI553" s="73"/>
      <c r="AJ553" s="73"/>
      <c r="AK553" s="73"/>
      <c r="AL553" s="73"/>
      <c r="AM553" s="73"/>
      <c r="AN553" s="73"/>
      <c r="AO553" s="73"/>
      <c r="AP553" s="73"/>
      <c r="AQ553" s="73"/>
      <c r="AR553" s="73"/>
      <c r="AS553" s="73"/>
      <c r="AT553" s="73"/>
      <c r="AU553" s="73"/>
      <c r="AV553" s="73"/>
    </row>
    <row r="554" spans="7:48" ht="12.75">
      <c r="G554" s="73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3"/>
      <c r="Y554" s="73"/>
      <c r="Z554" s="73"/>
      <c r="AA554" s="73"/>
      <c r="AB554" s="73"/>
      <c r="AC554" s="73"/>
      <c r="AD554" s="73"/>
      <c r="AE554" s="73"/>
      <c r="AF554" s="73"/>
      <c r="AG554" s="73"/>
      <c r="AH554" s="73"/>
      <c r="AI554" s="73"/>
      <c r="AJ554" s="73"/>
      <c r="AK554" s="73"/>
      <c r="AL554" s="73"/>
      <c r="AM554" s="73"/>
      <c r="AN554" s="73"/>
      <c r="AO554" s="73"/>
      <c r="AP554" s="73"/>
      <c r="AQ554" s="73"/>
      <c r="AR554" s="73"/>
      <c r="AS554" s="73"/>
      <c r="AT554" s="73"/>
      <c r="AU554" s="73"/>
      <c r="AV554" s="73"/>
    </row>
    <row r="555" spans="7:48" ht="12.75"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3"/>
      <c r="Y555" s="73"/>
      <c r="Z555" s="73"/>
      <c r="AA555" s="73"/>
      <c r="AB555" s="73"/>
      <c r="AC555" s="73"/>
      <c r="AD555" s="73"/>
      <c r="AE555" s="73"/>
      <c r="AF555" s="73"/>
      <c r="AG555" s="73"/>
      <c r="AH555" s="73"/>
      <c r="AI555" s="73"/>
      <c r="AJ555" s="73"/>
      <c r="AK555" s="73"/>
      <c r="AL555" s="73"/>
      <c r="AM555" s="73"/>
      <c r="AN555" s="73"/>
      <c r="AO555" s="73"/>
      <c r="AP555" s="73"/>
      <c r="AQ555" s="73"/>
      <c r="AR555" s="73"/>
      <c r="AS555" s="73"/>
      <c r="AT555" s="73"/>
      <c r="AU555" s="73"/>
      <c r="AV555" s="73"/>
    </row>
    <row r="556" spans="7:48" ht="12.75">
      <c r="G556" s="73"/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  <c r="W556" s="73"/>
      <c r="X556" s="73"/>
      <c r="Y556" s="73"/>
      <c r="Z556" s="73"/>
      <c r="AA556" s="73"/>
      <c r="AB556" s="73"/>
      <c r="AC556" s="73"/>
      <c r="AD556" s="73"/>
      <c r="AE556" s="73"/>
      <c r="AF556" s="73"/>
      <c r="AG556" s="73"/>
      <c r="AH556" s="73"/>
      <c r="AI556" s="73"/>
      <c r="AJ556" s="73"/>
      <c r="AK556" s="73"/>
      <c r="AL556" s="73"/>
      <c r="AM556" s="73"/>
      <c r="AN556" s="73"/>
      <c r="AO556" s="73"/>
      <c r="AP556" s="73"/>
      <c r="AQ556" s="73"/>
      <c r="AR556" s="73"/>
      <c r="AS556" s="73"/>
      <c r="AT556" s="73"/>
      <c r="AU556" s="73"/>
      <c r="AV556" s="73"/>
    </row>
    <row r="557" spans="7:48" ht="12.75"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3"/>
      <c r="Y557" s="73"/>
      <c r="Z557" s="73"/>
      <c r="AA557" s="73"/>
      <c r="AB557" s="73"/>
      <c r="AC557" s="73"/>
      <c r="AD557" s="73"/>
      <c r="AE557" s="73"/>
      <c r="AF557" s="73"/>
      <c r="AG557" s="73"/>
      <c r="AH557" s="73"/>
      <c r="AI557" s="73"/>
      <c r="AJ557" s="73"/>
      <c r="AK557" s="73"/>
      <c r="AL557" s="73"/>
      <c r="AM557" s="73"/>
      <c r="AN557" s="73"/>
      <c r="AO557" s="73"/>
      <c r="AP557" s="73"/>
      <c r="AQ557" s="73"/>
      <c r="AR557" s="73"/>
      <c r="AS557" s="73"/>
      <c r="AT557" s="73"/>
      <c r="AU557" s="73"/>
      <c r="AV557" s="73"/>
    </row>
    <row r="558" spans="7:48" ht="12.75">
      <c r="G558" s="73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3"/>
      <c r="Y558" s="73"/>
      <c r="Z558" s="73"/>
      <c r="AA558" s="73"/>
      <c r="AB558" s="73"/>
      <c r="AC558" s="73"/>
      <c r="AD558" s="73"/>
      <c r="AE558" s="73"/>
      <c r="AF558" s="73"/>
      <c r="AG558" s="73"/>
      <c r="AH558" s="73"/>
      <c r="AI558" s="73"/>
      <c r="AJ558" s="73"/>
      <c r="AK558" s="73"/>
      <c r="AL558" s="73"/>
      <c r="AM558" s="73"/>
      <c r="AN558" s="73"/>
      <c r="AO558" s="73"/>
      <c r="AP558" s="73"/>
      <c r="AQ558" s="73"/>
      <c r="AR558" s="73"/>
      <c r="AS558" s="73"/>
      <c r="AT558" s="73"/>
      <c r="AU558" s="73"/>
      <c r="AV558" s="73"/>
    </row>
    <row r="559" spans="7:48" ht="12.75"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3"/>
      <c r="Y559" s="73"/>
      <c r="Z559" s="73"/>
      <c r="AA559" s="73"/>
      <c r="AB559" s="73"/>
      <c r="AC559" s="73"/>
      <c r="AD559" s="73"/>
      <c r="AE559" s="73"/>
      <c r="AF559" s="73"/>
      <c r="AG559" s="73"/>
      <c r="AH559" s="73"/>
      <c r="AI559" s="73"/>
      <c r="AJ559" s="73"/>
      <c r="AK559" s="73"/>
      <c r="AL559" s="73"/>
      <c r="AM559" s="73"/>
      <c r="AN559" s="73"/>
      <c r="AO559" s="73"/>
      <c r="AP559" s="73"/>
      <c r="AQ559" s="73"/>
      <c r="AR559" s="73"/>
      <c r="AS559" s="73"/>
      <c r="AT559" s="73"/>
      <c r="AU559" s="73"/>
      <c r="AV559" s="73"/>
    </row>
    <row r="560" spans="7:48" ht="12.75"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3"/>
      <c r="Y560" s="73"/>
      <c r="Z560" s="73"/>
      <c r="AA560" s="73"/>
      <c r="AB560" s="73"/>
      <c r="AC560" s="73"/>
      <c r="AD560" s="73"/>
      <c r="AE560" s="73"/>
      <c r="AF560" s="73"/>
      <c r="AG560" s="73"/>
      <c r="AH560" s="73"/>
      <c r="AI560" s="73"/>
      <c r="AJ560" s="73"/>
      <c r="AK560" s="73"/>
      <c r="AL560" s="73"/>
      <c r="AM560" s="73"/>
      <c r="AN560" s="73"/>
      <c r="AO560" s="73"/>
      <c r="AP560" s="73"/>
      <c r="AQ560" s="73"/>
      <c r="AR560" s="73"/>
      <c r="AS560" s="73"/>
      <c r="AT560" s="73"/>
      <c r="AU560" s="73"/>
      <c r="AV560" s="73"/>
    </row>
    <row r="561" spans="7:48" ht="12.75"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  <c r="AA561" s="73"/>
      <c r="AB561" s="73"/>
      <c r="AC561" s="73"/>
      <c r="AD561" s="73"/>
      <c r="AE561" s="73"/>
      <c r="AF561" s="73"/>
      <c r="AG561" s="73"/>
      <c r="AH561" s="73"/>
      <c r="AI561" s="73"/>
      <c r="AJ561" s="73"/>
      <c r="AK561" s="73"/>
      <c r="AL561" s="73"/>
      <c r="AM561" s="73"/>
      <c r="AN561" s="73"/>
      <c r="AO561" s="73"/>
      <c r="AP561" s="73"/>
      <c r="AQ561" s="73"/>
      <c r="AR561" s="73"/>
      <c r="AS561" s="73"/>
      <c r="AT561" s="73"/>
      <c r="AU561" s="73"/>
      <c r="AV561" s="73"/>
    </row>
    <row r="562" spans="7:48" ht="12.75">
      <c r="G562" s="73"/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3"/>
      <c r="Y562" s="73"/>
      <c r="Z562" s="73"/>
      <c r="AA562" s="73"/>
      <c r="AB562" s="73"/>
      <c r="AC562" s="73"/>
      <c r="AD562" s="73"/>
      <c r="AE562" s="73"/>
      <c r="AF562" s="73"/>
      <c r="AG562" s="73"/>
      <c r="AH562" s="73"/>
      <c r="AI562" s="73"/>
      <c r="AJ562" s="73"/>
      <c r="AK562" s="73"/>
      <c r="AL562" s="73"/>
      <c r="AM562" s="73"/>
      <c r="AN562" s="73"/>
      <c r="AO562" s="73"/>
      <c r="AP562" s="73"/>
      <c r="AQ562" s="73"/>
      <c r="AR562" s="73"/>
      <c r="AS562" s="73"/>
      <c r="AT562" s="73"/>
      <c r="AU562" s="73"/>
      <c r="AV562" s="73"/>
    </row>
    <row r="563" spans="7:48" ht="12.75"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3"/>
      <c r="Y563" s="73"/>
      <c r="Z563" s="73"/>
      <c r="AA563" s="73"/>
      <c r="AB563" s="73"/>
      <c r="AC563" s="73"/>
      <c r="AD563" s="73"/>
      <c r="AE563" s="73"/>
      <c r="AF563" s="73"/>
      <c r="AG563" s="73"/>
      <c r="AH563" s="73"/>
      <c r="AI563" s="73"/>
      <c r="AJ563" s="73"/>
      <c r="AK563" s="73"/>
      <c r="AL563" s="73"/>
      <c r="AM563" s="73"/>
      <c r="AN563" s="73"/>
      <c r="AO563" s="73"/>
      <c r="AP563" s="73"/>
      <c r="AQ563" s="73"/>
      <c r="AR563" s="73"/>
      <c r="AS563" s="73"/>
      <c r="AT563" s="73"/>
      <c r="AU563" s="73"/>
      <c r="AV563" s="73"/>
    </row>
    <row r="564" spans="7:48" ht="12.75"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3"/>
      <c r="Y564" s="73"/>
      <c r="Z564" s="73"/>
      <c r="AA564" s="73"/>
      <c r="AB564" s="73"/>
      <c r="AC564" s="73"/>
      <c r="AD564" s="73"/>
      <c r="AE564" s="73"/>
      <c r="AF564" s="73"/>
      <c r="AG564" s="73"/>
      <c r="AH564" s="73"/>
      <c r="AI564" s="73"/>
      <c r="AJ564" s="73"/>
      <c r="AK564" s="73"/>
      <c r="AL564" s="73"/>
      <c r="AM564" s="73"/>
      <c r="AN564" s="73"/>
      <c r="AO564" s="73"/>
      <c r="AP564" s="73"/>
      <c r="AQ564" s="73"/>
      <c r="AR564" s="73"/>
      <c r="AS564" s="73"/>
      <c r="AT564" s="73"/>
      <c r="AU564" s="73"/>
      <c r="AV564" s="73"/>
    </row>
    <row r="565" spans="7:48" ht="12.75"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3"/>
      <c r="Y565" s="73"/>
      <c r="Z565" s="73"/>
      <c r="AA565" s="73"/>
      <c r="AB565" s="73"/>
      <c r="AC565" s="73"/>
      <c r="AD565" s="73"/>
      <c r="AE565" s="73"/>
      <c r="AF565" s="73"/>
      <c r="AG565" s="73"/>
      <c r="AH565" s="73"/>
      <c r="AI565" s="73"/>
      <c r="AJ565" s="73"/>
      <c r="AK565" s="73"/>
      <c r="AL565" s="73"/>
      <c r="AM565" s="73"/>
      <c r="AN565" s="73"/>
      <c r="AO565" s="73"/>
      <c r="AP565" s="73"/>
      <c r="AQ565" s="73"/>
      <c r="AR565" s="73"/>
      <c r="AS565" s="73"/>
      <c r="AT565" s="73"/>
      <c r="AU565" s="73"/>
      <c r="AV565" s="73"/>
    </row>
    <row r="566" spans="7:48" ht="12.75"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3"/>
      <c r="Y566" s="73"/>
      <c r="Z566" s="73"/>
      <c r="AA566" s="73"/>
      <c r="AB566" s="73"/>
      <c r="AC566" s="73"/>
      <c r="AD566" s="73"/>
      <c r="AE566" s="73"/>
      <c r="AF566" s="73"/>
      <c r="AG566" s="73"/>
      <c r="AH566" s="73"/>
      <c r="AI566" s="73"/>
      <c r="AJ566" s="73"/>
      <c r="AK566" s="73"/>
      <c r="AL566" s="73"/>
      <c r="AM566" s="73"/>
      <c r="AN566" s="73"/>
      <c r="AO566" s="73"/>
      <c r="AP566" s="73"/>
      <c r="AQ566" s="73"/>
      <c r="AR566" s="73"/>
      <c r="AS566" s="73"/>
      <c r="AT566" s="73"/>
      <c r="AU566" s="73"/>
      <c r="AV566" s="73"/>
    </row>
    <row r="567" spans="7:48" ht="12.75"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3"/>
      <c r="Y567" s="73"/>
      <c r="Z567" s="73"/>
      <c r="AA567" s="73"/>
      <c r="AB567" s="73"/>
      <c r="AC567" s="73"/>
      <c r="AD567" s="73"/>
      <c r="AE567" s="73"/>
      <c r="AF567" s="73"/>
      <c r="AG567" s="73"/>
      <c r="AH567" s="73"/>
      <c r="AI567" s="73"/>
      <c r="AJ567" s="73"/>
      <c r="AK567" s="73"/>
      <c r="AL567" s="73"/>
      <c r="AM567" s="73"/>
      <c r="AN567" s="73"/>
      <c r="AO567" s="73"/>
      <c r="AP567" s="73"/>
      <c r="AQ567" s="73"/>
      <c r="AR567" s="73"/>
      <c r="AS567" s="73"/>
      <c r="AT567" s="73"/>
      <c r="AU567" s="73"/>
      <c r="AV567" s="73"/>
    </row>
    <row r="568" spans="7:48" ht="12.75"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  <c r="AA568" s="73"/>
      <c r="AB568" s="73"/>
      <c r="AC568" s="73"/>
      <c r="AD568" s="73"/>
      <c r="AE568" s="73"/>
      <c r="AF568" s="73"/>
      <c r="AG568" s="73"/>
      <c r="AH568" s="73"/>
      <c r="AI568" s="73"/>
      <c r="AJ568" s="73"/>
      <c r="AK568" s="73"/>
      <c r="AL568" s="73"/>
      <c r="AM568" s="73"/>
      <c r="AN568" s="73"/>
      <c r="AO568" s="73"/>
      <c r="AP568" s="73"/>
      <c r="AQ568" s="73"/>
      <c r="AR568" s="73"/>
      <c r="AS568" s="73"/>
      <c r="AT568" s="73"/>
      <c r="AU568" s="73"/>
      <c r="AV568" s="73"/>
    </row>
    <row r="569" spans="7:48" ht="12.75"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  <c r="AA569" s="73"/>
      <c r="AB569" s="73"/>
      <c r="AC569" s="73"/>
      <c r="AD569" s="73"/>
      <c r="AE569" s="73"/>
      <c r="AF569" s="73"/>
      <c r="AG569" s="73"/>
      <c r="AH569" s="73"/>
      <c r="AI569" s="73"/>
      <c r="AJ569" s="73"/>
      <c r="AK569" s="73"/>
      <c r="AL569" s="73"/>
      <c r="AM569" s="73"/>
      <c r="AN569" s="73"/>
      <c r="AO569" s="73"/>
      <c r="AP569" s="73"/>
      <c r="AQ569" s="73"/>
      <c r="AR569" s="73"/>
      <c r="AS569" s="73"/>
      <c r="AT569" s="73"/>
      <c r="AU569" s="73"/>
      <c r="AV569" s="73"/>
    </row>
    <row r="570" spans="7:48" ht="12.75"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  <c r="Y570" s="73"/>
      <c r="Z570" s="73"/>
      <c r="AA570" s="73"/>
      <c r="AB570" s="73"/>
      <c r="AC570" s="73"/>
      <c r="AD570" s="73"/>
      <c r="AE570" s="73"/>
      <c r="AF570" s="73"/>
      <c r="AG570" s="73"/>
      <c r="AH570" s="73"/>
      <c r="AI570" s="73"/>
      <c r="AJ570" s="73"/>
      <c r="AK570" s="73"/>
      <c r="AL570" s="73"/>
      <c r="AM570" s="73"/>
      <c r="AN570" s="73"/>
      <c r="AO570" s="73"/>
      <c r="AP570" s="73"/>
      <c r="AQ570" s="73"/>
      <c r="AR570" s="73"/>
      <c r="AS570" s="73"/>
      <c r="AT570" s="73"/>
      <c r="AU570" s="73"/>
      <c r="AV570" s="73"/>
    </row>
    <row r="571" spans="7:48" ht="12.75">
      <c r="G571" s="73"/>
      <c r="H571" s="73"/>
      <c r="I571" s="73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3"/>
      <c r="Y571" s="73"/>
      <c r="Z571" s="73"/>
      <c r="AA571" s="73"/>
      <c r="AB571" s="73"/>
      <c r="AC571" s="73"/>
      <c r="AD571" s="73"/>
      <c r="AE571" s="73"/>
      <c r="AF571" s="73"/>
      <c r="AG571" s="73"/>
      <c r="AH571" s="73"/>
      <c r="AI571" s="73"/>
      <c r="AJ571" s="73"/>
      <c r="AK571" s="73"/>
      <c r="AL571" s="73"/>
      <c r="AM571" s="73"/>
      <c r="AN571" s="73"/>
      <c r="AO571" s="73"/>
      <c r="AP571" s="73"/>
      <c r="AQ571" s="73"/>
      <c r="AR571" s="73"/>
      <c r="AS571" s="73"/>
      <c r="AT571" s="73"/>
      <c r="AU571" s="73"/>
      <c r="AV571" s="73"/>
    </row>
    <row r="572" spans="7:48" ht="12.75"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  <c r="AA572" s="73"/>
      <c r="AB572" s="73"/>
      <c r="AC572" s="73"/>
      <c r="AD572" s="73"/>
      <c r="AE572" s="73"/>
      <c r="AF572" s="73"/>
      <c r="AG572" s="73"/>
      <c r="AH572" s="73"/>
      <c r="AI572" s="73"/>
      <c r="AJ572" s="73"/>
      <c r="AK572" s="73"/>
      <c r="AL572" s="73"/>
      <c r="AM572" s="73"/>
      <c r="AN572" s="73"/>
      <c r="AO572" s="73"/>
      <c r="AP572" s="73"/>
      <c r="AQ572" s="73"/>
      <c r="AR572" s="73"/>
      <c r="AS572" s="73"/>
      <c r="AT572" s="73"/>
      <c r="AU572" s="73"/>
      <c r="AV572" s="73"/>
    </row>
    <row r="573" spans="7:48" ht="12.75">
      <c r="G573" s="73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  <c r="AA573" s="73"/>
      <c r="AB573" s="73"/>
      <c r="AC573" s="73"/>
      <c r="AD573" s="73"/>
      <c r="AE573" s="73"/>
      <c r="AF573" s="73"/>
      <c r="AG573" s="73"/>
      <c r="AH573" s="73"/>
      <c r="AI573" s="73"/>
      <c r="AJ573" s="73"/>
      <c r="AK573" s="73"/>
      <c r="AL573" s="73"/>
      <c r="AM573" s="73"/>
      <c r="AN573" s="73"/>
      <c r="AO573" s="73"/>
      <c r="AP573" s="73"/>
      <c r="AQ573" s="73"/>
      <c r="AR573" s="73"/>
      <c r="AS573" s="73"/>
      <c r="AT573" s="73"/>
      <c r="AU573" s="73"/>
      <c r="AV573" s="73"/>
    </row>
    <row r="574" spans="7:48" ht="12.75"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  <c r="Y574" s="73"/>
      <c r="Z574" s="73"/>
      <c r="AA574" s="73"/>
      <c r="AB574" s="73"/>
      <c r="AC574" s="73"/>
      <c r="AD574" s="73"/>
      <c r="AE574" s="73"/>
      <c r="AF574" s="73"/>
      <c r="AG574" s="73"/>
      <c r="AH574" s="73"/>
      <c r="AI574" s="73"/>
      <c r="AJ574" s="73"/>
      <c r="AK574" s="73"/>
      <c r="AL574" s="73"/>
      <c r="AM574" s="73"/>
      <c r="AN574" s="73"/>
      <c r="AO574" s="73"/>
      <c r="AP574" s="73"/>
      <c r="AQ574" s="73"/>
      <c r="AR574" s="73"/>
      <c r="AS574" s="73"/>
      <c r="AT574" s="73"/>
      <c r="AU574" s="73"/>
      <c r="AV574" s="73"/>
    </row>
    <row r="575" spans="7:48" ht="12.75"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  <c r="Y575" s="73"/>
      <c r="Z575" s="73"/>
      <c r="AA575" s="73"/>
      <c r="AB575" s="73"/>
      <c r="AC575" s="73"/>
      <c r="AD575" s="73"/>
      <c r="AE575" s="73"/>
      <c r="AF575" s="73"/>
      <c r="AG575" s="73"/>
      <c r="AH575" s="73"/>
      <c r="AI575" s="73"/>
      <c r="AJ575" s="73"/>
      <c r="AK575" s="73"/>
      <c r="AL575" s="73"/>
      <c r="AM575" s="73"/>
      <c r="AN575" s="73"/>
      <c r="AO575" s="73"/>
      <c r="AP575" s="73"/>
      <c r="AQ575" s="73"/>
      <c r="AR575" s="73"/>
      <c r="AS575" s="73"/>
      <c r="AT575" s="73"/>
      <c r="AU575" s="73"/>
      <c r="AV575" s="73"/>
    </row>
    <row r="576" spans="7:48" ht="12.75">
      <c r="G576" s="73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3"/>
      <c r="Y576" s="73"/>
      <c r="Z576" s="73"/>
      <c r="AA576" s="73"/>
      <c r="AB576" s="73"/>
      <c r="AC576" s="73"/>
      <c r="AD576" s="73"/>
      <c r="AE576" s="73"/>
      <c r="AF576" s="73"/>
      <c r="AG576" s="73"/>
      <c r="AH576" s="73"/>
      <c r="AI576" s="73"/>
      <c r="AJ576" s="73"/>
      <c r="AK576" s="73"/>
      <c r="AL576" s="73"/>
      <c r="AM576" s="73"/>
      <c r="AN576" s="73"/>
      <c r="AO576" s="73"/>
      <c r="AP576" s="73"/>
      <c r="AQ576" s="73"/>
      <c r="AR576" s="73"/>
      <c r="AS576" s="73"/>
      <c r="AT576" s="73"/>
      <c r="AU576" s="73"/>
      <c r="AV576" s="73"/>
    </row>
    <row r="577" spans="7:48" ht="12.75"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3"/>
      <c r="Y577" s="73"/>
      <c r="Z577" s="73"/>
      <c r="AA577" s="73"/>
      <c r="AB577" s="73"/>
      <c r="AC577" s="73"/>
      <c r="AD577" s="73"/>
      <c r="AE577" s="73"/>
      <c r="AF577" s="73"/>
      <c r="AG577" s="73"/>
      <c r="AH577" s="73"/>
      <c r="AI577" s="73"/>
      <c r="AJ577" s="73"/>
      <c r="AK577" s="73"/>
      <c r="AL577" s="73"/>
      <c r="AM577" s="73"/>
      <c r="AN577" s="73"/>
      <c r="AO577" s="73"/>
      <c r="AP577" s="73"/>
      <c r="AQ577" s="73"/>
      <c r="AR577" s="73"/>
      <c r="AS577" s="73"/>
      <c r="AT577" s="73"/>
      <c r="AU577" s="73"/>
      <c r="AV577" s="73"/>
    </row>
    <row r="578" spans="7:48" ht="12.75"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73"/>
      <c r="Y578" s="73"/>
      <c r="Z578" s="73"/>
      <c r="AA578" s="73"/>
      <c r="AB578" s="73"/>
      <c r="AC578" s="73"/>
      <c r="AD578" s="73"/>
      <c r="AE578" s="73"/>
      <c r="AF578" s="73"/>
      <c r="AG578" s="73"/>
      <c r="AH578" s="73"/>
      <c r="AI578" s="73"/>
      <c r="AJ578" s="73"/>
      <c r="AK578" s="73"/>
      <c r="AL578" s="73"/>
      <c r="AM578" s="73"/>
      <c r="AN578" s="73"/>
      <c r="AO578" s="73"/>
      <c r="AP578" s="73"/>
      <c r="AQ578" s="73"/>
      <c r="AR578" s="73"/>
      <c r="AS578" s="73"/>
      <c r="AT578" s="73"/>
      <c r="AU578" s="73"/>
      <c r="AV578" s="73"/>
    </row>
    <row r="579" spans="7:48" ht="12.75"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73"/>
      <c r="Y579" s="73"/>
      <c r="Z579" s="73"/>
      <c r="AA579" s="73"/>
      <c r="AB579" s="73"/>
      <c r="AC579" s="73"/>
      <c r="AD579" s="73"/>
      <c r="AE579" s="73"/>
      <c r="AF579" s="73"/>
      <c r="AG579" s="73"/>
      <c r="AH579" s="73"/>
      <c r="AI579" s="73"/>
      <c r="AJ579" s="73"/>
      <c r="AK579" s="73"/>
      <c r="AL579" s="73"/>
      <c r="AM579" s="73"/>
      <c r="AN579" s="73"/>
      <c r="AO579" s="73"/>
      <c r="AP579" s="73"/>
      <c r="AQ579" s="73"/>
      <c r="AR579" s="73"/>
      <c r="AS579" s="73"/>
      <c r="AT579" s="73"/>
      <c r="AU579" s="73"/>
      <c r="AV579" s="73"/>
    </row>
    <row r="580" spans="7:48" ht="12.75"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  <c r="W580" s="73"/>
      <c r="X580" s="73"/>
      <c r="Y580" s="73"/>
      <c r="Z580" s="73"/>
      <c r="AA580" s="73"/>
      <c r="AB580" s="73"/>
      <c r="AC580" s="73"/>
      <c r="AD580" s="73"/>
      <c r="AE580" s="73"/>
      <c r="AF580" s="73"/>
      <c r="AG580" s="73"/>
      <c r="AH580" s="73"/>
      <c r="AI580" s="73"/>
      <c r="AJ580" s="73"/>
      <c r="AK580" s="73"/>
      <c r="AL580" s="73"/>
      <c r="AM580" s="73"/>
      <c r="AN580" s="73"/>
      <c r="AO580" s="73"/>
      <c r="AP580" s="73"/>
      <c r="AQ580" s="73"/>
      <c r="AR580" s="73"/>
      <c r="AS580" s="73"/>
      <c r="AT580" s="73"/>
      <c r="AU580" s="73"/>
      <c r="AV580" s="73"/>
    </row>
    <row r="581" spans="7:48" ht="12.75"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3"/>
      <c r="Y581" s="73"/>
      <c r="Z581" s="73"/>
      <c r="AA581" s="73"/>
      <c r="AB581" s="73"/>
      <c r="AC581" s="73"/>
      <c r="AD581" s="73"/>
      <c r="AE581" s="73"/>
      <c r="AF581" s="73"/>
      <c r="AG581" s="73"/>
      <c r="AH581" s="73"/>
      <c r="AI581" s="73"/>
      <c r="AJ581" s="73"/>
      <c r="AK581" s="73"/>
      <c r="AL581" s="73"/>
      <c r="AM581" s="73"/>
      <c r="AN581" s="73"/>
      <c r="AO581" s="73"/>
      <c r="AP581" s="73"/>
      <c r="AQ581" s="73"/>
      <c r="AR581" s="73"/>
      <c r="AS581" s="73"/>
      <c r="AT581" s="73"/>
      <c r="AU581" s="73"/>
      <c r="AV581" s="73"/>
    </row>
    <row r="582" spans="7:48" ht="12.75"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  <c r="W582" s="73"/>
      <c r="X582" s="73"/>
      <c r="Y582" s="73"/>
      <c r="Z582" s="73"/>
      <c r="AA582" s="73"/>
      <c r="AB582" s="73"/>
      <c r="AC582" s="73"/>
      <c r="AD582" s="73"/>
      <c r="AE582" s="73"/>
      <c r="AF582" s="73"/>
      <c r="AG582" s="73"/>
      <c r="AH582" s="73"/>
      <c r="AI582" s="73"/>
      <c r="AJ582" s="73"/>
      <c r="AK582" s="73"/>
      <c r="AL582" s="73"/>
      <c r="AM582" s="73"/>
      <c r="AN582" s="73"/>
      <c r="AO582" s="73"/>
      <c r="AP582" s="73"/>
      <c r="AQ582" s="73"/>
      <c r="AR582" s="73"/>
      <c r="AS582" s="73"/>
      <c r="AT582" s="73"/>
      <c r="AU582" s="73"/>
      <c r="AV582" s="73"/>
    </row>
    <row r="583" spans="7:48" ht="12.75"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3"/>
      <c r="Y583" s="73"/>
      <c r="Z583" s="73"/>
      <c r="AA583" s="73"/>
      <c r="AB583" s="73"/>
      <c r="AC583" s="73"/>
      <c r="AD583" s="73"/>
      <c r="AE583" s="73"/>
      <c r="AF583" s="73"/>
      <c r="AG583" s="73"/>
      <c r="AH583" s="73"/>
      <c r="AI583" s="73"/>
      <c r="AJ583" s="73"/>
      <c r="AK583" s="73"/>
      <c r="AL583" s="73"/>
      <c r="AM583" s="73"/>
      <c r="AN583" s="73"/>
      <c r="AO583" s="73"/>
      <c r="AP583" s="73"/>
      <c r="AQ583" s="73"/>
      <c r="AR583" s="73"/>
      <c r="AS583" s="73"/>
      <c r="AT583" s="73"/>
      <c r="AU583" s="73"/>
      <c r="AV583" s="73"/>
    </row>
    <row r="584" spans="7:48" ht="12.75"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  <c r="Y584" s="73"/>
      <c r="Z584" s="73"/>
      <c r="AA584" s="73"/>
      <c r="AB584" s="73"/>
      <c r="AC584" s="73"/>
      <c r="AD584" s="73"/>
      <c r="AE584" s="73"/>
      <c r="AF584" s="73"/>
      <c r="AG584" s="73"/>
      <c r="AH584" s="73"/>
      <c r="AI584" s="73"/>
      <c r="AJ584" s="73"/>
      <c r="AK584" s="73"/>
      <c r="AL584" s="73"/>
      <c r="AM584" s="73"/>
      <c r="AN584" s="73"/>
      <c r="AO584" s="73"/>
      <c r="AP584" s="73"/>
      <c r="AQ584" s="73"/>
      <c r="AR584" s="73"/>
      <c r="AS584" s="73"/>
      <c r="AT584" s="73"/>
      <c r="AU584" s="73"/>
      <c r="AV584" s="73"/>
    </row>
    <row r="585" spans="7:48" ht="12.75">
      <c r="G585" s="73"/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  <c r="W585" s="73"/>
      <c r="X585" s="73"/>
      <c r="Y585" s="73"/>
      <c r="Z585" s="73"/>
      <c r="AA585" s="73"/>
      <c r="AB585" s="73"/>
      <c r="AC585" s="73"/>
      <c r="AD585" s="73"/>
      <c r="AE585" s="73"/>
      <c r="AF585" s="73"/>
      <c r="AG585" s="73"/>
      <c r="AH585" s="73"/>
      <c r="AI585" s="73"/>
      <c r="AJ585" s="73"/>
      <c r="AK585" s="73"/>
      <c r="AL585" s="73"/>
      <c r="AM585" s="73"/>
      <c r="AN585" s="73"/>
      <c r="AO585" s="73"/>
      <c r="AP585" s="73"/>
      <c r="AQ585" s="73"/>
      <c r="AR585" s="73"/>
      <c r="AS585" s="73"/>
      <c r="AT585" s="73"/>
      <c r="AU585" s="73"/>
      <c r="AV585" s="73"/>
    </row>
    <row r="586" spans="7:48" ht="12.75"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  <c r="Z586" s="73"/>
      <c r="AA586" s="73"/>
      <c r="AB586" s="73"/>
      <c r="AC586" s="73"/>
      <c r="AD586" s="73"/>
      <c r="AE586" s="73"/>
      <c r="AF586" s="73"/>
      <c r="AG586" s="73"/>
      <c r="AH586" s="73"/>
      <c r="AI586" s="73"/>
      <c r="AJ586" s="73"/>
      <c r="AK586" s="73"/>
      <c r="AL586" s="73"/>
      <c r="AM586" s="73"/>
      <c r="AN586" s="73"/>
      <c r="AO586" s="73"/>
      <c r="AP586" s="73"/>
      <c r="AQ586" s="73"/>
      <c r="AR586" s="73"/>
      <c r="AS586" s="73"/>
      <c r="AT586" s="73"/>
      <c r="AU586" s="73"/>
      <c r="AV586" s="73"/>
    </row>
    <row r="587" spans="7:48" ht="12.75"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3"/>
      <c r="Y587" s="73"/>
      <c r="Z587" s="73"/>
      <c r="AA587" s="73"/>
      <c r="AB587" s="73"/>
      <c r="AC587" s="73"/>
      <c r="AD587" s="73"/>
      <c r="AE587" s="73"/>
      <c r="AF587" s="73"/>
      <c r="AG587" s="73"/>
      <c r="AH587" s="73"/>
      <c r="AI587" s="73"/>
      <c r="AJ587" s="73"/>
      <c r="AK587" s="73"/>
      <c r="AL587" s="73"/>
      <c r="AM587" s="73"/>
      <c r="AN587" s="73"/>
      <c r="AO587" s="73"/>
      <c r="AP587" s="73"/>
      <c r="AQ587" s="73"/>
      <c r="AR587" s="73"/>
      <c r="AS587" s="73"/>
      <c r="AT587" s="73"/>
      <c r="AU587" s="73"/>
      <c r="AV587" s="73"/>
    </row>
    <row r="588" spans="7:48" ht="12.75"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  <c r="W588" s="73"/>
      <c r="X588" s="73"/>
      <c r="Y588" s="73"/>
      <c r="Z588" s="73"/>
      <c r="AA588" s="73"/>
      <c r="AB588" s="73"/>
      <c r="AC588" s="73"/>
      <c r="AD588" s="73"/>
      <c r="AE588" s="73"/>
      <c r="AF588" s="73"/>
      <c r="AG588" s="73"/>
      <c r="AH588" s="73"/>
      <c r="AI588" s="73"/>
      <c r="AJ588" s="73"/>
      <c r="AK588" s="73"/>
      <c r="AL588" s="73"/>
      <c r="AM588" s="73"/>
      <c r="AN588" s="73"/>
      <c r="AO588" s="73"/>
      <c r="AP588" s="73"/>
      <c r="AQ588" s="73"/>
      <c r="AR588" s="73"/>
      <c r="AS588" s="73"/>
      <c r="AT588" s="73"/>
      <c r="AU588" s="73"/>
      <c r="AV588" s="73"/>
    </row>
    <row r="589" spans="7:48" ht="12.75"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  <c r="Z589" s="73"/>
      <c r="AA589" s="73"/>
      <c r="AB589" s="73"/>
      <c r="AC589" s="73"/>
      <c r="AD589" s="73"/>
      <c r="AE589" s="73"/>
      <c r="AF589" s="73"/>
      <c r="AG589" s="73"/>
      <c r="AH589" s="73"/>
      <c r="AI589" s="73"/>
      <c r="AJ589" s="73"/>
      <c r="AK589" s="73"/>
      <c r="AL589" s="73"/>
      <c r="AM589" s="73"/>
      <c r="AN589" s="73"/>
      <c r="AO589" s="73"/>
      <c r="AP589" s="73"/>
      <c r="AQ589" s="73"/>
      <c r="AR589" s="73"/>
      <c r="AS589" s="73"/>
      <c r="AT589" s="73"/>
      <c r="AU589" s="73"/>
      <c r="AV589" s="73"/>
    </row>
    <row r="590" spans="7:48" ht="12.75"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  <c r="Z590" s="73"/>
      <c r="AA590" s="73"/>
      <c r="AB590" s="73"/>
      <c r="AC590" s="73"/>
      <c r="AD590" s="73"/>
      <c r="AE590" s="73"/>
      <c r="AF590" s="73"/>
      <c r="AG590" s="73"/>
      <c r="AH590" s="73"/>
      <c r="AI590" s="73"/>
      <c r="AJ590" s="73"/>
      <c r="AK590" s="73"/>
      <c r="AL590" s="73"/>
      <c r="AM590" s="73"/>
      <c r="AN590" s="73"/>
      <c r="AO590" s="73"/>
      <c r="AP590" s="73"/>
      <c r="AQ590" s="73"/>
      <c r="AR590" s="73"/>
      <c r="AS590" s="73"/>
      <c r="AT590" s="73"/>
      <c r="AU590" s="73"/>
      <c r="AV590" s="73"/>
    </row>
    <row r="591" spans="7:48" ht="12.75"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3"/>
      <c r="Y591" s="73"/>
      <c r="Z591" s="73"/>
      <c r="AA591" s="73"/>
      <c r="AB591" s="73"/>
      <c r="AC591" s="73"/>
      <c r="AD591" s="73"/>
      <c r="AE591" s="73"/>
      <c r="AF591" s="73"/>
      <c r="AG591" s="73"/>
      <c r="AH591" s="73"/>
      <c r="AI591" s="73"/>
      <c r="AJ591" s="73"/>
      <c r="AK591" s="73"/>
      <c r="AL591" s="73"/>
      <c r="AM591" s="73"/>
      <c r="AN591" s="73"/>
      <c r="AO591" s="73"/>
      <c r="AP591" s="73"/>
      <c r="AQ591" s="73"/>
      <c r="AR591" s="73"/>
      <c r="AS591" s="73"/>
      <c r="AT591" s="73"/>
      <c r="AU591" s="73"/>
      <c r="AV591" s="73"/>
    </row>
    <row r="592" spans="7:48" ht="12.75"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3"/>
      <c r="Y592" s="73"/>
      <c r="Z592" s="73"/>
      <c r="AA592" s="73"/>
      <c r="AB592" s="73"/>
      <c r="AC592" s="73"/>
      <c r="AD592" s="73"/>
      <c r="AE592" s="73"/>
      <c r="AF592" s="73"/>
      <c r="AG592" s="73"/>
      <c r="AH592" s="73"/>
      <c r="AI592" s="73"/>
      <c r="AJ592" s="73"/>
      <c r="AK592" s="73"/>
      <c r="AL592" s="73"/>
      <c r="AM592" s="73"/>
      <c r="AN592" s="73"/>
      <c r="AO592" s="73"/>
      <c r="AP592" s="73"/>
      <c r="AQ592" s="73"/>
      <c r="AR592" s="73"/>
      <c r="AS592" s="73"/>
      <c r="AT592" s="73"/>
      <c r="AU592" s="73"/>
      <c r="AV592" s="73"/>
    </row>
    <row r="593" spans="7:48" ht="12.75"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3"/>
      <c r="Y593" s="73"/>
      <c r="Z593" s="73"/>
      <c r="AA593" s="73"/>
      <c r="AB593" s="73"/>
      <c r="AC593" s="73"/>
      <c r="AD593" s="73"/>
      <c r="AE593" s="73"/>
      <c r="AF593" s="73"/>
      <c r="AG593" s="73"/>
      <c r="AH593" s="73"/>
      <c r="AI593" s="73"/>
      <c r="AJ593" s="73"/>
      <c r="AK593" s="73"/>
      <c r="AL593" s="73"/>
      <c r="AM593" s="73"/>
      <c r="AN593" s="73"/>
      <c r="AO593" s="73"/>
      <c r="AP593" s="73"/>
      <c r="AQ593" s="73"/>
      <c r="AR593" s="73"/>
      <c r="AS593" s="73"/>
      <c r="AT593" s="73"/>
      <c r="AU593" s="73"/>
      <c r="AV593" s="73"/>
    </row>
    <row r="594" spans="7:48" ht="12.75"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3"/>
      <c r="Y594" s="73"/>
      <c r="Z594" s="73"/>
      <c r="AA594" s="73"/>
      <c r="AB594" s="73"/>
      <c r="AC594" s="73"/>
      <c r="AD594" s="73"/>
      <c r="AE594" s="73"/>
      <c r="AF594" s="73"/>
      <c r="AG594" s="73"/>
      <c r="AH594" s="73"/>
      <c r="AI594" s="73"/>
      <c r="AJ594" s="73"/>
      <c r="AK594" s="73"/>
      <c r="AL594" s="73"/>
      <c r="AM594" s="73"/>
      <c r="AN594" s="73"/>
      <c r="AO594" s="73"/>
      <c r="AP594" s="73"/>
      <c r="AQ594" s="73"/>
      <c r="AR594" s="73"/>
      <c r="AS594" s="73"/>
      <c r="AT594" s="73"/>
      <c r="AU594" s="73"/>
      <c r="AV594" s="73"/>
    </row>
    <row r="595" spans="7:48" ht="12.75"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  <c r="Z595" s="73"/>
      <c r="AA595" s="73"/>
      <c r="AB595" s="73"/>
      <c r="AC595" s="73"/>
      <c r="AD595" s="73"/>
      <c r="AE595" s="73"/>
      <c r="AF595" s="73"/>
      <c r="AG595" s="73"/>
      <c r="AH595" s="73"/>
      <c r="AI595" s="73"/>
      <c r="AJ595" s="73"/>
      <c r="AK595" s="73"/>
      <c r="AL595" s="73"/>
      <c r="AM595" s="73"/>
      <c r="AN595" s="73"/>
      <c r="AO595" s="73"/>
      <c r="AP595" s="73"/>
      <c r="AQ595" s="73"/>
      <c r="AR595" s="73"/>
      <c r="AS595" s="73"/>
      <c r="AT595" s="73"/>
      <c r="AU595" s="73"/>
      <c r="AV595" s="73"/>
    </row>
    <row r="596" spans="7:48" ht="12.75"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3"/>
      <c r="Y596" s="73"/>
      <c r="Z596" s="73"/>
      <c r="AA596" s="73"/>
      <c r="AB596" s="73"/>
      <c r="AC596" s="73"/>
      <c r="AD596" s="73"/>
      <c r="AE596" s="73"/>
      <c r="AF596" s="73"/>
      <c r="AG596" s="73"/>
      <c r="AH596" s="73"/>
      <c r="AI596" s="73"/>
      <c r="AJ596" s="73"/>
      <c r="AK596" s="73"/>
      <c r="AL596" s="73"/>
      <c r="AM596" s="73"/>
      <c r="AN596" s="73"/>
      <c r="AO596" s="73"/>
      <c r="AP596" s="73"/>
      <c r="AQ596" s="73"/>
      <c r="AR596" s="73"/>
      <c r="AS596" s="73"/>
      <c r="AT596" s="73"/>
      <c r="AU596" s="73"/>
      <c r="AV596" s="73"/>
    </row>
    <row r="597" spans="7:48" ht="12.75"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3"/>
      <c r="Y597" s="73"/>
      <c r="Z597" s="73"/>
      <c r="AA597" s="73"/>
      <c r="AB597" s="73"/>
      <c r="AC597" s="73"/>
      <c r="AD597" s="73"/>
      <c r="AE597" s="73"/>
      <c r="AF597" s="73"/>
      <c r="AG597" s="73"/>
      <c r="AH597" s="73"/>
      <c r="AI597" s="73"/>
      <c r="AJ597" s="73"/>
      <c r="AK597" s="73"/>
      <c r="AL597" s="73"/>
      <c r="AM597" s="73"/>
      <c r="AN597" s="73"/>
      <c r="AO597" s="73"/>
      <c r="AP597" s="73"/>
      <c r="AQ597" s="73"/>
      <c r="AR597" s="73"/>
      <c r="AS597" s="73"/>
      <c r="AT597" s="73"/>
      <c r="AU597" s="73"/>
      <c r="AV597" s="73"/>
    </row>
    <row r="598" spans="7:48" ht="12.75"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3"/>
      <c r="Y598" s="73"/>
      <c r="Z598" s="73"/>
      <c r="AA598" s="73"/>
      <c r="AB598" s="73"/>
      <c r="AC598" s="73"/>
      <c r="AD598" s="73"/>
      <c r="AE598" s="73"/>
      <c r="AF598" s="73"/>
      <c r="AG598" s="73"/>
      <c r="AH598" s="73"/>
      <c r="AI598" s="73"/>
      <c r="AJ598" s="73"/>
      <c r="AK598" s="73"/>
      <c r="AL598" s="73"/>
      <c r="AM598" s="73"/>
      <c r="AN598" s="73"/>
      <c r="AO598" s="73"/>
      <c r="AP598" s="73"/>
      <c r="AQ598" s="73"/>
      <c r="AR598" s="73"/>
      <c r="AS598" s="73"/>
      <c r="AT598" s="73"/>
      <c r="AU598" s="73"/>
      <c r="AV598" s="73"/>
    </row>
    <row r="599" spans="7:48" ht="12.75">
      <c r="G599" s="73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  <c r="W599" s="73"/>
      <c r="X599" s="73"/>
      <c r="Y599" s="73"/>
      <c r="Z599" s="73"/>
      <c r="AA599" s="73"/>
      <c r="AB599" s="73"/>
      <c r="AC599" s="73"/>
      <c r="AD599" s="73"/>
      <c r="AE599" s="73"/>
      <c r="AF599" s="73"/>
      <c r="AG599" s="73"/>
      <c r="AH599" s="73"/>
      <c r="AI599" s="73"/>
      <c r="AJ599" s="73"/>
      <c r="AK599" s="73"/>
      <c r="AL599" s="73"/>
      <c r="AM599" s="73"/>
      <c r="AN599" s="73"/>
      <c r="AO599" s="73"/>
      <c r="AP599" s="73"/>
      <c r="AQ599" s="73"/>
      <c r="AR599" s="73"/>
      <c r="AS599" s="73"/>
      <c r="AT599" s="73"/>
      <c r="AU599" s="73"/>
      <c r="AV599" s="73"/>
    </row>
    <row r="600" spans="7:48" ht="12.75"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  <c r="W600" s="73"/>
      <c r="X600" s="73"/>
      <c r="Y600" s="73"/>
      <c r="Z600" s="73"/>
      <c r="AA600" s="73"/>
      <c r="AB600" s="73"/>
      <c r="AC600" s="73"/>
      <c r="AD600" s="73"/>
      <c r="AE600" s="73"/>
      <c r="AF600" s="73"/>
      <c r="AG600" s="73"/>
      <c r="AH600" s="73"/>
      <c r="AI600" s="73"/>
      <c r="AJ600" s="73"/>
      <c r="AK600" s="73"/>
      <c r="AL600" s="73"/>
      <c r="AM600" s="73"/>
      <c r="AN600" s="73"/>
      <c r="AO600" s="73"/>
      <c r="AP600" s="73"/>
      <c r="AQ600" s="73"/>
      <c r="AR600" s="73"/>
      <c r="AS600" s="73"/>
      <c r="AT600" s="73"/>
      <c r="AU600" s="73"/>
      <c r="AV600" s="73"/>
    </row>
    <row r="601" spans="7:48" ht="12.75"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3"/>
      <c r="Y601" s="73"/>
      <c r="Z601" s="73"/>
      <c r="AA601" s="73"/>
      <c r="AB601" s="73"/>
      <c r="AC601" s="73"/>
      <c r="AD601" s="73"/>
      <c r="AE601" s="73"/>
      <c r="AF601" s="73"/>
      <c r="AG601" s="73"/>
      <c r="AH601" s="73"/>
      <c r="AI601" s="73"/>
      <c r="AJ601" s="73"/>
      <c r="AK601" s="73"/>
      <c r="AL601" s="73"/>
      <c r="AM601" s="73"/>
      <c r="AN601" s="73"/>
      <c r="AO601" s="73"/>
      <c r="AP601" s="73"/>
      <c r="AQ601" s="73"/>
      <c r="AR601" s="73"/>
      <c r="AS601" s="73"/>
      <c r="AT601" s="73"/>
      <c r="AU601" s="73"/>
      <c r="AV601" s="73"/>
    </row>
    <row r="602" spans="7:48" ht="12.75"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  <c r="W602" s="73"/>
      <c r="X602" s="73"/>
      <c r="Y602" s="73"/>
      <c r="Z602" s="73"/>
      <c r="AA602" s="73"/>
      <c r="AB602" s="73"/>
      <c r="AC602" s="73"/>
      <c r="AD602" s="73"/>
      <c r="AE602" s="73"/>
      <c r="AF602" s="73"/>
      <c r="AG602" s="73"/>
      <c r="AH602" s="73"/>
      <c r="AI602" s="73"/>
      <c r="AJ602" s="73"/>
      <c r="AK602" s="73"/>
      <c r="AL602" s="73"/>
      <c r="AM602" s="73"/>
      <c r="AN602" s="73"/>
      <c r="AO602" s="73"/>
      <c r="AP602" s="73"/>
      <c r="AQ602" s="73"/>
      <c r="AR602" s="73"/>
      <c r="AS602" s="73"/>
      <c r="AT602" s="73"/>
      <c r="AU602" s="73"/>
      <c r="AV602" s="73"/>
    </row>
    <row r="603" spans="7:48" ht="12.75"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3"/>
      <c r="Y603" s="73"/>
      <c r="Z603" s="73"/>
      <c r="AA603" s="73"/>
      <c r="AB603" s="73"/>
      <c r="AC603" s="73"/>
      <c r="AD603" s="73"/>
      <c r="AE603" s="73"/>
      <c r="AF603" s="73"/>
      <c r="AG603" s="73"/>
      <c r="AH603" s="73"/>
      <c r="AI603" s="73"/>
      <c r="AJ603" s="73"/>
      <c r="AK603" s="73"/>
      <c r="AL603" s="73"/>
      <c r="AM603" s="73"/>
      <c r="AN603" s="73"/>
      <c r="AO603" s="73"/>
      <c r="AP603" s="73"/>
      <c r="AQ603" s="73"/>
      <c r="AR603" s="73"/>
      <c r="AS603" s="73"/>
      <c r="AT603" s="73"/>
      <c r="AU603" s="73"/>
      <c r="AV603" s="73"/>
    </row>
    <row r="604" spans="7:48" ht="12.75"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  <c r="W604" s="73"/>
      <c r="X604" s="73"/>
      <c r="Y604" s="73"/>
      <c r="Z604" s="73"/>
      <c r="AA604" s="73"/>
      <c r="AB604" s="73"/>
      <c r="AC604" s="73"/>
      <c r="AD604" s="73"/>
      <c r="AE604" s="73"/>
      <c r="AF604" s="73"/>
      <c r="AG604" s="73"/>
      <c r="AH604" s="73"/>
      <c r="AI604" s="73"/>
      <c r="AJ604" s="73"/>
      <c r="AK604" s="73"/>
      <c r="AL604" s="73"/>
      <c r="AM604" s="73"/>
      <c r="AN604" s="73"/>
      <c r="AO604" s="73"/>
      <c r="AP604" s="73"/>
      <c r="AQ604" s="73"/>
      <c r="AR604" s="73"/>
      <c r="AS604" s="73"/>
      <c r="AT604" s="73"/>
      <c r="AU604" s="73"/>
      <c r="AV604" s="73"/>
    </row>
    <row r="605" spans="7:48" ht="12.75"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3"/>
      <c r="Y605" s="73"/>
      <c r="Z605" s="73"/>
      <c r="AA605" s="73"/>
      <c r="AB605" s="73"/>
      <c r="AC605" s="73"/>
      <c r="AD605" s="73"/>
      <c r="AE605" s="73"/>
      <c r="AF605" s="73"/>
      <c r="AG605" s="73"/>
      <c r="AH605" s="73"/>
      <c r="AI605" s="73"/>
      <c r="AJ605" s="73"/>
      <c r="AK605" s="73"/>
      <c r="AL605" s="73"/>
      <c r="AM605" s="73"/>
      <c r="AN605" s="73"/>
      <c r="AO605" s="73"/>
      <c r="AP605" s="73"/>
      <c r="AQ605" s="73"/>
      <c r="AR605" s="73"/>
      <c r="AS605" s="73"/>
      <c r="AT605" s="73"/>
      <c r="AU605" s="73"/>
      <c r="AV605" s="73"/>
    </row>
    <row r="606" spans="7:48" ht="12.75"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  <c r="W606" s="73"/>
      <c r="X606" s="73"/>
      <c r="Y606" s="73"/>
      <c r="Z606" s="73"/>
      <c r="AA606" s="73"/>
      <c r="AB606" s="73"/>
      <c r="AC606" s="73"/>
      <c r="AD606" s="73"/>
      <c r="AE606" s="73"/>
      <c r="AF606" s="73"/>
      <c r="AG606" s="73"/>
      <c r="AH606" s="73"/>
      <c r="AI606" s="73"/>
      <c r="AJ606" s="73"/>
      <c r="AK606" s="73"/>
      <c r="AL606" s="73"/>
      <c r="AM606" s="73"/>
      <c r="AN606" s="73"/>
      <c r="AO606" s="73"/>
      <c r="AP606" s="73"/>
      <c r="AQ606" s="73"/>
      <c r="AR606" s="73"/>
      <c r="AS606" s="73"/>
      <c r="AT606" s="73"/>
      <c r="AU606" s="73"/>
      <c r="AV606" s="73"/>
    </row>
    <row r="607" spans="7:48" ht="12.75"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3"/>
      <c r="Y607" s="73"/>
      <c r="Z607" s="73"/>
      <c r="AA607" s="73"/>
      <c r="AB607" s="73"/>
      <c r="AC607" s="73"/>
      <c r="AD607" s="73"/>
      <c r="AE607" s="73"/>
      <c r="AF607" s="73"/>
      <c r="AG607" s="73"/>
      <c r="AH607" s="73"/>
      <c r="AI607" s="73"/>
      <c r="AJ607" s="73"/>
      <c r="AK607" s="73"/>
      <c r="AL607" s="73"/>
      <c r="AM607" s="73"/>
      <c r="AN607" s="73"/>
      <c r="AO607" s="73"/>
      <c r="AP607" s="73"/>
      <c r="AQ607" s="73"/>
      <c r="AR607" s="73"/>
      <c r="AS607" s="73"/>
      <c r="AT607" s="73"/>
      <c r="AU607" s="73"/>
      <c r="AV607" s="73"/>
    </row>
    <row r="608" spans="7:48" ht="12.75">
      <c r="G608" s="73"/>
      <c r="H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  <c r="W608" s="73"/>
      <c r="X608" s="73"/>
      <c r="Y608" s="73"/>
      <c r="Z608" s="73"/>
      <c r="AA608" s="73"/>
      <c r="AB608" s="73"/>
      <c r="AC608" s="73"/>
      <c r="AD608" s="73"/>
      <c r="AE608" s="73"/>
      <c r="AF608" s="73"/>
      <c r="AG608" s="73"/>
      <c r="AH608" s="73"/>
      <c r="AI608" s="73"/>
      <c r="AJ608" s="73"/>
      <c r="AK608" s="73"/>
      <c r="AL608" s="73"/>
      <c r="AM608" s="73"/>
      <c r="AN608" s="73"/>
      <c r="AO608" s="73"/>
      <c r="AP608" s="73"/>
      <c r="AQ608" s="73"/>
      <c r="AR608" s="73"/>
      <c r="AS608" s="73"/>
      <c r="AT608" s="73"/>
      <c r="AU608" s="73"/>
      <c r="AV608" s="73"/>
    </row>
    <row r="609" spans="7:48" ht="12.75"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  <c r="AA609" s="73"/>
      <c r="AB609" s="73"/>
      <c r="AC609" s="73"/>
      <c r="AD609" s="73"/>
      <c r="AE609" s="73"/>
      <c r="AF609" s="73"/>
      <c r="AG609" s="73"/>
      <c r="AH609" s="73"/>
      <c r="AI609" s="73"/>
      <c r="AJ609" s="73"/>
      <c r="AK609" s="73"/>
      <c r="AL609" s="73"/>
      <c r="AM609" s="73"/>
      <c r="AN609" s="73"/>
      <c r="AO609" s="73"/>
      <c r="AP609" s="73"/>
      <c r="AQ609" s="73"/>
      <c r="AR609" s="73"/>
      <c r="AS609" s="73"/>
      <c r="AT609" s="73"/>
      <c r="AU609" s="73"/>
      <c r="AV609" s="73"/>
    </row>
    <row r="610" spans="7:48" ht="12.75"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3"/>
      <c r="Y610" s="73"/>
      <c r="Z610" s="73"/>
      <c r="AA610" s="73"/>
      <c r="AB610" s="73"/>
      <c r="AC610" s="73"/>
      <c r="AD610" s="73"/>
      <c r="AE610" s="73"/>
      <c r="AF610" s="73"/>
      <c r="AG610" s="73"/>
      <c r="AH610" s="73"/>
      <c r="AI610" s="73"/>
      <c r="AJ610" s="73"/>
      <c r="AK610" s="73"/>
      <c r="AL610" s="73"/>
      <c r="AM610" s="73"/>
      <c r="AN610" s="73"/>
      <c r="AO610" s="73"/>
      <c r="AP610" s="73"/>
      <c r="AQ610" s="73"/>
      <c r="AR610" s="73"/>
      <c r="AS610" s="73"/>
      <c r="AT610" s="73"/>
      <c r="AU610" s="73"/>
      <c r="AV610" s="73"/>
    </row>
    <row r="611" spans="7:48" ht="12.75"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3"/>
      <c r="Y611" s="73"/>
      <c r="Z611" s="73"/>
      <c r="AA611" s="73"/>
      <c r="AB611" s="73"/>
      <c r="AC611" s="73"/>
      <c r="AD611" s="73"/>
      <c r="AE611" s="73"/>
      <c r="AF611" s="73"/>
      <c r="AG611" s="73"/>
      <c r="AH611" s="73"/>
      <c r="AI611" s="73"/>
      <c r="AJ611" s="73"/>
      <c r="AK611" s="73"/>
      <c r="AL611" s="73"/>
      <c r="AM611" s="73"/>
      <c r="AN611" s="73"/>
      <c r="AO611" s="73"/>
      <c r="AP611" s="73"/>
      <c r="AQ611" s="73"/>
      <c r="AR611" s="73"/>
      <c r="AS611" s="73"/>
      <c r="AT611" s="73"/>
      <c r="AU611" s="73"/>
      <c r="AV611" s="73"/>
    </row>
    <row r="612" spans="7:48" ht="12.75">
      <c r="G612" s="73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3"/>
      <c r="Y612" s="73"/>
      <c r="Z612" s="73"/>
      <c r="AA612" s="73"/>
      <c r="AB612" s="73"/>
      <c r="AC612" s="73"/>
      <c r="AD612" s="73"/>
      <c r="AE612" s="73"/>
      <c r="AF612" s="73"/>
      <c r="AG612" s="73"/>
      <c r="AH612" s="73"/>
      <c r="AI612" s="73"/>
      <c r="AJ612" s="73"/>
      <c r="AK612" s="73"/>
      <c r="AL612" s="73"/>
      <c r="AM612" s="73"/>
      <c r="AN612" s="73"/>
      <c r="AO612" s="73"/>
      <c r="AP612" s="73"/>
      <c r="AQ612" s="73"/>
      <c r="AR612" s="73"/>
      <c r="AS612" s="73"/>
      <c r="AT612" s="73"/>
      <c r="AU612" s="73"/>
      <c r="AV612" s="73"/>
    </row>
    <row r="613" spans="7:48" ht="12.75">
      <c r="G613" s="73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  <c r="W613" s="73"/>
      <c r="X613" s="73"/>
      <c r="Y613" s="73"/>
      <c r="Z613" s="73"/>
      <c r="AA613" s="73"/>
      <c r="AB613" s="73"/>
      <c r="AC613" s="73"/>
      <c r="AD613" s="73"/>
      <c r="AE613" s="73"/>
      <c r="AF613" s="73"/>
      <c r="AG613" s="73"/>
      <c r="AH613" s="73"/>
      <c r="AI613" s="73"/>
      <c r="AJ613" s="73"/>
      <c r="AK613" s="73"/>
      <c r="AL613" s="73"/>
      <c r="AM613" s="73"/>
      <c r="AN613" s="73"/>
      <c r="AO613" s="73"/>
      <c r="AP613" s="73"/>
      <c r="AQ613" s="73"/>
      <c r="AR613" s="73"/>
      <c r="AS613" s="73"/>
      <c r="AT613" s="73"/>
      <c r="AU613" s="73"/>
      <c r="AV613" s="73"/>
    </row>
    <row r="614" spans="7:48" ht="12.75">
      <c r="G614" s="73"/>
      <c r="H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  <c r="W614" s="73"/>
      <c r="X614" s="73"/>
      <c r="Y614" s="73"/>
      <c r="Z614" s="73"/>
      <c r="AA614" s="73"/>
      <c r="AB614" s="73"/>
      <c r="AC614" s="73"/>
      <c r="AD614" s="73"/>
      <c r="AE614" s="73"/>
      <c r="AF614" s="73"/>
      <c r="AG614" s="73"/>
      <c r="AH614" s="73"/>
      <c r="AI614" s="73"/>
      <c r="AJ614" s="73"/>
      <c r="AK614" s="73"/>
      <c r="AL614" s="73"/>
      <c r="AM614" s="73"/>
      <c r="AN614" s="73"/>
      <c r="AO614" s="73"/>
      <c r="AP614" s="73"/>
      <c r="AQ614" s="73"/>
      <c r="AR614" s="73"/>
      <c r="AS614" s="73"/>
      <c r="AT614" s="73"/>
      <c r="AU614" s="73"/>
      <c r="AV614" s="73"/>
    </row>
    <row r="615" spans="7:48" ht="12.75">
      <c r="G615" s="73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  <c r="W615" s="73"/>
      <c r="X615" s="73"/>
      <c r="Y615" s="73"/>
      <c r="Z615" s="73"/>
      <c r="AA615" s="73"/>
      <c r="AB615" s="73"/>
      <c r="AC615" s="73"/>
      <c r="AD615" s="73"/>
      <c r="AE615" s="73"/>
      <c r="AF615" s="73"/>
      <c r="AG615" s="73"/>
      <c r="AH615" s="73"/>
      <c r="AI615" s="73"/>
      <c r="AJ615" s="73"/>
      <c r="AK615" s="73"/>
      <c r="AL615" s="73"/>
      <c r="AM615" s="73"/>
      <c r="AN615" s="73"/>
      <c r="AO615" s="73"/>
      <c r="AP615" s="73"/>
      <c r="AQ615" s="73"/>
      <c r="AR615" s="73"/>
      <c r="AS615" s="73"/>
      <c r="AT615" s="73"/>
      <c r="AU615" s="73"/>
      <c r="AV615" s="73"/>
    </row>
    <row r="616" spans="7:48" ht="12.75">
      <c r="G616" s="73"/>
      <c r="H616" s="73"/>
      <c r="I616" s="73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  <c r="W616" s="73"/>
      <c r="X616" s="73"/>
      <c r="Y616" s="73"/>
      <c r="Z616" s="73"/>
      <c r="AA616" s="73"/>
      <c r="AB616" s="73"/>
      <c r="AC616" s="73"/>
      <c r="AD616" s="73"/>
      <c r="AE616" s="73"/>
      <c r="AF616" s="73"/>
      <c r="AG616" s="73"/>
      <c r="AH616" s="73"/>
      <c r="AI616" s="73"/>
      <c r="AJ616" s="73"/>
      <c r="AK616" s="73"/>
      <c r="AL616" s="73"/>
      <c r="AM616" s="73"/>
      <c r="AN616" s="73"/>
      <c r="AO616" s="73"/>
      <c r="AP616" s="73"/>
      <c r="AQ616" s="73"/>
      <c r="AR616" s="73"/>
      <c r="AS616" s="73"/>
      <c r="AT616" s="73"/>
      <c r="AU616" s="73"/>
      <c r="AV616" s="73"/>
    </row>
    <row r="617" spans="7:48" ht="12.75">
      <c r="G617" s="73"/>
      <c r="H617" s="73"/>
      <c r="I617" s="73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  <c r="W617" s="73"/>
      <c r="X617" s="73"/>
      <c r="Y617" s="73"/>
      <c r="Z617" s="73"/>
      <c r="AA617" s="73"/>
      <c r="AB617" s="73"/>
      <c r="AC617" s="73"/>
      <c r="AD617" s="73"/>
      <c r="AE617" s="73"/>
      <c r="AF617" s="73"/>
      <c r="AG617" s="73"/>
      <c r="AH617" s="73"/>
      <c r="AI617" s="73"/>
      <c r="AJ617" s="73"/>
      <c r="AK617" s="73"/>
      <c r="AL617" s="73"/>
      <c r="AM617" s="73"/>
      <c r="AN617" s="73"/>
      <c r="AO617" s="73"/>
      <c r="AP617" s="73"/>
      <c r="AQ617" s="73"/>
      <c r="AR617" s="73"/>
      <c r="AS617" s="73"/>
      <c r="AT617" s="73"/>
      <c r="AU617" s="73"/>
      <c r="AV617" s="73"/>
    </row>
    <row r="618" spans="7:48" ht="12.75">
      <c r="G618" s="73"/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  <c r="W618" s="73"/>
      <c r="X618" s="73"/>
      <c r="Y618" s="73"/>
      <c r="Z618" s="73"/>
      <c r="AA618" s="73"/>
      <c r="AB618" s="73"/>
      <c r="AC618" s="73"/>
      <c r="AD618" s="73"/>
      <c r="AE618" s="73"/>
      <c r="AF618" s="73"/>
      <c r="AG618" s="73"/>
      <c r="AH618" s="73"/>
      <c r="AI618" s="73"/>
      <c r="AJ618" s="73"/>
      <c r="AK618" s="73"/>
      <c r="AL618" s="73"/>
      <c r="AM618" s="73"/>
      <c r="AN618" s="73"/>
      <c r="AO618" s="73"/>
      <c r="AP618" s="73"/>
      <c r="AQ618" s="73"/>
      <c r="AR618" s="73"/>
      <c r="AS618" s="73"/>
      <c r="AT618" s="73"/>
      <c r="AU618" s="73"/>
      <c r="AV618" s="73"/>
    </row>
    <row r="619" spans="7:48" ht="12.75">
      <c r="G619" s="73"/>
      <c r="H619" s="73"/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  <c r="W619" s="73"/>
      <c r="X619" s="73"/>
      <c r="Y619" s="73"/>
      <c r="Z619" s="73"/>
      <c r="AA619" s="73"/>
      <c r="AB619" s="73"/>
      <c r="AC619" s="73"/>
      <c r="AD619" s="73"/>
      <c r="AE619" s="73"/>
      <c r="AF619" s="73"/>
      <c r="AG619" s="73"/>
      <c r="AH619" s="73"/>
      <c r="AI619" s="73"/>
      <c r="AJ619" s="73"/>
      <c r="AK619" s="73"/>
      <c r="AL619" s="73"/>
      <c r="AM619" s="73"/>
      <c r="AN619" s="73"/>
      <c r="AO619" s="73"/>
      <c r="AP619" s="73"/>
      <c r="AQ619" s="73"/>
      <c r="AR619" s="73"/>
      <c r="AS619" s="73"/>
      <c r="AT619" s="73"/>
      <c r="AU619" s="73"/>
      <c r="AV619" s="73"/>
    </row>
    <row r="620" spans="7:48" ht="12.75">
      <c r="G620" s="73"/>
      <c r="H620" s="73"/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  <c r="W620" s="73"/>
      <c r="X620" s="73"/>
      <c r="Y620" s="73"/>
      <c r="Z620" s="73"/>
      <c r="AA620" s="73"/>
      <c r="AB620" s="73"/>
      <c r="AC620" s="73"/>
      <c r="AD620" s="73"/>
      <c r="AE620" s="73"/>
      <c r="AF620" s="73"/>
      <c r="AG620" s="73"/>
      <c r="AH620" s="73"/>
      <c r="AI620" s="73"/>
      <c r="AJ620" s="73"/>
      <c r="AK620" s="73"/>
      <c r="AL620" s="73"/>
      <c r="AM620" s="73"/>
      <c r="AN620" s="73"/>
      <c r="AO620" s="73"/>
      <c r="AP620" s="73"/>
      <c r="AQ620" s="73"/>
      <c r="AR620" s="73"/>
      <c r="AS620" s="73"/>
      <c r="AT620" s="73"/>
      <c r="AU620" s="73"/>
      <c r="AV620" s="73"/>
    </row>
    <row r="621" spans="7:48" ht="12.75">
      <c r="G621" s="73"/>
      <c r="H621" s="73"/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  <c r="W621" s="73"/>
      <c r="X621" s="73"/>
      <c r="Y621" s="73"/>
      <c r="Z621" s="73"/>
      <c r="AA621" s="73"/>
      <c r="AB621" s="73"/>
      <c r="AC621" s="73"/>
      <c r="AD621" s="73"/>
      <c r="AE621" s="73"/>
      <c r="AF621" s="73"/>
      <c r="AG621" s="73"/>
      <c r="AH621" s="73"/>
      <c r="AI621" s="73"/>
      <c r="AJ621" s="73"/>
      <c r="AK621" s="73"/>
      <c r="AL621" s="73"/>
      <c r="AM621" s="73"/>
      <c r="AN621" s="73"/>
      <c r="AO621" s="73"/>
      <c r="AP621" s="73"/>
      <c r="AQ621" s="73"/>
      <c r="AR621" s="73"/>
      <c r="AS621" s="73"/>
      <c r="AT621" s="73"/>
      <c r="AU621" s="73"/>
      <c r="AV621" s="73"/>
    </row>
    <row r="622" spans="7:48" ht="12.75">
      <c r="G622" s="73"/>
      <c r="H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3"/>
      <c r="Y622" s="73"/>
      <c r="Z622" s="73"/>
      <c r="AA622" s="73"/>
      <c r="AB622" s="73"/>
      <c r="AC622" s="73"/>
      <c r="AD622" s="73"/>
      <c r="AE622" s="73"/>
      <c r="AF622" s="73"/>
      <c r="AG622" s="73"/>
      <c r="AH622" s="73"/>
      <c r="AI622" s="73"/>
      <c r="AJ622" s="73"/>
      <c r="AK622" s="73"/>
      <c r="AL622" s="73"/>
      <c r="AM622" s="73"/>
      <c r="AN622" s="73"/>
      <c r="AO622" s="73"/>
      <c r="AP622" s="73"/>
      <c r="AQ622" s="73"/>
      <c r="AR622" s="73"/>
      <c r="AS622" s="73"/>
      <c r="AT622" s="73"/>
      <c r="AU622" s="73"/>
      <c r="AV622" s="73"/>
    </row>
    <row r="623" spans="7:48" ht="12.75">
      <c r="G623" s="73"/>
      <c r="H623" s="73"/>
      <c r="I623" s="73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  <c r="W623" s="73"/>
      <c r="X623" s="73"/>
      <c r="Y623" s="73"/>
      <c r="Z623" s="73"/>
      <c r="AA623" s="73"/>
      <c r="AB623" s="73"/>
      <c r="AC623" s="73"/>
      <c r="AD623" s="73"/>
      <c r="AE623" s="73"/>
      <c r="AF623" s="73"/>
      <c r="AG623" s="73"/>
      <c r="AH623" s="73"/>
      <c r="AI623" s="73"/>
      <c r="AJ623" s="73"/>
      <c r="AK623" s="73"/>
      <c r="AL623" s="73"/>
      <c r="AM623" s="73"/>
      <c r="AN623" s="73"/>
      <c r="AO623" s="73"/>
      <c r="AP623" s="73"/>
      <c r="AQ623" s="73"/>
      <c r="AR623" s="73"/>
      <c r="AS623" s="73"/>
      <c r="AT623" s="73"/>
      <c r="AU623" s="73"/>
      <c r="AV623" s="73"/>
    </row>
    <row r="624" spans="7:48" ht="12.75"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73"/>
      <c r="Y624" s="73"/>
      <c r="Z624" s="73"/>
      <c r="AA624" s="73"/>
      <c r="AB624" s="73"/>
      <c r="AC624" s="73"/>
      <c r="AD624" s="73"/>
      <c r="AE624" s="73"/>
      <c r="AF624" s="73"/>
      <c r="AG624" s="73"/>
      <c r="AH624" s="73"/>
      <c r="AI624" s="73"/>
      <c r="AJ624" s="73"/>
      <c r="AK624" s="73"/>
      <c r="AL624" s="73"/>
      <c r="AM624" s="73"/>
      <c r="AN624" s="73"/>
      <c r="AO624" s="73"/>
      <c r="AP624" s="73"/>
      <c r="AQ624" s="73"/>
      <c r="AR624" s="73"/>
      <c r="AS624" s="73"/>
      <c r="AT624" s="73"/>
      <c r="AU624" s="73"/>
      <c r="AV624" s="73"/>
    </row>
    <row r="625" spans="7:48" ht="12.75">
      <c r="G625" s="73"/>
      <c r="H625" s="73"/>
      <c r="I625" s="73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  <c r="W625" s="73"/>
      <c r="X625" s="73"/>
      <c r="Y625" s="73"/>
      <c r="Z625" s="73"/>
      <c r="AA625" s="73"/>
      <c r="AB625" s="73"/>
      <c r="AC625" s="73"/>
      <c r="AD625" s="73"/>
      <c r="AE625" s="73"/>
      <c r="AF625" s="73"/>
      <c r="AG625" s="73"/>
      <c r="AH625" s="73"/>
      <c r="AI625" s="73"/>
      <c r="AJ625" s="73"/>
      <c r="AK625" s="73"/>
      <c r="AL625" s="73"/>
      <c r="AM625" s="73"/>
      <c r="AN625" s="73"/>
      <c r="AO625" s="73"/>
      <c r="AP625" s="73"/>
      <c r="AQ625" s="73"/>
      <c r="AR625" s="73"/>
      <c r="AS625" s="73"/>
      <c r="AT625" s="73"/>
      <c r="AU625" s="73"/>
      <c r="AV625" s="73"/>
    </row>
    <row r="626" spans="7:48" ht="12.75">
      <c r="G626" s="73"/>
      <c r="H626" s="73"/>
      <c r="I626" s="73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  <c r="W626" s="73"/>
      <c r="X626" s="73"/>
      <c r="Y626" s="73"/>
      <c r="Z626" s="73"/>
      <c r="AA626" s="73"/>
      <c r="AB626" s="73"/>
      <c r="AC626" s="73"/>
      <c r="AD626" s="73"/>
      <c r="AE626" s="73"/>
      <c r="AF626" s="73"/>
      <c r="AG626" s="73"/>
      <c r="AH626" s="73"/>
      <c r="AI626" s="73"/>
      <c r="AJ626" s="73"/>
      <c r="AK626" s="73"/>
      <c r="AL626" s="73"/>
      <c r="AM626" s="73"/>
      <c r="AN626" s="73"/>
      <c r="AO626" s="73"/>
      <c r="AP626" s="73"/>
      <c r="AQ626" s="73"/>
      <c r="AR626" s="73"/>
      <c r="AS626" s="73"/>
      <c r="AT626" s="73"/>
      <c r="AU626" s="73"/>
      <c r="AV626" s="73"/>
    </row>
    <row r="627" spans="7:48" ht="12.75"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3"/>
      <c r="Y627" s="73"/>
      <c r="Z627" s="73"/>
      <c r="AA627" s="73"/>
      <c r="AB627" s="73"/>
      <c r="AC627" s="73"/>
      <c r="AD627" s="73"/>
      <c r="AE627" s="73"/>
      <c r="AF627" s="73"/>
      <c r="AG627" s="73"/>
      <c r="AH627" s="73"/>
      <c r="AI627" s="73"/>
      <c r="AJ627" s="73"/>
      <c r="AK627" s="73"/>
      <c r="AL627" s="73"/>
      <c r="AM627" s="73"/>
      <c r="AN627" s="73"/>
      <c r="AO627" s="73"/>
      <c r="AP627" s="73"/>
      <c r="AQ627" s="73"/>
      <c r="AR627" s="73"/>
      <c r="AS627" s="73"/>
      <c r="AT627" s="73"/>
      <c r="AU627" s="73"/>
      <c r="AV627" s="73"/>
    </row>
    <row r="628" spans="7:48" ht="12.75"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  <c r="Z628" s="73"/>
      <c r="AA628" s="73"/>
      <c r="AB628" s="73"/>
      <c r="AC628" s="73"/>
      <c r="AD628" s="73"/>
      <c r="AE628" s="73"/>
      <c r="AF628" s="73"/>
      <c r="AG628" s="73"/>
      <c r="AH628" s="73"/>
      <c r="AI628" s="73"/>
      <c r="AJ628" s="73"/>
      <c r="AK628" s="73"/>
      <c r="AL628" s="73"/>
      <c r="AM628" s="73"/>
      <c r="AN628" s="73"/>
      <c r="AO628" s="73"/>
      <c r="AP628" s="73"/>
      <c r="AQ628" s="73"/>
      <c r="AR628" s="73"/>
      <c r="AS628" s="73"/>
      <c r="AT628" s="73"/>
      <c r="AU628" s="73"/>
      <c r="AV628" s="73"/>
    </row>
    <row r="629" spans="7:48" ht="12.75"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  <c r="Z629" s="73"/>
      <c r="AA629" s="73"/>
      <c r="AB629" s="73"/>
      <c r="AC629" s="73"/>
      <c r="AD629" s="73"/>
      <c r="AE629" s="73"/>
      <c r="AF629" s="73"/>
      <c r="AG629" s="73"/>
      <c r="AH629" s="73"/>
      <c r="AI629" s="73"/>
      <c r="AJ629" s="73"/>
      <c r="AK629" s="73"/>
      <c r="AL629" s="73"/>
      <c r="AM629" s="73"/>
      <c r="AN629" s="73"/>
      <c r="AO629" s="73"/>
      <c r="AP629" s="73"/>
      <c r="AQ629" s="73"/>
      <c r="AR629" s="73"/>
      <c r="AS629" s="73"/>
      <c r="AT629" s="73"/>
      <c r="AU629" s="73"/>
      <c r="AV629" s="73"/>
    </row>
    <row r="630" spans="7:48" ht="12.75"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  <c r="Z630" s="73"/>
      <c r="AA630" s="73"/>
      <c r="AB630" s="73"/>
      <c r="AC630" s="73"/>
      <c r="AD630" s="73"/>
      <c r="AE630" s="73"/>
      <c r="AF630" s="73"/>
      <c r="AG630" s="73"/>
      <c r="AH630" s="73"/>
      <c r="AI630" s="73"/>
      <c r="AJ630" s="73"/>
      <c r="AK630" s="73"/>
      <c r="AL630" s="73"/>
      <c r="AM630" s="73"/>
      <c r="AN630" s="73"/>
      <c r="AO630" s="73"/>
      <c r="AP630" s="73"/>
      <c r="AQ630" s="73"/>
      <c r="AR630" s="73"/>
      <c r="AS630" s="73"/>
      <c r="AT630" s="73"/>
      <c r="AU630" s="73"/>
      <c r="AV630" s="73"/>
    </row>
    <row r="631" spans="7:48" ht="12.75">
      <c r="G631" s="73"/>
      <c r="H631" s="73"/>
      <c r="I631" s="73"/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73"/>
      <c r="W631" s="73"/>
      <c r="X631" s="73"/>
      <c r="Y631" s="73"/>
      <c r="Z631" s="73"/>
      <c r="AA631" s="73"/>
      <c r="AB631" s="73"/>
      <c r="AC631" s="73"/>
      <c r="AD631" s="73"/>
      <c r="AE631" s="73"/>
      <c r="AF631" s="73"/>
      <c r="AG631" s="73"/>
      <c r="AH631" s="73"/>
      <c r="AI631" s="73"/>
      <c r="AJ631" s="73"/>
      <c r="AK631" s="73"/>
      <c r="AL631" s="73"/>
      <c r="AM631" s="73"/>
      <c r="AN631" s="73"/>
      <c r="AO631" s="73"/>
      <c r="AP631" s="73"/>
      <c r="AQ631" s="73"/>
      <c r="AR631" s="73"/>
      <c r="AS631" s="73"/>
      <c r="AT631" s="73"/>
      <c r="AU631" s="73"/>
      <c r="AV631" s="73"/>
    </row>
    <row r="632" spans="7:48" ht="12.75">
      <c r="G632" s="73"/>
      <c r="H632" s="73"/>
      <c r="I632" s="73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73"/>
      <c r="W632" s="73"/>
      <c r="X632" s="73"/>
      <c r="Y632" s="73"/>
      <c r="Z632" s="73"/>
      <c r="AA632" s="73"/>
      <c r="AB632" s="73"/>
      <c r="AC632" s="73"/>
      <c r="AD632" s="73"/>
      <c r="AE632" s="73"/>
      <c r="AF632" s="73"/>
      <c r="AG632" s="73"/>
      <c r="AH632" s="73"/>
      <c r="AI632" s="73"/>
      <c r="AJ632" s="73"/>
      <c r="AK632" s="73"/>
      <c r="AL632" s="73"/>
      <c r="AM632" s="73"/>
      <c r="AN632" s="73"/>
      <c r="AO632" s="73"/>
      <c r="AP632" s="73"/>
      <c r="AQ632" s="73"/>
      <c r="AR632" s="73"/>
      <c r="AS632" s="73"/>
      <c r="AT632" s="73"/>
      <c r="AU632" s="73"/>
      <c r="AV632" s="73"/>
    </row>
    <row r="633" spans="7:48" ht="12.75">
      <c r="G633" s="73"/>
      <c r="H633" s="73"/>
      <c r="I633" s="73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  <c r="W633" s="73"/>
      <c r="X633" s="73"/>
      <c r="Y633" s="73"/>
      <c r="Z633" s="73"/>
      <c r="AA633" s="73"/>
      <c r="AB633" s="73"/>
      <c r="AC633" s="73"/>
      <c r="AD633" s="73"/>
      <c r="AE633" s="73"/>
      <c r="AF633" s="73"/>
      <c r="AG633" s="73"/>
      <c r="AH633" s="73"/>
      <c r="AI633" s="73"/>
      <c r="AJ633" s="73"/>
      <c r="AK633" s="73"/>
      <c r="AL633" s="73"/>
      <c r="AM633" s="73"/>
      <c r="AN633" s="73"/>
      <c r="AO633" s="73"/>
      <c r="AP633" s="73"/>
      <c r="AQ633" s="73"/>
      <c r="AR633" s="73"/>
      <c r="AS633" s="73"/>
      <c r="AT633" s="73"/>
      <c r="AU633" s="73"/>
      <c r="AV633" s="73"/>
    </row>
    <row r="634" spans="7:48" ht="12.75">
      <c r="G634" s="73"/>
      <c r="H634" s="73"/>
      <c r="I634" s="73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  <c r="W634" s="73"/>
      <c r="X634" s="73"/>
      <c r="Y634" s="73"/>
      <c r="Z634" s="73"/>
      <c r="AA634" s="73"/>
      <c r="AB634" s="73"/>
      <c r="AC634" s="73"/>
      <c r="AD634" s="73"/>
      <c r="AE634" s="73"/>
      <c r="AF634" s="73"/>
      <c r="AG634" s="73"/>
      <c r="AH634" s="73"/>
      <c r="AI634" s="73"/>
      <c r="AJ634" s="73"/>
      <c r="AK634" s="73"/>
      <c r="AL634" s="73"/>
      <c r="AM634" s="73"/>
      <c r="AN634" s="73"/>
      <c r="AO634" s="73"/>
      <c r="AP634" s="73"/>
      <c r="AQ634" s="73"/>
      <c r="AR634" s="73"/>
      <c r="AS634" s="73"/>
      <c r="AT634" s="73"/>
      <c r="AU634" s="73"/>
      <c r="AV634" s="73"/>
    </row>
    <row r="635" spans="7:48" ht="12.75">
      <c r="G635" s="73"/>
      <c r="H635" s="73"/>
      <c r="I635" s="73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  <c r="W635" s="73"/>
      <c r="X635" s="73"/>
      <c r="Y635" s="73"/>
      <c r="Z635" s="73"/>
      <c r="AA635" s="73"/>
      <c r="AB635" s="73"/>
      <c r="AC635" s="73"/>
      <c r="AD635" s="73"/>
      <c r="AE635" s="73"/>
      <c r="AF635" s="73"/>
      <c r="AG635" s="73"/>
      <c r="AH635" s="73"/>
      <c r="AI635" s="73"/>
      <c r="AJ635" s="73"/>
      <c r="AK635" s="73"/>
      <c r="AL635" s="73"/>
      <c r="AM635" s="73"/>
      <c r="AN635" s="73"/>
      <c r="AO635" s="73"/>
      <c r="AP635" s="73"/>
      <c r="AQ635" s="73"/>
      <c r="AR635" s="73"/>
      <c r="AS635" s="73"/>
      <c r="AT635" s="73"/>
      <c r="AU635" s="73"/>
      <c r="AV635" s="73"/>
    </row>
    <row r="636" spans="7:48" ht="12.75"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73"/>
      <c r="Y636" s="73"/>
      <c r="Z636" s="73"/>
      <c r="AA636" s="73"/>
      <c r="AB636" s="73"/>
      <c r="AC636" s="73"/>
      <c r="AD636" s="73"/>
      <c r="AE636" s="73"/>
      <c r="AF636" s="73"/>
      <c r="AG636" s="73"/>
      <c r="AH636" s="73"/>
      <c r="AI636" s="73"/>
      <c r="AJ636" s="73"/>
      <c r="AK636" s="73"/>
      <c r="AL636" s="73"/>
      <c r="AM636" s="73"/>
      <c r="AN636" s="73"/>
      <c r="AO636" s="73"/>
      <c r="AP636" s="73"/>
      <c r="AQ636" s="73"/>
      <c r="AR636" s="73"/>
      <c r="AS636" s="73"/>
      <c r="AT636" s="73"/>
      <c r="AU636" s="73"/>
      <c r="AV636" s="73"/>
    </row>
    <row r="637" spans="7:48" ht="12.75">
      <c r="G637" s="73"/>
      <c r="H637" s="73"/>
      <c r="I637" s="73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  <c r="W637" s="73"/>
      <c r="X637" s="73"/>
      <c r="Y637" s="73"/>
      <c r="Z637" s="73"/>
      <c r="AA637" s="73"/>
      <c r="AB637" s="73"/>
      <c r="AC637" s="73"/>
      <c r="AD637" s="73"/>
      <c r="AE637" s="73"/>
      <c r="AF637" s="73"/>
      <c r="AG637" s="73"/>
      <c r="AH637" s="73"/>
      <c r="AI637" s="73"/>
      <c r="AJ637" s="73"/>
      <c r="AK637" s="73"/>
      <c r="AL637" s="73"/>
      <c r="AM637" s="73"/>
      <c r="AN637" s="73"/>
      <c r="AO637" s="73"/>
      <c r="AP637" s="73"/>
      <c r="AQ637" s="73"/>
      <c r="AR637" s="73"/>
      <c r="AS637" s="73"/>
      <c r="AT637" s="73"/>
      <c r="AU637" s="73"/>
      <c r="AV637" s="73"/>
    </row>
    <row r="638" spans="7:48" ht="12.75">
      <c r="G638" s="73"/>
      <c r="H638" s="73"/>
      <c r="I638" s="73"/>
      <c r="J638" s="73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73"/>
      <c r="W638" s="73"/>
      <c r="X638" s="73"/>
      <c r="Y638" s="73"/>
      <c r="Z638" s="73"/>
      <c r="AA638" s="73"/>
      <c r="AB638" s="73"/>
      <c r="AC638" s="73"/>
      <c r="AD638" s="73"/>
      <c r="AE638" s="73"/>
      <c r="AF638" s="73"/>
      <c r="AG638" s="73"/>
      <c r="AH638" s="73"/>
      <c r="AI638" s="73"/>
      <c r="AJ638" s="73"/>
      <c r="AK638" s="73"/>
      <c r="AL638" s="73"/>
      <c r="AM638" s="73"/>
      <c r="AN638" s="73"/>
      <c r="AO638" s="73"/>
      <c r="AP638" s="73"/>
      <c r="AQ638" s="73"/>
      <c r="AR638" s="73"/>
      <c r="AS638" s="73"/>
      <c r="AT638" s="73"/>
      <c r="AU638" s="73"/>
      <c r="AV638" s="73"/>
    </row>
  </sheetData>
  <printOptions/>
  <pageMargins left="0.75" right="0.75" top="1" bottom="1" header="0.5" footer="0.5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Talam Corporation Bhd</dc:creator>
  <cp:keywords/>
  <dc:description/>
  <cp:lastModifiedBy>Unknown User</cp:lastModifiedBy>
  <cp:lastPrinted>2003-05-29T08:36:46Z</cp:lastPrinted>
  <dcterms:created xsi:type="dcterms:W3CDTF">2002-09-02T02:04:49Z</dcterms:created>
  <dcterms:modified xsi:type="dcterms:W3CDTF">2003-05-29T08:40:08Z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