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heet2" sheetId="1" r:id="rId1"/>
    <sheet name="Sheet3" sheetId="2" r:id="rId2"/>
  </sheets>
  <externalReferences>
    <externalReference r:id="rId5"/>
    <externalReference r:id="rId6"/>
  </externalReferences>
  <definedNames>
    <definedName name="_xlnm.Print_Area" localSheetId="1">'Sheet3'!$A$1:$K$330</definedName>
  </definedNames>
  <calcPr fullCalcOnLoad="1"/>
</workbook>
</file>

<file path=xl/sharedStrings.xml><?xml version="1.0" encoding="utf-8"?>
<sst xmlns="http://schemas.openxmlformats.org/spreadsheetml/2006/main" count="364" uniqueCount="308">
  <si>
    <t>Notes as at 31 March 2002</t>
  </si>
  <si>
    <t>1)</t>
  </si>
  <si>
    <t>Accounting policies</t>
  </si>
  <si>
    <t xml:space="preserve">The Company and the Group has adopted the same accounting policies and method of computation </t>
  </si>
  <si>
    <t>in its quarterly statements as compared with the last audited statement of 31 March 2001 and applicable approved</t>
  </si>
  <si>
    <t>accounting standards of the Malaysian Accounting Standards Board ("MASB") became effective during the current</t>
  </si>
  <si>
    <t>financial year.</t>
  </si>
  <si>
    <t>2)</t>
  </si>
  <si>
    <t>Exceptional items</t>
  </si>
  <si>
    <t>There is no exceptional item during this quarter and the year under review.</t>
  </si>
  <si>
    <t>Analysis for the corresponding year is as follows:-</t>
  </si>
  <si>
    <t>Current Year</t>
  </si>
  <si>
    <t>Preceding Year</t>
  </si>
  <si>
    <t>Quarter</t>
  </si>
  <si>
    <t>Corresponding</t>
  </si>
  <si>
    <t>To date</t>
  </si>
  <si>
    <t xml:space="preserve">Corresponding </t>
  </si>
  <si>
    <t>Period</t>
  </si>
  <si>
    <t>31/3/2002</t>
  </si>
  <si>
    <t>31/3/2001</t>
  </si>
  <si>
    <t>RM'000</t>
  </si>
  <si>
    <t>Gain on disposal of associated company</t>
  </si>
  <si>
    <t>3)</t>
  </si>
  <si>
    <t>Extraordinary items</t>
  </si>
  <si>
    <t>There is no extraordinary item during this quarter under review.</t>
  </si>
  <si>
    <t>4)</t>
  </si>
  <si>
    <t>Taxation</t>
  </si>
  <si>
    <t>RM '000</t>
  </si>
  <si>
    <t>Current year taxation</t>
  </si>
  <si>
    <t>Deferred taxation</t>
  </si>
  <si>
    <t>Under/ (over) provision in prior year</t>
  </si>
  <si>
    <t>Group's share of associated companies</t>
  </si>
  <si>
    <t>Effective tax rate - %</t>
  </si>
  <si>
    <t>The income tax expense for the year of the Group reflects an effective tax rate which is higher than the statutory tax rate due mainly</t>
  </si>
  <si>
    <t xml:space="preserve">to certain expenses which are not deductible, tax losses of certain subsidiary companies and the absence of group tax relief </t>
  </si>
  <si>
    <t>for tax suffered by certain subsidiary companies.</t>
  </si>
  <si>
    <t>5)</t>
  </si>
  <si>
    <t>Sales of unquoted investments and/or properties</t>
  </si>
  <si>
    <t>There is no sales of unquoted investments or properties during this quarter under review.</t>
  </si>
  <si>
    <t>6)</t>
  </si>
  <si>
    <t>Profit/(loss) on sales of investment and/or properties for the current financial year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</si>
  <si>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</si>
  <si>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</si>
  <si>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</si>
  <si>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Development Co. Ltd. for total consideration of RMB27,421,209 out of which RMB10,000,000 has been paid and</t>
  </si>
  <si>
    <t>the expected loss arising is equivalent to RM6.9 m.</t>
  </si>
  <si>
    <t xml:space="preserve"> </t>
  </si>
  <si>
    <t>Purchase or disposal of quoted investments</t>
  </si>
  <si>
    <t>There is no purchase or disposal of quoted investments during this quarter under review.</t>
  </si>
  <si>
    <t>7)</t>
  </si>
  <si>
    <t>Effect of changes in the composition of the Group</t>
  </si>
  <si>
    <t>There is no change in the composition of the Company during this current quarter under review.</t>
  </si>
  <si>
    <t>8)</t>
  </si>
  <si>
    <t>Status of Corporate Proposals announced</t>
  </si>
  <si>
    <t>8.1)</t>
  </si>
  <si>
    <t xml:space="preserve">Proposed Rationalisation of the Business of the Company and Talam Corporation Berhad ("Talam") including the merger of </t>
  </si>
  <si>
    <t>of their property related businesses</t>
  </si>
  <si>
    <t>Status:</t>
  </si>
  <si>
    <t>(a)</t>
  </si>
  <si>
    <t xml:space="preserve">The Foreign Investment Committee has approved the Proposed Merger vide its letter dated 10 September 2001.  The said approval is </t>
  </si>
  <si>
    <t>subject to the following:</t>
  </si>
  <si>
    <t>i.</t>
  </si>
  <si>
    <t>That Talam increases its Bumiputera equity content to at least 30% by 31 December 2002;  and</t>
  </si>
  <si>
    <t>ii.</t>
  </si>
  <si>
    <t>The approval of the Securities Commission for the Proposed Merger</t>
  </si>
  <si>
    <t xml:space="preserve">Europlus will be a wholly-owned subsidiary of Talam upon completion of the Proposed Merger.  As such, the equity structure of Europlus will </t>
  </si>
  <si>
    <t>follow the equity structure of Talam upon completion of the Proposed Merger.</t>
  </si>
  <si>
    <t>(b)</t>
  </si>
  <si>
    <t>The Economic Planning Unit vide its letter dated 29 January 2002 has approved the Proposed Merger</t>
  </si>
  <si>
    <t>(c )</t>
  </si>
  <si>
    <t xml:space="preserve">The Ministry of International Trade and Industry has approved the Proposed Merger vide its letter dated 20 March 2002.  The said approval is </t>
  </si>
  <si>
    <t xml:space="preserve">i. </t>
  </si>
  <si>
    <t xml:space="preserve">At least 70% of the issued and paid-up share capital of Asian Resinated Felt Sdn Bhd ("ARF") be held by Malaysians and at </t>
  </si>
  <si>
    <t>least 30% of the issued and paid-up share capital of ARF be held by bumiputra investors; and</t>
  </si>
  <si>
    <t xml:space="preserve">ARF and Kekwa Indah Sdn Bhd, both subsidiaries of Talam;  meet the equity conditions imposed by their respective </t>
  </si>
  <si>
    <t>Manufacturing Licences by March 1, 2004.</t>
  </si>
  <si>
    <t xml:space="preserve">The Manufacturing Licence of Kekwa Indah Sdn Bhd requires that the entire issued and paid-up share capital of the company be held by </t>
  </si>
  <si>
    <t>Malaysians with at least 30% held by Bumiputra investors.</t>
  </si>
  <si>
    <t>(d)</t>
  </si>
  <si>
    <t>The approval from the Securities Commission is still pending.</t>
  </si>
  <si>
    <t xml:space="preserve">        8.2) </t>
  </si>
  <si>
    <t xml:space="preserve">Proposed Shareholders' Mandate For Recurrent Related Party Transactions Of  </t>
  </si>
  <si>
    <t>A Revenue Or Trading Nature ("Proposed RRPT")</t>
  </si>
  <si>
    <t>On 24 November 2001, Europlus had announced amongst others, that the Company shall seek the</t>
  </si>
  <si>
    <t xml:space="preserve">shareholders' mandate for recurrent related party transactions of a revenue or </t>
  </si>
  <si>
    <t>trading nature which are in the ordinary course of business pursuant to Chapter 10.09 of the</t>
  </si>
  <si>
    <t>Listing Requirements.</t>
  </si>
  <si>
    <t xml:space="preserve">The Company had on 30 January 2002 announced amongst others that the shareholders have </t>
  </si>
  <si>
    <t>approved the Proposed RRPT at the Extraordinary General Meeting held on 30 January 2002.</t>
  </si>
  <si>
    <t xml:space="preserve">        8.3) </t>
  </si>
  <si>
    <t>Tenancy Agreement Between Pandan Indah Medical Management Sdn Bhd And</t>
  </si>
  <si>
    <t>Universal Health Care (R&amp;D) Sdn Bhd (formerly known as SSI Health Care Sdn Bhd)</t>
  </si>
  <si>
    <t>On 16 June 2000, Pandan Indah Medical Management Sdn Bhd ("PIMM"), a company which Europlus</t>
  </si>
  <si>
    <t>Berhad and Talam Corporation Berhad each has effective interest of 50%, entered into a Tenancy Agreement</t>
  </si>
  <si>
    <t>with Universal Health Care (R&amp;D) Sdn Bhd (formerly known as SSI Health Care Sdn Bhd)</t>
  </si>
  <si>
    <t xml:space="preserve">("Universal") whereby PIMM agreed to rent to Universal a hospital, hospital office building </t>
  </si>
  <si>
    <t xml:space="preserve">and medical office building with a total built-up area of 218,972 square feet known as "Talam Medical </t>
  </si>
  <si>
    <t xml:space="preserve">Centre" together with car park bays at a negotiated rent for a period of three (3) years with renewal of </t>
  </si>
  <si>
    <t>three (3) further terms of three (3) years each.</t>
  </si>
  <si>
    <t>PIMM had on 26 November 2001 terminated the Tenancy Agreement and the vacant possession</t>
  </si>
  <si>
    <t>of Talam Medical Centre was subsequently handed back to PIMM.</t>
  </si>
  <si>
    <t>9)</t>
  </si>
  <si>
    <t>Issuances and repayment of debts and equity securities, etc.</t>
  </si>
  <si>
    <t>There is no issuance and repayment of debt and equity securities, shares buy-backs , shares cancellation,</t>
  </si>
  <si>
    <t>shares held as treasury shares and resale of treasury shares save the issuance as follows:</t>
  </si>
  <si>
    <t xml:space="preserve">7% 2001/2006 Irredeemable Convertible </t>
  </si>
  <si>
    <t>Unsecured Loan Stock (ICULS)</t>
  </si>
  <si>
    <t xml:space="preserve">   Issuance of 7% 2001/2006 ICULS of</t>
  </si>
  <si>
    <t xml:space="preserve">   RM1.00 each to satisfy the acquisition</t>
  </si>
  <si>
    <t xml:space="preserve">   consideration  of 100% equity interest of</t>
  </si>
  <si>
    <t xml:space="preserve">   Biltradex Sdn Bhd</t>
  </si>
  <si>
    <t>Ordinary Shares</t>
  </si>
  <si>
    <t>i) Issuance of ordinary shares of RM1.00 each</t>
  </si>
  <si>
    <t xml:space="preserve">    pursuant to the conversion of 7 % 2001/2006</t>
  </si>
  <si>
    <t xml:space="preserve">    ICULS into ordinary shares</t>
  </si>
  <si>
    <t>ii) Issuance of ordinary shares of RM1.00 each</t>
  </si>
  <si>
    <t xml:space="preserve">     pursuant to the conversion of 7%  2000/2005</t>
  </si>
  <si>
    <t>iii) Issuance of ordinary shares of RM1.00 each</t>
  </si>
  <si>
    <t xml:space="preserve">     pursuant to the exercise of 2000/2005</t>
  </si>
  <si>
    <t xml:space="preserve">     warrants into ordinary shares </t>
  </si>
  <si>
    <t>10)</t>
  </si>
  <si>
    <t>Group Borrowings and Debt Securities</t>
  </si>
  <si>
    <t xml:space="preserve">Secured </t>
  </si>
  <si>
    <t>Unsecured</t>
  </si>
  <si>
    <t>Total</t>
  </si>
  <si>
    <t>Short term borowings</t>
  </si>
  <si>
    <t>Long term borrowings</t>
  </si>
  <si>
    <t>Currencies of debts</t>
  </si>
  <si>
    <t>In RM</t>
  </si>
  <si>
    <t>RM</t>
  </si>
  <si>
    <t>891.19 million</t>
  </si>
  <si>
    <t>In USD</t>
  </si>
  <si>
    <t xml:space="preserve">USD </t>
  </si>
  <si>
    <t>@ RM3.83   =</t>
  </si>
  <si>
    <t>11)</t>
  </si>
  <si>
    <t>Contingent liabilities</t>
  </si>
  <si>
    <t>The Company has provided corporate guarantee of RM904,890,000 to certain subsidiaries for credit facilities granted.</t>
  </si>
  <si>
    <t>12)</t>
  </si>
  <si>
    <t>Details of financial instruments with off balance sheet risk.</t>
  </si>
  <si>
    <t>The Group has no financial instruments with off balance sheet risk for the quarter under review.</t>
  </si>
  <si>
    <t>13)</t>
  </si>
  <si>
    <t>Material Litigations</t>
  </si>
  <si>
    <t>A legal suit was filed on 16 February 1995 in Malaysia against Khoo Ee Bee and Ha Chi</t>
  </si>
  <si>
    <t xml:space="preserve">Kut ("the Defendants") for misrepresentations regarding the contents and validity of the </t>
  </si>
  <si>
    <t>Technical Assistance Agreement dated 4 January 1993 (entered into between Larut</t>
  </si>
  <si>
    <t>Talam International Management Services Ltd ("LTIMS") and Jilin Social Welfare and Charity</t>
  </si>
  <si>
    <t>Foundations) and for the recovery of the loan of RM171,500 advanced to Khoo Ee Bee.</t>
  </si>
  <si>
    <t>Khoo Ee Bee has settled the case with Europlus. The Court has fixed the case against</t>
  </si>
  <si>
    <t>Ha Chi Kut for hearing on 5th September 2002.</t>
  </si>
  <si>
    <t xml:space="preserve">A separate legal suit has also been filed on 17 April, 1996 against the Defendants and Khoo Ee Liam, </t>
  </si>
  <si>
    <t xml:space="preserve">Teoh Say Lin and Dr.Lee Keng Ho alleging conspiracy to defraud Europlus by representing that the </t>
  </si>
  <si>
    <t xml:space="preserve">Technical Assistant Agreement was valid when it was not. Khoo Ee Bee, Teoh Say Lin and Dr.Lee Keng Ho  </t>
  </si>
  <si>
    <t xml:space="preserve">have settled the case with Europlus. The case against Khoo Ee Liam and Ha Chi Kut is pending in the Court </t>
  </si>
  <si>
    <t>of Appeal.</t>
  </si>
  <si>
    <t xml:space="preserve">Europlus’ associated company LTIMS had on 31 October 1994 commenced a civil suit </t>
  </si>
  <si>
    <t>in the Beijing Intermediate Court of the People's Republic of China against Khoo Ee</t>
  </si>
  <si>
    <t>Liam for the recovery of the US$5 million being procurement fees paid to him in respect</t>
  </si>
  <si>
    <t>of the Technical Assistance Agreement for the lottery operations in China. LTIMS has</t>
  </si>
  <si>
    <t>obtained judgement against Khoo Ee Liam for the US$5 million. LTIMS is in the process</t>
  </si>
  <si>
    <t>of executing judgement against Khoo Ee Liam.</t>
  </si>
  <si>
    <t>(c)</t>
  </si>
  <si>
    <t>Perwira Indra Sakti Sdn Bhd ("PIS") has obtained a judgement in default of appearance</t>
  </si>
  <si>
    <t>against Temen Joint Venture Sdn Bhd ("TJVSB") on 25 August 1999 for failure to</t>
  </si>
  <si>
    <t>complete the project work known as "Meadow Park Blok F" for a sum of</t>
  </si>
  <si>
    <t>RM9,363,278.03. TJVSB has wound up and PIS has filed a Proof of Debt with the</t>
  </si>
  <si>
    <t>Official Assignee ("OA") on 20 December 2000. The Official Assignee has yet to notify</t>
  </si>
  <si>
    <t>PIS on the date of the creditors meeting.</t>
  </si>
  <si>
    <t>Kenshine Corporation Sdn Bhd ("Kenshine"), PIS and Europlus Berhad ("EB")</t>
  </si>
  <si>
    <t>("collectively known as the Plaintiffs") has filed a claim against Tenaga Nasional Berhad</t>
  </si>
  <si>
    <t>("TNB") for an aggregate amount of RM7,003,606.63 with costs and a declaration that</t>
  </si>
  <si>
    <t>the Defendant shall pay liquidated and ascertained damages which have been paid by the</t>
  </si>
  <si>
    <t>Plaintiffs to the purchasers of the Plaintiffs development projects. TNB has filed in their</t>
  </si>
  <si>
    <t>defence and counter-claim on 4 May 2001. The application for the striking out the counter</t>
  </si>
  <si>
    <t xml:space="preserve">claim has yet to be heard as the proceedings have been transferred to another civil court </t>
  </si>
  <si>
    <t>of concurrent jurisdiction. The case is now fixed for mention on 18th July 2002.</t>
  </si>
  <si>
    <t>14)</t>
  </si>
  <si>
    <t>Segmental results</t>
  </si>
  <si>
    <t>Profit / (Loss)</t>
  </si>
  <si>
    <t>Before</t>
  </si>
  <si>
    <t>Assets</t>
  </si>
  <si>
    <t>Revenue</t>
  </si>
  <si>
    <t>Income Tax</t>
  </si>
  <si>
    <t>Employed</t>
  </si>
  <si>
    <t>By activity</t>
  </si>
  <si>
    <t>Property development</t>
  </si>
  <si>
    <t>Recreational</t>
  </si>
  <si>
    <t>Others</t>
  </si>
  <si>
    <t>Group's share in associated companies</t>
  </si>
  <si>
    <t>By geographical</t>
  </si>
  <si>
    <t xml:space="preserve">Malaysia </t>
  </si>
  <si>
    <t>China and Hong Kong</t>
  </si>
  <si>
    <t>15)</t>
  </si>
  <si>
    <t>Explanation on material changes in profit before taxation.</t>
  </si>
  <si>
    <t>4th quarter of</t>
  </si>
  <si>
    <t>3rd quarter of</t>
  </si>
  <si>
    <t>Financial Year</t>
  </si>
  <si>
    <t>(Jan'02 to Mac'02)</t>
  </si>
  <si>
    <t>(Oct to Dec 2001)</t>
  </si>
  <si>
    <t>(Jan'01 to Mac'01)</t>
  </si>
  <si>
    <t>2002</t>
  </si>
  <si>
    <t>2001</t>
  </si>
  <si>
    <t>%</t>
  </si>
  <si>
    <t>0.3%</t>
  </si>
  <si>
    <t>1.1%</t>
  </si>
  <si>
    <t xml:space="preserve">Profit/(Loss) before income tax, minority interest </t>
  </si>
  <si>
    <t xml:space="preserve">    and extraordinary item</t>
  </si>
  <si>
    <t>- 82.1 %</t>
  </si>
  <si>
    <t>- 62.3 %</t>
  </si>
  <si>
    <t xml:space="preserve">Profit/(Loss) after taxation attributable to </t>
  </si>
  <si>
    <t xml:space="preserve">    members of the Company</t>
  </si>
  <si>
    <t>- 84.7 %</t>
  </si>
  <si>
    <t xml:space="preserve"> - 31.2 %</t>
  </si>
  <si>
    <t>15.1)</t>
  </si>
  <si>
    <t>4th quarter of financial year 2002 compared to the 3rd quarter of financial year 2002.</t>
  </si>
  <si>
    <t>The Group revenue increased marginally by RM0.59 million or 0.3% to RM176.97 million from RM176.39 million reported.</t>
  </si>
  <si>
    <t>15.2)</t>
  </si>
  <si>
    <t>4th quarter of financial year 2002 compared to the 4th quarter of financial year 2001.</t>
  </si>
  <si>
    <t>The revenue of the current quarter under review increased marginally 1.1% from RM174.98 million reported.</t>
  </si>
  <si>
    <t>16)</t>
  </si>
  <si>
    <t>Review of results</t>
  </si>
  <si>
    <t>For the 12 months ended 31 March 2002, the Group's turnover and profit before income tax and minority interest were</t>
  </si>
  <si>
    <t>RM 636.44 million (6.6% increased) and RM 76.7 million (22.3% increased) respectively as compared to results ended 31 March 2001.</t>
  </si>
  <si>
    <t>The above results was achieved with continuous prudent management and aggressive marketing strategies.</t>
  </si>
  <si>
    <t>17)</t>
  </si>
  <si>
    <t xml:space="preserve">Material events subsequent to the end of the year </t>
  </si>
  <si>
    <t>There are no material events subsequent to the end of the year.</t>
  </si>
  <si>
    <t>18)</t>
  </si>
  <si>
    <t>Commentary on the seasonality or cyclicality of operations</t>
  </si>
  <si>
    <t>The business operations of the Group is not affected by any seasonality or cyclicality.</t>
  </si>
  <si>
    <t>19)</t>
  </si>
  <si>
    <t>Prospects for current year</t>
  </si>
  <si>
    <t>With the Government's continuing effort to implement pro-business measures to further stimulate the national economy,</t>
  </si>
  <si>
    <t>the Group is optimistic of its future growth and development in the property industry. Under the present business conditions,</t>
  </si>
  <si>
    <t>the Group expects to maintain its profitability compared to the preceding financial year</t>
  </si>
  <si>
    <t>20)</t>
  </si>
  <si>
    <t>Variances on profit forecast and profit guarantee.</t>
  </si>
  <si>
    <t>Not applicable for quarter under review.</t>
  </si>
  <si>
    <t>21)</t>
  </si>
  <si>
    <t>Dividends</t>
  </si>
  <si>
    <t>The Directors do not recommend any payment of dividend for the current financial year.</t>
  </si>
  <si>
    <t>22)</t>
  </si>
  <si>
    <t>Year 2000 compliance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</si>
  <si>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</si>
  <si>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</si>
  <si>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</si>
  <si>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By Order of the Board</t>
  </si>
  <si>
    <t>Lim Mei Yoong</t>
  </si>
  <si>
    <t>Company Secretary.</t>
  </si>
  <si>
    <t xml:space="preserve">  </t>
  </si>
  <si>
    <t>EUROPLUS BERHAD ( 520-H)</t>
  </si>
  <si>
    <t>CONSOLIDATED BALANCE SHEET AS AT 31 MARCH 2002</t>
  </si>
  <si>
    <t>AS AT END OF</t>
  </si>
  <si>
    <t>AS AT PRECEDING</t>
  </si>
  <si>
    <t>CURRENT QUARTER</t>
  </si>
  <si>
    <t xml:space="preserve">FINANCIAL </t>
  </si>
  <si>
    <t>YEAR END</t>
  </si>
  <si>
    <t>PROPERTY, PLANT AND EQUIPMENT</t>
  </si>
  <si>
    <t>INVESTMENT PROPERTIES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</si>
  <si>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</si>
  <si>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</si>
  <si>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</si>
  <si>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</si>
  <si>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Inventories</t>
  </si>
  <si>
    <t>Trade receivables</t>
  </si>
  <si>
    <t>Other receivables,deposits and prepayments</t>
  </si>
  <si>
    <t>Short - term deposits</t>
  </si>
  <si>
    <t>Cash in hand and at banks</t>
  </si>
  <si>
    <t>Total Current Assets</t>
  </si>
  <si>
    <t>CURRENT LIABILITIES</t>
  </si>
  <si>
    <t>Bank borrowings</t>
  </si>
  <si>
    <t>Bridging loan - current portion</t>
  </si>
  <si>
    <t xml:space="preserve">Long term loans - current portion </t>
  </si>
  <si>
    <t>Trade payables</t>
  </si>
  <si>
    <t>Retention monies</t>
  </si>
  <si>
    <t>Other payables and accrued expenses</t>
  </si>
  <si>
    <t>Tax liabilities</t>
  </si>
  <si>
    <t>Total Current Liabilities</t>
  </si>
  <si>
    <t>NET CURRENT LIABILITIES</t>
  </si>
  <si>
    <t>NET ASSETS</t>
  </si>
  <si>
    <t xml:space="preserve">Represented By : </t>
  </si>
  <si>
    <t>SHARE CAPITAL</t>
  </si>
  <si>
    <t>SHARE PREMIUM</t>
  </si>
  <si>
    <t>GENERAL RESERVE - Distributable</t>
  </si>
  <si>
    <t>FOREIGN EXCHANGE RESERVE</t>
  </si>
  <si>
    <t>CAPITAL RESERVE - non-distributable</t>
  </si>
  <si>
    <t>UNAPPROPRIATED PROFIT</t>
  </si>
  <si>
    <t>TOTAL SHAREHOLDERS' FUNDS</t>
  </si>
  <si>
    <t>MINORITY INTERESTS</t>
  </si>
  <si>
    <t>7% IRREDEEMABLE CONVERTIBLE UNSECURED LOAN STOCK</t>
  </si>
  <si>
    <t>BRIDGING LOANS - non-current portion</t>
  </si>
  <si>
    <t>BANK OVERDRAFT</t>
  </si>
  <si>
    <t>HIRE PURCHASE &amp; FINANCE LEASE PAYABLES  - non-current portion</t>
  </si>
  <si>
    <t>LONG TERMS LOANS - non-current portion</t>
  </si>
  <si>
    <t>TRADE PAYABLES - non-current portion</t>
  </si>
  <si>
    <t>OTHER PAYABLES AND ACCRUED EXPENSES - non current portion</t>
  </si>
  <si>
    <t>MEMBERS' SECURITY DEPOSITS</t>
  </si>
  <si>
    <t>DEFERRED MEMBERSHIP INCOME</t>
  </si>
  <si>
    <t>DEFERRED TAX LIABILITIES</t>
  </si>
  <si>
    <t>TOTAL LONG-TERM AND DEFERRED LIABILITIES</t>
  </si>
  <si>
    <t>TOTAL CAPITAL EMPLOYED</t>
  </si>
  <si>
    <t>NET TANGIBLE ASSETS PER SHARE (RM)</t>
  </si>
  <si>
    <t xml:space="preserve">Securities ("BAIDS") and RM350,000,000 Murabahah Notes Issuance Facility ("MUNIF"). </t>
  </si>
  <si>
    <t xml:space="preserve">In accordance to the BAIDS and MUNIFS granted there is as at 31 March 2002, a sinking fund deposit of RM124,000,000 </t>
  </si>
  <si>
    <t xml:space="preserve">to meet the redemption of maturing notes. </t>
  </si>
  <si>
    <t>include additional advertising and promotional expenses  from our aggressive marketing strategies.</t>
  </si>
  <si>
    <t>The above are denominated in Ringgit Malaysia and include the RM250,000,000 Al-Bithman Ajil Islamic Debt</t>
  </si>
  <si>
    <t>The decrease in profit before tax was partly due to payment of late ascertained damages to purchasers. Other cost increases</t>
  </si>
  <si>
    <t>The drop in profit before tax for current quarter was partly due to the reasons stated above.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</si>
</sst>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0"/>
      <name val="Arial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Alignment="1" quotePrefix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38" fontId="2" fillId="0" borderId="0" xfId="15" applyNumberFormat="1" applyFont="1" applyAlignment="1">
      <alignment/>
    </xf>
    <xf numFmtId="38" fontId="2" fillId="0" borderId="1" xfId="15" applyNumberFormat="1" applyFont="1" applyBorder="1" applyAlignment="1">
      <alignment/>
    </xf>
    <xf numFmtId="38" fontId="2" fillId="0" borderId="0" xfId="15" applyNumberFormat="1" applyFont="1" applyBorder="1" applyAlignment="1">
      <alignment/>
    </xf>
    <xf numFmtId="38" fontId="2" fillId="0" borderId="3" xfId="15" applyNumberFormat="1" applyFont="1" applyBorder="1" applyAlignment="1">
      <alignment/>
    </xf>
    <xf numFmtId="165" fontId="2" fillId="0" borderId="0" xfId="19" applyNumberFormat="1" applyFont="1" applyBorder="1" applyAlignment="1" quotePrefix="1">
      <alignment/>
    </xf>
    <xf numFmtId="165" fontId="2" fillId="0" borderId="0" xfId="19" applyNumberFormat="1" applyFont="1" applyBorder="1" applyAlignment="1">
      <alignment/>
    </xf>
    <xf numFmtId="38" fontId="2" fillId="0" borderId="0" xfId="15" applyNumberFormat="1" applyFont="1" applyAlignment="1">
      <alignment horizontal="center"/>
    </xf>
    <xf numFmtId="38" fontId="2" fillId="0" borderId="0" xfId="15" applyNumberFormat="1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0" xfId="15" applyNumberFormat="1" applyFont="1" applyBorder="1" applyAlignment="1">
      <alignment horizontal="center"/>
    </xf>
    <xf numFmtId="0" fontId="9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4" fillId="0" borderId="0" xfId="15" applyNumberFormat="1" applyFont="1" applyAlignment="1" quotePrefix="1">
      <alignment horizontal="center"/>
    </xf>
    <xf numFmtId="164" fontId="4" fillId="0" borderId="0" xfId="15" applyNumberFormat="1" applyFont="1" applyBorder="1" applyAlignment="1" quotePrefix="1">
      <alignment horizontal="center"/>
    </xf>
    <xf numFmtId="164" fontId="2" fillId="0" borderId="0" xfId="15" applyNumberFormat="1" applyFont="1" applyBorder="1" applyAlignment="1" quotePrefix="1">
      <alignment/>
    </xf>
    <xf numFmtId="164" fontId="2" fillId="0" borderId="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3" xfId="15" applyNumberFormat="1" applyFont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 quotePrefix="1">
      <alignment/>
    </xf>
    <xf numFmtId="0" fontId="2" fillId="0" borderId="0" xfId="0" applyFont="1" applyAlignment="1">
      <alignment horizontal="center"/>
    </xf>
    <xf numFmtId="38" fontId="2" fillId="0" borderId="1" xfId="15" applyNumberFormat="1" applyFont="1" applyBorder="1" applyAlignment="1">
      <alignment/>
    </xf>
    <xf numFmtId="38" fontId="2" fillId="0" borderId="4" xfId="15" applyNumberFormat="1" applyFont="1" applyBorder="1" applyAlignment="1">
      <alignment/>
    </xf>
    <xf numFmtId="38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38" fontId="2" fillId="0" borderId="3" xfId="15" applyNumberFormat="1" applyFont="1" applyBorder="1" applyAlignment="1">
      <alignment/>
    </xf>
    <xf numFmtId="43" fontId="2" fillId="0" borderId="1" xfId="15" applyFont="1" applyBorder="1" applyAlignment="1">
      <alignment/>
    </xf>
    <xf numFmtId="164" fontId="2" fillId="0" borderId="1" xfId="15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7" xfId="15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15" applyNumberFormat="1" applyFont="1" applyBorder="1" applyAlignment="1">
      <alignment horizontal="center"/>
    </xf>
    <xf numFmtId="164" fontId="2" fillId="0" borderId="11" xfId="15" applyNumberFormat="1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1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14" xfId="15" applyNumberFormat="1" applyFont="1" applyBorder="1" applyAlignment="1" quotePrefix="1">
      <alignment horizontal="right"/>
    </xf>
    <xf numFmtId="0" fontId="2" fillId="0" borderId="14" xfId="0" applyFont="1" applyBorder="1" applyAlignment="1" quotePrefix="1">
      <alignment horizontal="right"/>
    </xf>
    <xf numFmtId="164" fontId="2" fillId="0" borderId="7" xfId="15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164" fontId="2" fillId="0" borderId="11" xfId="15" applyNumberFormat="1" applyFont="1" applyBorder="1" applyAlignment="1">
      <alignment/>
    </xf>
    <xf numFmtId="164" fontId="2" fillId="0" borderId="11" xfId="15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 horizontal="right"/>
    </xf>
    <xf numFmtId="38" fontId="10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38" fontId="2" fillId="0" borderId="16" xfId="15" applyNumberFormat="1" applyFont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7" xfId="15" applyNumberFormat="1" applyFont="1" applyBorder="1" applyAlignment="1">
      <alignment/>
    </xf>
    <xf numFmtId="38" fontId="2" fillId="0" borderId="10" xfId="15" applyNumberFormat="1" applyFont="1" applyBorder="1" applyAlignment="1">
      <alignment/>
    </xf>
    <xf numFmtId="38" fontId="2" fillId="0" borderId="14" xfId="15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43" fontId="2" fillId="0" borderId="10" xfId="15" applyFont="1" applyBorder="1" applyAlignment="1">
      <alignment/>
    </xf>
    <xf numFmtId="38" fontId="2" fillId="0" borderId="11" xfId="15" applyNumberFormat="1" applyFont="1" applyBorder="1" applyAlignment="1">
      <alignment/>
    </xf>
    <xf numFmtId="38" fontId="2" fillId="0" borderId="2" xfId="15" applyNumberFormat="1" applyFont="1" applyBorder="1" applyAlignment="1">
      <alignment/>
    </xf>
    <xf numFmtId="40" fontId="2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164" fontId="2" fillId="0" borderId="8" xfId="15" applyNumberFormat="1" applyFont="1" applyBorder="1" applyAlignment="1">
      <alignment horizontal="center"/>
    </xf>
    <xf numFmtId="164" fontId="2" fillId="0" borderId="9" xfId="15" applyNumberFormat="1" applyFont="1" applyBorder="1" applyAlignment="1">
      <alignment horizontal="center"/>
    </xf>
    <xf numFmtId="164" fontId="2" fillId="0" borderId="12" xfId="15" applyNumberFormat="1" applyFont="1" applyBorder="1" applyAlignment="1" quotePrefix="1">
      <alignment horizontal="center"/>
    </xf>
    <xf numFmtId="164" fontId="2" fillId="0" borderId="13" xfId="15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left" vertical="top" wrapText="1"/>
    </xf>
    <xf numFmtId="164" fontId="2" fillId="0" borderId="5" xfId="15" applyNumberFormat="1" applyFont="1" applyBorder="1" applyAlignment="1">
      <alignment horizontal="center"/>
    </xf>
    <xf numFmtId="164" fontId="2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lse3qtr0302asTSCAC_Mac'02%20(LEO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cb0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ytd div"/>
      <sheetName val="ytd"/>
      <sheetName val="BS"/>
      <sheetName val="KLSEann"/>
      <sheetName val="klsenotes"/>
      <sheetName val="eps"/>
      <sheetName val="all"/>
      <sheetName val="lead"/>
      <sheetName val="variance"/>
    </sheetNames>
    <sheetDataSet>
      <sheetData sheetId="3">
        <row r="1">
          <cell r="B1" t="str">
            <v>EUROPLUS BERHAD ( 520-H)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bs"/>
      <sheetName val="p&amp;l"/>
      <sheetName val="notes"/>
      <sheetName val="Comparison"/>
      <sheetName val="loan"/>
      <sheetName val="cy adj"/>
      <sheetName val="permanent adj"/>
      <sheetName val="inv prop"/>
      <sheetName val="groupseg"/>
      <sheetName val="restruc fva"/>
      <sheetName val="pdp"/>
      <sheetName val="inter recon"/>
      <sheetName val="segment"/>
      <sheetName val="lcbseg"/>
      <sheetName val="fva amort"/>
      <sheetName val="dn contract"/>
      <sheetName val="inter coy"/>
      <sheetName val="ebinter"/>
      <sheetName val="lcbmgmt"/>
      <sheetName val="intercoy wo"/>
      <sheetName val="mgt fees"/>
      <sheetName val="associate"/>
      <sheetName val="proof assc-cac"/>
    </sheetNames>
    <sheetDataSet>
      <sheetData sheetId="1">
        <row r="7">
          <cell r="AA7">
            <v>113056794.76407102</v>
          </cell>
        </row>
        <row r="9">
          <cell r="AA9">
            <v>943304560.16509</v>
          </cell>
        </row>
        <row r="13">
          <cell r="AA13">
            <v>109096727.3</v>
          </cell>
        </row>
        <row r="15">
          <cell r="AA15">
            <v>51488544.616</v>
          </cell>
        </row>
        <row r="21">
          <cell r="AA21">
            <v>713680815.4161756</v>
          </cell>
        </row>
        <row r="22">
          <cell r="AA22">
            <v>5328401.79</v>
          </cell>
        </row>
        <row r="23">
          <cell r="AA23">
            <v>200134115.106207</v>
          </cell>
        </row>
        <row r="24">
          <cell r="AA24">
            <v>124907173.06329814</v>
          </cell>
        </row>
        <row r="28">
          <cell r="AA28">
            <v>16360000.29</v>
          </cell>
        </row>
        <row r="32">
          <cell r="AA32">
            <v>1175292.26</v>
          </cell>
        </row>
        <row r="33">
          <cell r="AA33">
            <v>124047334.77000001</v>
          </cell>
        </row>
        <row r="34">
          <cell r="AA34">
            <v>30449631.249698006</v>
          </cell>
        </row>
        <row r="40">
          <cell r="AA40">
            <v>382867488.43389994</v>
          </cell>
        </row>
        <row r="41">
          <cell r="AA41">
            <v>157860496.337487</v>
          </cell>
        </row>
        <row r="42">
          <cell r="AA42">
            <v>107061864.81</v>
          </cell>
        </row>
        <row r="43">
          <cell r="AA43">
            <v>309956.88</v>
          </cell>
        </row>
        <row r="44">
          <cell r="AA44">
            <v>0</v>
          </cell>
        </row>
        <row r="45">
          <cell r="AA45">
            <v>94775228.76</v>
          </cell>
        </row>
        <row r="50">
          <cell r="AA50">
            <v>0</v>
          </cell>
        </row>
        <row r="51">
          <cell r="AA51">
            <v>38855260.85</v>
          </cell>
        </row>
        <row r="57">
          <cell r="AA57">
            <v>38187142.510000005</v>
          </cell>
        </row>
        <row r="58">
          <cell r="AA58">
            <v>16470739.990000002</v>
          </cell>
        </row>
        <row r="59">
          <cell r="AA59">
            <v>333959526.9975488</v>
          </cell>
        </row>
        <row r="63">
          <cell r="AA63">
            <v>11021903.9</v>
          </cell>
        </row>
        <row r="70">
          <cell r="AA70">
            <v>-23745744.34799999</v>
          </cell>
        </row>
        <row r="72">
          <cell r="AA72">
            <v>-19304570.740000002</v>
          </cell>
        </row>
        <row r="85">
          <cell r="AA85">
            <v>268576837</v>
          </cell>
        </row>
        <row r="87">
          <cell r="AA87">
            <v>158597865.24</v>
          </cell>
        </row>
        <row r="89">
          <cell r="AA89">
            <v>0</v>
          </cell>
        </row>
        <row r="91">
          <cell r="AA91">
            <v>403699.93000000005</v>
          </cell>
        </row>
        <row r="93">
          <cell r="AA93">
            <v>1214333</v>
          </cell>
        </row>
        <row r="97">
          <cell r="AA97">
            <v>15890637.451074947</v>
          </cell>
        </row>
        <row r="99">
          <cell r="AA99">
            <v>197325678.92967755</v>
          </cell>
        </row>
        <row r="103">
          <cell r="AA103">
            <v>91386050</v>
          </cell>
        </row>
      </sheetData>
      <sheetData sheetId="3">
        <row r="403">
          <cell r="AA403">
            <v>14344080</v>
          </cell>
        </row>
        <row r="404">
          <cell r="AA404">
            <v>95901414.18</v>
          </cell>
        </row>
        <row r="405">
          <cell r="AA405">
            <v>4877000</v>
          </cell>
        </row>
        <row r="406">
          <cell r="AA406">
            <v>1720620</v>
          </cell>
        </row>
        <row r="407">
          <cell r="AA407">
            <v>396950.49</v>
          </cell>
        </row>
        <row r="409">
          <cell r="AA409">
            <v>322000000</v>
          </cell>
        </row>
        <row r="410">
          <cell r="AA410">
            <v>29500000</v>
          </cell>
        </row>
        <row r="411">
          <cell r="AA411">
            <v>6474300</v>
          </cell>
        </row>
      </sheetData>
      <sheetData sheetId="13">
        <row r="10">
          <cell r="F10">
            <v>626455396.02</v>
          </cell>
        </row>
        <row r="11">
          <cell r="F11">
            <v>5344010.59</v>
          </cell>
        </row>
        <row r="12">
          <cell r="F12">
            <v>4644494.048095241</v>
          </cell>
        </row>
        <row r="18">
          <cell r="F18">
            <v>93136541.86494994</v>
          </cell>
        </row>
        <row r="19">
          <cell r="F19">
            <v>-1221065.7000000007</v>
          </cell>
        </row>
        <row r="20">
          <cell r="F20">
            <v>-14987302.841904761</v>
          </cell>
        </row>
        <row r="23">
          <cell r="F23">
            <v>-152810.7999999998</v>
          </cell>
        </row>
        <row r="29">
          <cell r="F29">
            <v>2231613142.4445395</v>
          </cell>
        </row>
        <row r="30">
          <cell r="F30">
            <v>86189427.69</v>
          </cell>
        </row>
        <row r="31">
          <cell r="F31">
            <v>47378275.749999896</v>
          </cell>
        </row>
        <row r="34">
          <cell r="F34">
            <v>67848544.90599999</v>
          </cell>
        </row>
        <row r="46">
          <cell r="E46">
            <v>0</v>
          </cell>
        </row>
        <row r="87">
          <cell r="D87">
            <v>636443900.6580952</v>
          </cell>
          <cell r="E87">
            <v>76928173.32304518</v>
          </cell>
          <cell r="F87">
            <v>2293310296.4220777</v>
          </cell>
        </row>
        <row r="89">
          <cell r="F89">
            <v>71870549.462462</v>
          </cell>
        </row>
        <row r="94">
          <cell r="E94">
            <v>-152810.7999999998</v>
          </cell>
          <cell r="F94">
            <v>67848544.90599999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workbookViewId="0" topLeftCell="A47">
      <selection activeCell="E63" sqref="E63"/>
    </sheetView>
  </sheetViews>
  <sheetFormatPr defaultColWidth="9.140625" defaultRowHeight="12.75"/>
  <cols>
    <col min="1" max="1" width="0.85546875" style="87" customWidth="1"/>
    <col min="2" max="2" width="4.140625" style="87" customWidth="1"/>
    <col min="3" max="3" width="53.8515625" style="87" customWidth="1"/>
    <col min="4" max="4" width="2.421875" style="87" customWidth="1"/>
    <col min="5" max="5" width="18.7109375" style="87" customWidth="1"/>
    <col min="6" max="6" width="7.57421875" style="87" customWidth="1"/>
    <col min="7" max="7" width="18.7109375" style="87" customWidth="1"/>
    <col min="8" max="8" width="9.140625" style="87" customWidth="1"/>
    <col min="9" max="10" width="16.140625" style="87" customWidth="1"/>
    <col min="11" max="16384" width="9.140625" style="87" customWidth="1"/>
  </cols>
  <sheetData>
    <row r="1" s="85" customFormat="1" ht="15.75">
      <c r="B1" s="86" t="s">
        <v>249</v>
      </c>
    </row>
    <row r="2" ht="12.75">
      <c r="B2" s="1"/>
    </row>
    <row r="3" ht="12.75">
      <c r="B3" s="1" t="s">
        <v>250</v>
      </c>
    </row>
    <row r="5" spans="5:7" ht="12.75">
      <c r="E5" s="88" t="s">
        <v>251</v>
      </c>
      <c r="G5" s="88" t="s">
        <v>252</v>
      </c>
    </row>
    <row r="6" spans="5:7" ht="12.75">
      <c r="E6" s="88" t="s">
        <v>253</v>
      </c>
      <c r="G6" s="88" t="s">
        <v>254</v>
      </c>
    </row>
    <row r="7" spans="5:7" ht="12.75">
      <c r="E7" s="88"/>
      <c r="G7" s="88" t="s">
        <v>255</v>
      </c>
    </row>
    <row r="8" spans="5:7" ht="12.75">
      <c r="E8" s="89">
        <v>37346</v>
      </c>
      <c r="F8" s="90"/>
      <c r="G8" s="91">
        <v>36981</v>
      </c>
    </row>
    <row r="9" spans="5:7" ht="12.75">
      <c r="E9" s="88" t="s">
        <v>27</v>
      </c>
      <c r="G9" s="88" t="s">
        <v>27</v>
      </c>
    </row>
    <row r="10" ht="12.75">
      <c r="E10" s="88"/>
    </row>
    <row r="11" spans="2:7" ht="12.75">
      <c r="B11" s="87" t="s">
        <v>256</v>
      </c>
      <c r="E11" s="18">
        <f>'[2]bs'!$AA$7/1000</f>
        <v>113056.79476407102</v>
      </c>
      <c r="G11" s="18">
        <v>117299</v>
      </c>
    </row>
    <row r="12" spans="2:7" ht="12.75">
      <c r="B12" s="87" t="s">
        <v>257</v>
      </c>
      <c r="E12" s="18">
        <f>'[2]bs'!$AA$13/1000</f>
        <v>109096.7273</v>
      </c>
      <c r="G12" s="18">
        <v>103100</v>
      </c>
    </row>
    <row r="13" spans="2:7" ht="12.75">
      <c r="B13" s="87" t="s">
        <v>258</v>
      </c>
      <c r="E13" s="18">
        <f>'[2]bs'!$AA$9/1000</f>
        <v>943304.56016509</v>
      </c>
      <c r="G13" s="18">
        <v>1190234</v>
      </c>
    </row>
    <row r="14" spans="2:7" ht="12.75">
      <c r="B14" s="87" t="s">
        <v>259</v>
      </c>
      <c r="E14" s="18">
        <f>('[2]bs'!$AA$15)/1000</f>
        <v>51488.544616</v>
      </c>
      <c r="G14" s="18">
        <v>68850</v>
      </c>
    </row>
    <row r="15" spans="5:7" ht="18" customHeight="1">
      <c r="E15" s="92">
        <f>SUM(E11:E14)</f>
        <v>1216946.6268451612</v>
      </c>
      <c r="G15" s="93">
        <f>SUM(G11:G14)</f>
        <v>1479483</v>
      </c>
    </row>
    <row r="16" ht="12.75">
      <c r="E16" s="18"/>
    </row>
    <row r="17" spans="2:5" ht="12.75">
      <c r="B17" s="87" t="s">
        <v>260</v>
      </c>
      <c r="E17" s="18"/>
    </row>
    <row r="18" spans="3:7" ht="12.75">
      <c r="C18" s="87" t="s">
        <v>261</v>
      </c>
      <c r="E18" s="94">
        <f>'[2]bs'!$AA$21/1000</f>
        <v>713680.8154161756</v>
      </c>
      <c r="G18" s="94">
        <v>361862</v>
      </c>
    </row>
    <row r="19" spans="3:7" ht="12.75">
      <c r="C19" s="87" t="s">
        <v>262</v>
      </c>
      <c r="E19" s="95">
        <f>'[2]bs'!$AA$22/1000</f>
        <v>5328.40179</v>
      </c>
      <c r="G19" s="95">
        <v>4032</v>
      </c>
    </row>
    <row r="20" spans="3:7" ht="12.75">
      <c r="C20" s="87" t="s">
        <v>263</v>
      </c>
      <c r="E20" s="95">
        <f>'[2]bs'!$AA$23/1000</f>
        <v>200134.11510620703</v>
      </c>
      <c r="G20" s="95">
        <v>175523</v>
      </c>
    </row>
    <row r="21" spans="3:7" ht="12.75">
      <c r="C21" s="87" t="s">
        <v>264</v>
      </c>
      <c r="E21" s="95">
        <f>('[2]bs'!$AA$24+'[2]bs'!$AA$28)/1000</f>
        <v>141267.17335329813</v>
      </c>
      <c r="G21" s="95">
        <v>89803</v>
      </c>
    </row>
    <row r="22" spans="3:7" ht="12.75">
      <c r="C22" s="87" t="s">
        <v>265</v>
      </c>
      <c r="E22" s="95">
        <f>('[2]bs'!$AA$32+'[2]bs'!$AA$33)/1000</f>
        <v>125222.62703000002</v>
      </c>
      <c r="G22" s="95">
        <v>73332</v>
      </c>
    </row>
    <row r="23" spans="3:7" ht="12.75">
      <c r="C23" s="87" t="s">
        <v>266</v>
      </c>
      <c r="E23" s="95">
        <f>'[2]bs'!$AA$34/1000</f>
        <v>30449.631249698006</v>
      </c>
      <c r="G23" s="95">
        <v>32845</v>
      </c>
    </row>
    <row r="24" spans="3:7" ht="18" customHeight="1">
      <c r="C24" s="87" t="s">
        <v>267</v>
      </c>
      <c r="E24" s="96">
        <f>SUM(E18:E23)</f>
        <v>1216082.763945379</v>
      </c>
      <c r="G24" s="97">
        <f>SUM(G18:G23)</f>
        <v>737397</v>
      </c>
    </row>
    <row r="25" spans="5:7" ht="12.75">
      <c r="E25" s="95"/>
      <c r="G25" s="98"/>
    </row>
    <row r="26" spans="2:7" ht="12.75">
      <c r="B26" s="87" t="s">
        <v>268</v>
      </c>
      <c r="E26" s="95"/>
      <c r="G26" s="98"/>
    </row>
    <row r="27" spans="3:7" ht="12.75">
      <c r="C27" s="87" t="s">
        <v>269</v>
      </c>
      <c r="E27" s="95">
        <f>SUM('[2]bs'!$AA$43,'[2]bs'!$AA$44,'[2]bs'!$AA$57,'[2]bs'!$AA$63)/1000</f>
        <v>49519.00329000001</v>
      </c>
      <c r="G27" s="95">
        <v>52059</v>
      </c>
    </row>
    <row r="28" spans="3:7" ht="12.75">
      <c r="C28" s="87" t="s">
        <v>270</v>
      </c>
      <c r="E28" s="99">
        <f>'[2]bs'!$AA$58/1000</f>
        <v>16470.739990000002</v>
      </c>
      <c r="G28" s="95">
        <v>20887</v>
      </c>
    </row>
    <row r="29" spans="3:7" ht="12.75">
      <c r="C29" s="87" t="s">
        <v>271</v>
      </c>
      <c r="E29" s="95">
        <f>'[2]bs'!$AA$59/1000</f>
        <v>333959.5269975488</v>
      </c>
      <c r="G29" s="95">
        <v>164138</v>
      </c>
    </row>
    <row r="30" spans="3:7" ht="12.75">
      <c r="C30" s="87" t="s">
        <v>272</v>
      </c>
      <c r="E30" s="95">
        <f>SUM('[2]bs'!$AA$40,'[2]bs'!$AA$51)/1000</f>
        <v>421722.74928389996</v>
      </c>
      <c r="G30" s="95">
        <v>322511</v>
      </c>
    </row>
    <row r="31" spans="3:7" ht="12.75">
      <c r="C31" s="87" t="s">
        <v>273</v>
      </c>
      <c r="E31" s="95">
        <f>'[2]bs'!$AA$45/1000</f>
        <v>94775.22876</v>
      </c>
      <c r="G31" s="95">
        <v>79521</v>
      </c>
    </row>
    <row r="32" spans="3:7" ht="12.75">
      <c r="C32" s="87" t="s">
        <v>274</v>
      </c>
      <c r="E32" s="95">
        <f>SUM('[2]bs'!$AA$41,'[2]bs'!$AA$50)/1000</f>
        <v>157860.496337487</v>
      </c>
      <c r="G32" s="95">
        <v>97894</v>
      </c>
    </row>
    <row r="33" spans="3:7" ht="12.75">
      <c r="C33" s="87" t="s">
        <v>275</v>
      </c>
      <c r="E33" s="95">
        <f>'[2]bs'!$AA$42/1000</f>
        <v>107061.86481</v>
      </c>
      <c r="G33" s="95">
        <v>94403</v>
      </c>
    </row>
    <row r="34" spans="3:7" ht="16.5" customHeight="1">
      <c r="C34" s="87" t="s">
        <v>276</v>
      </c>
      <c r="E34" s="96">
        <f>SUM(E27:E33)</f>
        <v>1181369.6094689358</v>
      </c>
      <c r="G34" s="96">
        <f>SUM(G27:G33)</f>
        <v>831413</v>
      </c>
    </row>
    <row r="35" ht="12.75">
      <c r="E35" s="18"/>
    </row>
    <row r="36" spans="2:7" ht="18" customHeight="1">
      <c r="B36" s="87" t="s">
        <v>277</v>
      </c>
      <c r="E36" s="87">
        <f>+E24-E34</f>
        <v>34713.154476443306</v>
      </c>
      <c r="G36" s="87">
        <f>+G24-G34</f>
        <v>-94016</v>
      </c>
    </row>
    <row r="37" spans="5:7" ht="12.75">
      <c r="E37" s="100"/>
      <c r="G37" s="100"/>
    </row>
    <row r="38" spans="5:7" ht="7.5" customHeight="1">
      <c r="E38" s="55"/>
      <c r="G38" s="101"/>
    </row>
    <row r="39" spans="2:7" ht="13.5" thickBot="1">
      <c r="B39" s="87" t="s">
        <v>278</v>
      </c>
      <c r="E39" s="102">
        <f>+E15+E36</f>
        <v>1251659.7813216045</v>
      </c>
      <c r="G39" s="102">
        <f>+G15+G36</f>
        <v>1385467</v>
      </c>
    </row>
    <row r="40" ht="13.5" thickTop="1">
      <c r="E40" s="18"/>
    </row>
    <row r="41" spans="2:5" ht="12.75">
      <c r="B41" s="87" t="s">
        <v>279</v>
      </c>
      <c r="E41" s="18"/>
    </row>
    <row r="42" ht="12.75">
      <c r="E42" s="18"/>
    </row>
    <row r="43" spans="2:7" ht="12.75">
      <c r="B43" s="87" t="s">
        <v>280</v>
      </c>
      <c r="E43" s="18">
        <f>SUM('[2]bs'!$AA$85,'[2]bs'!$AA$89)/1000</f>
        <v>268576.837</v>
      </c>
      <c r="G43" s="87">
        <v>255949</v>
      </c>
    </row>
    <row r="44" spans="2:7" ht="12.75">
      <c r="B44" s="87" t="s">
        <v>281</v>
      </c>
      <c r="E44" s="18">
        <f>'[2]bs'!$AA$87/1000</f>
        <v>158597.86524</v>
      </c>
      <c r="G44" s="87">
        <v>159684</v>
      </c>
    </row>
    <row r="45" spans="2:7" ht="12.75">
      <c r="B45" s="87" t="s">
        <v>282</v>
      </c>
      <c r="E45" s="18">
        <f>'[2]bs'!$AA$91/1000</f>
        <v>403.69993000000005</v>
      </c>
      <c r="G45" s="87">
        <v>404</v>
      </c>
    </row>
    <row r="46" spans="2:7" ht="12.75">
      <c r="B46" s="87" t="s">
        <v>283</v>
      </c>
      <c r="E46" s="18">
        <f>'[2]bs'!$AA$97/1000</f>
        <v>15890.637451074947</v>
      </c>
      <c r="G46" s="87">
        <v>15891</v>
      </c>
    </row>
    <row r="47" spans="2:7" ht="12.75">
      <c r="B47" s="87" t="s">
        <v>284</v>
      </c>
      <c r="E47" s="18">
        <f>'[2]bs'!$AA$93/1000</f>
        <v>1214.333</v>
      </c>
      <c r="G47" s="87">
        <v>1214</v>
      </c>
    </row>
    <row r="48" spans="2:7" ht="12.75">
      <c r="B48" s="87" t="s">
        <v>285</v>
      </c>
      <c r="E48" s="53">
        <f>'[2]bs'!$AA$99/1000</f>
        <v>197325.67892967755</v>
      </c>
      <c r="G48" s="100">
        <v>151041</v>
      </c>
    </row>
    <row r="49" ht="7.5" customHeight="1">
      <c r="E49" s="18"/>
    </row>
    <row r="50" spans="2:7" ht="12.75">
      <c r="B50" s="87" t="s">
        <v>286</v>
      </c>
      <c r="E50" s="18">
        <f>SUM(E43:E48)</f>
        <v>642009.0515507525</v>
      </c>
      <c r="G50" s="87">
        <f>SUM(G43:G48)</f>
        <v>584183</v>
      </c>
    </row>
    <row r="51" ht="12.75">
      <c r="E51" s="18"/>
    </row>
    <row r="52" spans="2:7" ht="12.75">
      <c r="B52" s="87" t="s">
        <v>287</v>
      </c>
      <c r="E52" s="18">
        <f>-'[2]bs'!$AA$70/1000</f>
        <v>23745.74434799999</v>
      </c>
      <c r="G52" s="87">
        <v>39381</v>
      </c>
    </row>
    <row r="53" spans="2:7" ht="12.75">
      <c r="B53" s="87" t="s">
        <v>288</v>
      </c>
      <c r="E53" s="18">
        <f>'[2]bs'!$AA$103/1000</f>
        <v>91386.05</v>
      </c>
      <c r="G53" s="3">
        <v>84014</v>
      </c>
    </row>
    <row r="54" spans="5:7" ht="12.75">
      <c r="E54" s="53"/>
      <c r="G54" s="100"/>
    </row>
    <row r="55" spans="2:7" ht="12.75">
      <c r="B55" s="87" t="s">
        <v>289</v>
      </c>
      <c r="E55" s="98">
        <f>'[2]notes'!$AA$403/1000</f>
        <v>14344.08</v>
      </c>
      <c r="F55" s="101"/>
      <c r="G55" s="98">
        <v>19723</v>
      </c>
    </row>
    <row r="56" spans="2:7" ht="12.75">
      <c r="B56" s="87" t="s">
        <v>290</v>
      </c>
      <c r="E56" s="98">
        <f>'[2]notes'!$AA$411/1000</f>
        <v>6474.3</v>
      </c>
      <c r="F56" s="101"/>
      <c r="G56" s="103">
        <v>0</v>
      </c>
    </row>
    <row r="57" spans="2:7" ht="12.75">
      <c r="B57" s="87" t="s">
        <v>291</v>
      </c>
      <c r="E57" s="98">
        <f>'[2]notes'!$AA$407/1000</f>
        <v>396.95049</v>
      </c>
      <c r="F57" s="101"/>
      <c r="G57" s="98">
        <v>729</v>
      </c>
    </row>
    <row r="58" spans="2:7" ht="12.75">
      <c r="B58" s="87" t="s">
        <v>292</v>
      </c>
      <c r="E58" s="99">
        <f>SUM('[2]notes'!$AA$404,'[2]notes'!$AA$409)/1000</f>
        <v>417901.41418</v>
      </c>
      <c r="F58" s="101"/>
      <c r="G58" s="95">
        <v>584072</v>
      </c>
    </row>
    <row r="59" spans="2:7" ht="12.75">
      <c r="B59" s="87" t="s">
        <v>293</v>
      </c>
      <c r="E59" s="99">
        <v>0</v>
      </c>
      <c r="F59" s="101"/>
      <c r="G59" s="95">
        <v>667</v>
      </c>
    </row>
    <row r="60" spans="2:7" ht="12.75">
      <c r="B60" s="87" t="s">
        <v>294</v>
      </c>
      <c r="E60" s="99">
        <f>'[2]notes'!$AA$410/1000</f>
        <v>29500</v>
      </c>
      <c r="F60" s="101"/>
      <c r="G60" s="99">
        <v>48000</v>
      </c>
    </row>
    <row r="61" spans="2:7" ht="12.75">
      <c r="B61" s="87" t="s">
        <v>295</v>
      </c>
      <c r="E61" s="95">
        <f>'[2]notes'!$AA$406/1000</f>
        <v>1720.62</v>
      </c>
      <c r="F61" s="101"/>
      <c r="G61" s="95">
        <v>1721</v>
      </c>
    </row>
    <row r="62" spans="2:7" ht="12.75">
      <c r="B62" s="87" t="s">
        <v>296</v>
      </c>
      <c r="E62" s="95">
        <f>-'[2]bs'!$AA$72/1000</f>
        <v>19304.570740000003</v>
      </c>
      <c r="F62" s="101"/>
      <c r="G62" s="95">
        <v>20867</v>
      </c>
    </row>
    <row r="63" spans="2:7" ht="12.75">
      <c r="B63" s="87" t="s">
        <v>297</v>
      </c>
      <c r="E63" s="104">
        <f>'[2]notes'!$AA$405/1000</f>
        <v>4877</v>
      </c>
      <c r="F63" s="101"/>
      <c r="G63" s="104">
        <v>2110</v>
      </c>
    </row>
    <row r="64" ht="7.5" customHeight="1">
      <c r="E64" s="18"/>
    </row>
    <row r="65" spans="2:7" ht="12.75">
      <c r="B65" s="87" t="s">
        <v>298</v>
      </c>
      <c r="E65" s="18">
        <f>SUM(E55:E64)</f>
        <v>494518.93541000003</v>
      </c>
      <c r="G65" s="18">
        <f>SUM(G55:G64)</f>
        <v>677889</v>
      </c>
    </row>
    <row r="66" spans="5:7" ht="12.75">
      <c r="E66" s="53"/>
      <c r="G66" s="100"/>
    </row>
    <row r="67" spans="5:7" ht="8.25" customHeight="1">
      <c r="E67" s="55"/>
      <c r="F67" s="101"/>
      <c r="G67" s="101"/>
    </row>
    <row r="68" spans="2:7" ht="13.5" thickBot="1">
      <c r="B68" s="87" t="s">
        <v>299</v>
      </c>
      <c r="E68" s="105">
        <f>+SUM(E50:E54,E65)</f>
        <v>1251659.7813087525</v>
      </c>
      <c r="G68" s="105">
        <f>+SUM(G50:G54,G65)</f>
        <v>1385467</v>
      </c>
    </row>
    <row r="69" spans="5:7" ht="13.5" thickTop="1">
      <c r="E69" s="55"/>
      <c r="G69" s="55"/>
    </row>
    <row r="70" spans="5:7" ht="12.75">
      <c r="E70" s="55"/>
      <c r="G70" s="55"/>
    </row>
    <row r="71" spans="2:7" ht="12.75">
      <c r="B71" s="87" t="s">
        <v>300</v>
      </c>
      <c r="E71" s="106">
        <f>+ROUND(E50/E43,2)</f>
        <v>2.39</v>
      </c>
      <c r="G71" s="106">
        <f>+ROUND(G50/G43,2)</f>
        <v>2.28</v>
      </c>
    </row>
    <row r="72" ht="12.75">
      <c r="E72" s="18"/>
    </row>
    <row r="73" spans="5:7" ht="12.75">
      <c r="E73" s="107">
        <f>+E68-E39</f>
        <v>-1.285201869904995E-05</v>
      </c>
      <c r="G73" s="107">
        <f>+G39-G68</f>
        <v>0</v>
      </c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</sheetData>
  <printOptions/>
  <pageMargins left="0.25" right="0.25" top="0.25" bottom="0.25" header="0.5" footer="0.5"/>
  <pageSetup fitToHeight="1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9"/>
  <sheetViews>
    <sheetView tabSelected="1" workbookViewId="0" topLeftCell="A267">
      <selection activeCell="B281" sqref="B281"/>
    </sheetView>
  </sheetViews>
  <sheetFormatPr defaultColWidth="9.140625" defaultRowHeight="12.75"/>
  <cols>
    <col min="1" max="1" width="6.7109375" style="2" customWidth="1"/>
    <col min="2" max="2" width="11.00390625" style="2" customWidth="1"/>
    <col min="3" max="3" width="12.7109375" style="2" customWidth="1"/>
    <col min="4" max="4" width="16.140625" style="2" customWidth="1"/>
    <col min="5" max="8" width="16.140625" style="3" customWidth="1"/>
    <col min="9" max="9" width="16.140625" style="2" customWidth="1"/>
    <col min="10" max="10" width="1.57421875" style="2" customWidth="1"/>
    <col min="11" max="11" width="14.7109375" style="2" customWidth="1"/>
    <col min="12" max="16384" width="9.140625" style="2" customWidth="1"/>
  </cols>
  <sheetData>
    <row r="1" ht="12.75">
      <c r="A1" s="1" t="str">
        <f>+'[1]BS'!B1</f>
        <v>EUROPLUS BERHAD ( 520-H)</v>
      </c>
    </row>
    <row r="3" ht="12.75">
      <c r="A3" s="4" t="s">
        <v>0</v>
      </c>
    </row>
    <row r="5" spans="1:2" ht="12.75">
      <c r="A5" s="2" t="s">
        <v>1</v>
      </c>
      <c r="B5" s="4" t="s">
        <v>2</v>
      </c>
    </row>
    <row r="7" ht="12.75">
      <c r="B7" s="2" t="s">
        <v>3</v>
      </c>
    </row>
    <row r="8" ht="12.75">
      <c r="B8" s="2" t="s">
        <v>4</v>
      </c>
    </row>
    <row r="9" ht="12.75">
      <c r="B9" s="2" t="s">
        <v>5</v>
      </c>
    </row>
    <row r="10" ht="12.75">
      <c r="B10" s="2" t="s">
        <v>6</v>
      </c>
    </row>
    <row r="13" spans="1:2" ht="12.75">
      <c r="A13" s="2" t="s">
        <v>7</v>
      </c>
      <c r="B13" s="4" t="s">
        <v>8</v>
      </c>
    </row>
    <row r="15" ht="12.75">
      <c r="B15" s="2" t="s">
        <v>9</v>
      </c>
    </row>
    <row r="16" ht="12.75">
      <c r="B16" s="2" t="s">
        <v>10</v>
      </c>
    </row>
    <row r="18" spans="5:8" ht="12.75">
      <c r="E18" s="5" t="s">
        <v>11</v>
      </c>
      <c r="F18" s="5" t="s">
        <v>12</v>
      </c>
      <c r="G18" s="5" t="s">
        <v>11</v>
      </c>
      <c r="H18" s="5" t="s">
        <v>12</v>
      </c>
    </row>
    <row r="19" spans="5:8" ht="12.75">
      <c r="E19" s="5" t="s">
        <v>13</v>
      </c>
      <c r="F19" s="5" t="s">
        <v>14</v>
      </c>
      <c r="G19" s="5" t="s">
        <v>15</v>
      </c>
      <c r="H19" s="5" t="s">
        <v>16</v>
      </c>
    </row>
    <row r="20" spans="5:8" ht="12.75">
      <c r="E20" s="6"/>
      <c r="F20" s="6" t="s">
        <v>13</v>
      </c>
      <c r="G20" s="6"/>
      <c r="H20" s="6" t="s">
        <v>17</v>
      </c>
    </row>
    <row r="21" spans="5:8" ht="12.75">
      <c r="E21" s="7" t="s">
        <v>18</v>
      </c>
      <c r="F21" s="7" t="s">
        <v>19</v>
      </c>
      <c r="G21" s="7" t="s">
        <v>18</v>
      </c>
      <c r="H21" s="7" t="s">
        <v>19</v>
      </c>
    </row>
    <row r="22" spans="5:8" ht="12.75">
      <c r="E22" s="8" t="s">
        <v>20</v>
      </c>
      <c r="F22" s="8" t="s">
        <v>20</v>
      </c>
      <c r="G22" s="8" t="s">
        <v>20</v>
      </c>
      <c r="H22" s="8" t="s">
        <v>20</v>
      </c>
    </row>
    <row r="24" spans="2:8" ht="13.5" thickBot="1">
      <c r="B24" s="2" t="s">
        <v>21</v>
      </c>
      <c r="E24" s="9">
        <v>0</v>
      </c>
      <c r="F24" s="9">
        <v>0</v>
      </c>
      <c r="G24" s="9">
        <v>0</v>
      </c>
      <c r="H24" s="9">
        <f>3359</f>
        <v>3359</v>
      </c>
    </row>
    <row r="25" ht="13.5" thickTop="1"/>
    <row r="27" spans="1:2" ht="12.75">
      <c r="A27" s="2" t="s">
        <v>22</v>
      </c>
      <c r="B27" s="4" t="s">
        <v>23</v>
      </c>
    </row>
    <row r="29" ht="12.75">
      <c r="B29" s="2" t="s">
        <v>24</v>
      </c>
    </row>
    <row r="32" spans="1:2" ht="12.75">
      <c r="A32" s="2" t="s">
        <v>25</v>
      </c>
      <c r="B32" s="4" t="s">
        <v>26</v>
      </c>
    </row>
    <row r="33" ht="12.75">
      <c r="B33" s="4"/>
    </row>
    <row r="34" spans="5:8" ht="12.75">
      <c r="E34" s="5" t="s">
        <v>11</v>
      </c>
      <c r="F34" s="5" t="s">
        <v>12</v>
      </c>
      <c r="G34" s="5" t="s">
        <v>11</v>
      </c>
      <c r="H34" s="5" t="s">
        <v>12</v>
      </c>
    </row>
    <row r="35" spans="5:8" ht="12.75">
      <c r="E35" s="5" t="s">
        <v>13</v>
      </c>
      <c r="F35" s="5" t="s">
        <v>14</v>
      </c>
      <c r="G35" s="5" t="s">
        <v>15</v>
      </c>
      <c r="H35" s="5" t="s">
        <v>14</v>
      </c>
    </row>
    <row r="36" spans="5:8" ht="12.75">
      <c r="E36" s="5"/>
      <c r="F36" s="5" t="s">
        <v>13</v>
      </c>
      <c r="G36" s="5"/>
      <c r="H36" s="5" t="s">
        <v>17</v>
      </c>
    </row>
    <row r="37" spans="5:8" ht="12.75">
      <c r="E37" s="7" t="s">
        <v>18</v>
      </c>
      <c r="F37" s="7" t="s">
        <v>19</v>
      </c>
      <c r="G37" s="5" t="str">
        <f>+E37</f>
        <v>31/3/2002</v>
      </c>
      <c r="H37" s="5" t="str">
        <f>+F37</f>
        <v>31/3/2001</v>
      </c>
    </row>
    <row r="38" spans="5:8" ht="15">
      <c r="E38" s="10" t="s">
        <v>27</v>
      </c>
      <c r="F38" s="10" t="s">
        <v>27</v>
      </c>
      <c r="G38" s="10" t="s">
        <v>27</v>
      </c>
      <c r="H38" s="10" t="s">
        <v>27</v>
      </c>
    </row>
    <row r="39" spans="2:8" ht="12.75">
      <c r="B39" s="2" t="s">
        <v>28</v>
      </c>
      <c r="E39" s="11">
        <f>27148-24019</f>
        <v>3129</v>
      </c>
      <c r="F39" s="11">
        <f>5596</f>
        <v>5596</v>
      </c>
      <c r="G39" s="11">
        <f>27148.35</f>
        <v>27148.35</v>
      </c>
      <c r="H39" s="11">
        <f>10343+6774+5596</f>
        <v>22713</v>
      </c>
    </row>
    <row r="40" spans="2:8" ht="12.75">
      <c r="B40" s="2" t="s">
        <v>29</v>
      </c>
      <c r="E40" s="11">
        <f>2405-2035</f>
        <v>370</v>
      </c>
      <c r="F40" s="11">
        <f>-228</f>
        <v>-228</v>
      </c>
      <c r="G40" s="11">
        <f>2405</f>
        <v>2405</v>
      </c>
      <c r="H40" s="11">
        <f>1681-1000-228</f>
        <v>453</v>
      </c>
    </row>
    <row r="41" spans="2:8" ht="12.75">
      <c r="B41" s="2" t="s">
        <v>30</v>
      </c>
      <c r="E41" s="12">
        <f>-393-(-507)</f>
        <v>114</v>
      </c>
      <c r="F41" s="12">
        <f>1608</f>
        <v>1608</v>
      </c>
      <c r="G41" s="12">
        <f>-393</f>
        <v>-393</v>
      </c>
      <c r="H41" s="12">
        <f>583-855+1304</f>
        <v>1032</v>
      </c>
    </row>
    <row r="42" spans="5:8" ht="12.75">
      <c r="E42" s="13">
        <f>SUM(E39:E41)</f>
        <v>3613</v>
      </c>
      <c r="F42" s="13">
        <f>SUM(F39:F41)</f>
        <v>6976</v>
      </c>
      <c r="G42" s="13">
        <f>SUM(G39:G41)</f>
        <v>29160.35</v>
      </c>
      <c r="H42" s="13">
        <f>SUM(H39:H41)</f>
        <v>24198</v>
      </c>
    </row>
    <row r="43" spans="5:8" ht="12.75">
      <c r="E43" s="13"/>
      <c r="F43" s="13"/>
      <c r="G43" s="13"/>
      <c r="H43" s="13"/>
    </row>
    <row r="44" spans="2:8" ht="12.75">
      <c r="B44" s="2" t="s">
        <v>31</v>
      </c>
      <c r="E44" s="13">
        <f>111-122</f>
        <v>-11</v>
      </c>
      <c r="F44" s="13">
        <f>48</f>
        <v>48</v>
      </c>
      <c r="G44" s="13">
        <f>133-11.05-11.27</f>
        <v>110.68</v>
      </c>
      <c r="H44" s="13">
        <f>-163-2+352</f>
        <v>187</v>
      </c>
    </row>
    <row r="45" spans="5:8" ht="13.5" thickBot="1">
      <c r="E45" s="14">
        <f>SUM(E42:E44)</f>
        <v>3602</v>
      </c>
      <c r="F45" s="14">
        <f>SUM(F42:F44)</f>
        <v>7024</v>
      </c>
      <c r="G45" s="14">
        <f>SUM(G42:G44)</f>
        <v>29271.03</v>
      </c>
      <c r="H45" s="14">
        <f>SUM(H42:H44)</f>
        <v>24385</v>
      </c>
    </row>
    <row r="46" spans="5:8" ht="13.5" thickTop="1">
      <c r="E46" s="13"/>
      <c r="F46" s="13"/>
      <c r="G46" s="13"/>
      <c r="H46" s="13"/>
    </row>
    <row r="47" spans="2:8" ht="12.75">
      <c r="B47" s="2" t="s">
        <v>32</v>
      </c>
      <c r="E47" s="15">
        <f>0.658</f>
        <v>0.658</v>
      </c>
      <c r="F47" s="16">
        <v>0.484</v>
      </c>
      <c r="G47" s="15">
        <v>0.381</v>
      </c>
      <c r="H47" s="16">
        <v>0.389</v>
      </c>
    </row>
    <row r="48" spans="5:8" ht="12.75">
      <c r="E48" s="13"/>
      <c r="F48" s="13"/>
      <c r="G48" s="13"/>
      <c r="H48" s="13"/>
    </row>
    <row r="49" spans="2:8" ht="12.75">
      <c r="B49" s="2" t="s">
        <v>33</v>
      </c>
      <c r="E49" s="13"/>
      <c r="F49" s="13"/>
      <c r="G49" s="13"/>
      <c r="H49" s="13"/>
    </row>
    <row r="50" spans="2:8" ht="12.75">
      <c r="B50" s="2" t="s">
        <v>34</v>
      </c>
      <c r="E50" s="13"/>
      <c r="F50" s="13"/>
      <c r="G50" s="13"/>
      <c r="H50" s="13"/>
    </row>
    <row r="51" spans="2:8" ht="12.75">
      <c r="B51" s="2" t="s">
        <v>35</v>
      </c>
      <c r="E51" s="13"/>
      <c r="F51" s="13"/>
      <c r="G51" s="13"/>
      <c r="H51" s="13"/>
    </row>
    <row r="52" spans="5:8" ht="12.75">
      <c r="E52" s="13"/>
      <c r="F52" s="13"/>
      <c r="G52" s="13"/>
      <c r="H52" s="13"/>
    </row>
    <row r="53" spans="5:8" ht="12.75">
      <c r="E53" s="17"/>
      <c r="F53" s="18"/>
      <c r="G53" s="17"/>
      <c r="H53" s="18"/>
    </row>
    <row r="54" spans="1:2" ht="12.75">
      <c r="A54" s="2" t="s">
        <v>36</v>
      </c>
      <c r="B54" s="4" t="s">
        <v>37</v>
      </c>
    </row>
    <row r="56" ht="12.75">
      <c r="B56" s="2" t="s">
        <v>38</v>
      </c>
    </row>
    <row r="58" spans="1:2" ht="12.75" hidden="1">
      <c r="A58" s="2" t="s">
        <v>39</v>
      </c>
      <c r="B58" s="4" t="s">
        <v>40</v>
      </c>
    </row>
    <row r="59" ht="12.75" hidden="1"/>
    <row r="60" ht="12.75" hidden="1">
      <c r="B60" s="2" t="s">
        <v>41</v>
      </c>
    </row>
    <row r="61" ht="12.75" hidden="1">
      <c r="B61" s="2" t="s">
        <v>42</v>
      </c>
    </row>
    <row r="62" ht="12.75" hidden="1">
      <c r="B62" s="2" t="s">
        <v>43</v>
      </c>
    </row>
    <row r="63" ht="12.75" hidden="1">
      <c r="B63" s="2" t="s">
        <v>44</v>
      </c>
    </row>
    <row r="64" ht="12.75" hidden="1">
      <c r="B64" s="2" t="s">
        <v>45</v>
      </c>
    </row>
    <row r="65" ht="12.75" hidden="1">
      <c r="B65" s="2" t="s">
        <v>46</v>
      </c>
    </row>
    <row r="67" spans="1:2" ht="12.75">
      <c r="A67" s="2" t="s">
        <v>39</v>
      </c>
      <c r="B67" s="4" t="s">
        <v>47</v>
      </c>
    </row>
    <row r="69" ht="12.75">
      <c r="B69" s="2" t="s">
        <v>48</v>
      </c>
    </row>
    <row r="72" spans="1:2" ht="12.75">
      <c r="A72" s="2" t="s">
        <v>49</v>
      </c>
      <c r="B72" s="4" t="s">
        <v>50</v>
      </c>
    </row>
    <row r="74" ht="12.75">
      <c r="B74" s="2" t="s">
        <v>51</v>
      </c>
    </row>
    <row r="76" spans="1:2" ht="12.75">
      <c r="A76" s="2" t="s">
        <v>52</v>
      </c>
      <c r="B76" s="4" t="s">
        <v>53</v>
      </c>
    </row>
    <row r="78" spans="1:11" ht="12.75">
      <c r="A78" s="19" t="s">
        <v>54</v>
      </c>
      <c r="B78" s="112" t="s">
        <v>55</v>
      </c>
      <c r="C78" s="112"/>
      <c r="D78" s="112"/>
      <c r="E78" s="112"/>
      <c r="F78" s="112"/>
      <c r="G78" s="112"/>
      <c r="H78" s="112"/>
      <c r="I78" s="112"/>
      <c r="J78" s="112"/>
      <c r="K78" s="112"/>
    </row>
    <row r="79" spans="1:11" ht="12.75">
      <c r="A79" s="19"/>
      <c r="B79" s="20" t="s">
        <v>56</v>
      </c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19"/>
      <c r="B81" s="20" t="s">
        <v>57</v>
      </c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0" ht="12.75">
      <c r="A83" s="22"/>
      <c r="B83" s="19" t="s">
        <v>58</v>
      </c>
      <c r="C83" s="19" t="s">
        <v>59</v>
      </c>
      <c r="D83" s="19"/>
      <c r="E83" s="19"/>
      <c r="F83" s="19"/>
      <c r="G83" s="19"/>
      <c r="H83" s="19"/>
      <c r="I83" s="19"/>
      <c r="J83" s="19"/>
    </row>
    <row r="84" spans="1:10" ht="12.75">
      <c r="A84" s="22"/>
      <c r="B84" s="19"/>
      <c r="C84" s="19" t="s">
        <v>60</v>
      </c>
      <c r="D84" s="19"/>
      <c r="E84" s="19"/>
      <c r="F84" s="19"/>
      <c r="G84" s="19"/>
      <c r="H84" s="19"/>
      <c r="I84" s="19"/>
      <c r="J84" s="19"/>
    </row>
    <row r="85" spans="1:10" ht="12.75">
      <c r="A85" s="22"/>
      <c r="B85" s="22"/>
      <c r="C85" s="19" t="s">
        <v>61</v>
      </c>
      <c r="D85" s="19" t="s">
        <v>62</v>
      </c>
      <c r="E85" s="19"/>
      <c r="F85" s="19"/>
      <c r="G85" s="19"/>
      <c r="H85" s="19"/>
      <c r="I85" s="19"/>
      <c r="J85" s="19"/>
    </row>
    <row r="86" spans="1:10" ht="12.75">
      <c r="A86" s="22"/>
      <c r="B86" s="22"/>
      <c r="C86" s="19" t="s">
        <v>63</v>
      </c>
      <c r="D86" s="23" t="s">
        <v>64</v>
      </c>
      <c r="E86" s="23"/>
      <c r="F86" s="23"/>
      <c r="G86" s="23"/>
      <c r="H86" s="23"/>
      <c r="I86" s="23"/>
      <c r="J86" s="23"/>
    </row>
    <row r="87" spans="1:10" ht="12.75">
      <c r="A87" s="22"/>
      <c r="B87" s="22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22"/>
      <c r="B88" s="19"/>
      <c r="C88" s="19" t="s">
        <v>65</v>
      </c>
      <c r="D88" s="19"/>
      <c r="E88" s="19"/>
      <c r="F88" s="19"/>
      <c r="G88" s="19"/>
      <c r="H88" s="19"/>
      <c r="I88" s="19"/>
      <c r="J88" s="19"/>
    </row>
    <row r="89" spans="1:10" ht="12.75">
      <c r="A89" s="22"/>
      <c r="B89" s="19"/>
      <c r="C89" s="19" t="s">
        <v>66</v>
      </c>
      <c r="D89" s="19"/>
      <c r="E89" s="19"/>
      <c r="F89" s="19"/>
      <c r="G89" s="19"/>
      <c r="H89" s="19"/>
      <c r="I89" s="19"/>
      <c r="J89" s="19"/>
    </row>
    <row r="90" spans="1:10" ht="12.75">
      <c r="A90" s="22"/>
      <c r="B90" s="24"/>
      <c r="C90" s="19"/>
      <c r="D90" s="19"/>
      <c r="E90" s="19"/>
      <c r="F90" s="19"/>
      <c r="G90" s="19"/>
      <c r="H90" s="19"/>
      <c r="I90" s="19"/>
      <c r="J90" s="19"/>
    </row>
    <row r="91" spans="1:10" ht="12.75">
      <c r="A91" s="22"/>
      <c r="B91" s="19" t="s">
        <v>67</v>
      </c>
      <c r="C91" s="19" t="s">
        <v>68</v>
      </c>
      <c r="D91" s="19"/>
      <c r="E91" s="19"/>
      <c r="F91" s="19"/>
      <c r="G91" s="19"/>
      <c r="H91" s="19"/>
      <c r="I91" s="19"/>
      <c r="J91" s="19"/>
    </row>
    <row r="92" spans="1:10" ht="12.75">
      <c r="A92" s="22"/>
      <c r="B92" s="19"/>
      <c r="C92" s="23"/>
      <c r="D92" s="23"/>
      <c r="E92" s="23"/>
      <c r="F92" s="23"/>
      <c r="G92" s="23"/>
      <c r="H92" s="23"/>
      <c r="I92" s="23"/>
      <c r="J92" s="23"/>
    </row>
    <row r="93" spans="1:10" ht="12.75">
      <c r="A93" s="22"/>
      <c r="B93" s="19" t="s">
        <v>69</v>
      </c>
      <c r="C93" s="19" t="s">
        <v>70</v>
      </c>
      <c r="D93" s="19"/>
      <c r="E93" s="19"/>
      <c r="F93" s="19"/>
      <c r="G93" s="19"/>
      <c r="H93" s="19"/>
      <c r="I93" s="19"/>
      <c r="J93" s="19"/>
    </row>
    <row r="94" spans="1:10" ht="12.75">
      <c r="A94" s="22"/>
      <c r="B94" s="19"/>
      <c r="C94" s="19" t="s">
        <v>60</v>
      </c>
      <c r="D94" s="19"/>
      <c r="E94" s="19"/>
      <c r="F94" s="19"/>
      <c r="G94" s="19"/>
      <c r="H94" s="19"/>
      <c r="I94" s="19"/>
      <c r="J94" s="19"/>
    </row>
    <row r="95" spans="1:10" ht="12.75">
      <c r="A95" s="22"/>
      <c r="B95" s="22"/>
      <c r="C95" s="19" t="s">
        <v>71</v>
      </c>
      <c r="D95" s="19" t="s">
        <v>72</v>
      </c>
      <c r="E95" s="19"/>
      <c r="F95" s="19"/>
      <c r="G95" s="19"/>
      <c r="H95" s="19"/>
      <c r="I95" s="19"/>
      <c r="J95" s="19"/>
    </row>
    <row r="96" spans="1:10" ht="12.75">
      <c r="A96" s="22"/>
      <c r="B96" s="22"/>
      <c r="C96" s="19"/>
      <c r="D96" s="19" t="s">
        <v>73</v>
      </c>
      <c r="E96" s="19"/>
      <c r="F96" s="19"/>
      <c r="G96" s="19"/>
      <c r="H96" s="19"/>
      <c r="I96" s="19"/>
      <c r="J96" s="19"/>
    </row>
    <row r="97" spans="1:10" ht="12.75">
      <c r="A97" s="22"/>
      <c r="B97" s="22"/>
      <c r="C97" s="19" t="s">
        <v>63</v>
      </c>
      <c r="D97" s="19" t="s">
        <v>74</v>
      </c>
      <c r="E97" s="19"/>
      <c r="F97" s="19"/>
      <c r="G97" s="19"/>
      <c r="H97" s="19"/>
      <c r="I97" s="19"/>
      <c r="J97" s="19"/>
    </row>
    <row r="98" spans="1:10" ht="12.75">
      <c r="A98" s="22"/>
      <c r="B98" s="22"/>
      <c r="C98" s="19"/>
      <c r="D98" s="19" t="s">
        <v>75</v>
      </c>
      <c r="E98" s="19"/>
      <c r="F98" s="19"/>
      <c r="G98" s="19"/>
      <c r="H98" s="19"/>
      <c r="I98" s="19"/>
      <c r="J98" s="19"/>
    </row>
    <row r="99" spans="1:10" ht="12.75">
      <c r="A99" s="22"/>
      <c r="B99" s="22"/>
      <c r="C99" s="19"/>
      <c r="D99" s="19"/>
      <c r="E99" s="19"/>
      <c r="F99" s="19"/>
      <c r="G99" s="19"/>
      <c r="H99" s="19"/>
      <c r="I99" s="19"/>
      <c r="J99" s="19"/>
    </row>
    <row r="100" spans="1:10" ht="12.75">
      <c r="A100" s="22"/>
      <c r="B100" s="22"/>
      <c r="C100" s="19" t="s">
        <v>76</v>
      </c>
      <c r="D100" s="19"/>
      <c r="E100" s="19"/>
      <c r="F100" s="19"/>
      <c r="G100" s="19"/>
      <c r="H100" s="19"/>
      <c r="I100" s="19"/>
      <c r="J100" s="19"/>
    </row>
    <row r="101" spans="1:10" ht="12.75">
      <c r="A101" s="22"/>
      <c r="B101" s="22"/>
      <c r="C101" s="19" t="s">
        <v>77</v>
      </c>
      <c r="D101" s="19"/>
      <c r="E101" s="19"/>
      <c r="F101" s="19"/>
      <c r="G101" s="19"/>
      <c r="H101" s="19"/>
      <c r="I101" s="19"/>
      <c r="J101" s="19"/>
    </row>
    <row r="102" spans="1:10" ht="12.75">
      <c r="A102" s="22"/>
      <c r="B102" s="22"/>
      <c r="C102" s="23"/>
      <c r="D102" s="23"/>
      <c r="E102" s="23"/>
      <c r="F102" s="23"/>
      <c r="G102" s="23"/>
      <c r="H102" s="23"/>
      <c r="I102" s="23"/>
      <c r="J102" s="23"/>
    </row>
    <row r="103" spans="1:10" ht="12.75">
      <c r="A103" s="22"/>
      <c r="B103" s="22" t="s">
        <v>78</v>
      </c>
      <c r="C103" s="23" t="s">
        <v>79</v>
      </c>
      <c r="D103" s="23"/>
      <c r="E103" s="23"/>
      <c r="F103" s="23"/>
      <c r="G103" s="23"/>
      <c r="H103" s="23"/>
      <c r="I103" s="23"/>
      <c r="J103" s="23"/>
    </row>
    <row r="104" spans="1:9" ht="12.75" hidden="1">
      <c r="A104" s="25" t="s">
        <v>80</v>
      </c>
      <c r="B104" s="26" t="s">
        <v>81</v>
      </c>
      <c r="C104" s="26"/>
      <c r="D104" s="26"/>
      <c r="E104" s="26"/>
      <c r="F104" s="26"/>
      <c r="G104" s="26"/>
      <c r="H104" s="27"/>
      <c r="I104" s="27"/>
    </row>
    <row r="105" spans="2:9" ht="12.75" hidden="1">
      <c r="B105" s="28" t="s">
        <v>82</v>
      </c>
      <c r="C105" s="28"/>
      <c r="D105" s="28"/>
      <c r="E105" s="28"/>
      <c r="F105" s="29"/>
      <c r="G105" s="29"/>
      <c r="H105" s="30"/>
      <c r="I105" s="30"/>
    </row>
    <row r="106" spans="2:9" ht="12.75" hidden="1">
      <c r="B106" s="29"/>
      <c r="C106" s="29"/>
      <c r="D106" s="29"/>
      <c r="E106" s="29"/>
      <c r="F106" s="29"/>
      <c r="G106" s="29"/>
      <c r="H106" s="30"/>
      <c r="I106" s="30"/>
    </row>
    <row r="107" spans="2:9" ht="12.75" hidden="1">
      <c r="B107" s="22"/>
      <c r="C107" s="22"/>
      <c r="D107" s="22"/>
      <c r="E107" s="22"/>
      <c r="F107" s="22"/>
      <c r="G107" s="22"/>
      <c r="H107" s="31"/>
      <c r="I107" s="31"/>
    </row>
    <row r="108" spans="2:9" ht="12.75" hidden="1">
      <c r="B108" s="22" t="s">
        <v>83</v>
      </c>
      <c r="C108" s="22"/>
      <c r="D108" s="22"/>
      <c r="E108" s="22"/>
      <c r="F108" s="22"/>
      <c r="G108" s="22"/>
      <c r="H108" s="31"/>
      <c r="I108" s="31"/>
    </row>
    <row r="109" spans="2:9" ht="12.75" hidden="1">
      <c r="B109" s="22" t="s">
        <v>84</v>
      </c>
      <c r="C109" s="22"/>
      <c r="D109" s="22"/>
      <c r="E109" s="22"/>
      <c r="F109" s="22"/>
      <c r="G109" s="22"/>
      <c r="H109" s="31"/>
      <c r="I109" s="31"/>
    </row>
    <row r="110" spans="2:9" ht="12.75" hidden="1">
      <c r="B110" s="22" t="s">
        <v>85</v>
      </c>
      <c r="C110" s="22"/>
      <c r="D110" s="22"/>
      <c r="E110" s="22"/>
      <c r="F110" s="22"/>
      <c r="G110" s="22"/>
      <c r="H110" s="31"/>
      <c r="I110" s="31"/>
    </row>
    <row r="111" spans="2:9" ht="12.75" hidden="1">
      <c r="B111" s="22" t="s">
        <v>86</v>
      </c>
      <c r="C111" s="22"/>
      <c r="D111" s="22"/>
      <c r="E111" s="22"/>
      <c r="F111" s="22"/>
      <c r="G111" s="22"/>
      <c r="H111" s="31"/>
      <c r="I111" s="31"/>
    </row>
    <row r="112" spans="2:9" ht="12.75" hidden="1">
      <c r="B112" s="22"/>
      <c r="C112" s="22"/>
      <c r="D112" s="22"/>
      <c r="E112" s="22"/>
      <c r="F112" s="22"/>
      <c r="G112" s="22"/>
      <c r="H112" s="31"/>
      <c r="I112" s="31"/>
    </row>
    <row r="113" spans="2:9" ht="12.75" hidden="1">
      <c r="B113" s="22" t="s">
        <v>87</v>
      </c>
      <c r="C113" s="22"/>
      <c r="D113" s="22"/>
      <c r="E113" s="22"/>
      <c r="F113" s="22"/>
      <c r="G113" s="22"/>
      <c r="H113" s="31"/>
      <c r="I113" s="31"/>
    </row>
    <row r="114" spans="2:9" ht="12.75" hidden="1">
      <c r="B114" s="22" t="s">
        <v>88</v>
      </c>
      <c r="C114" s="22"/>
      <c r="D114" s="22"/>
      <c r="E114" s="22"/>
      <c r="F114" s="22"/>
      <c r="G114" s="22"/>
      <c r="H114" s="31"/>
      <c r="I114" s="31"/>
    </row>
    <row r="115" spans="2:9" ht="12.75" hidden="1">
      <c r="B115" s="22"/>
      <c r="C115" s="22"/>
      <c r="D115" s="22"/>
      <c r="E115" s="22"/>
      <c r="F115" s="22"/>
      <c r="G115" s="22"/>
      <c r="H115" s="31"/>
      <c r="I115" s="31"/>
    </row>
    <row r="116" spans="2:9" ht="12.75" hidden="1">
      <c r="B116" s="22"/>
      <c r="C116" s="22"/>
      <c r="D116" s="22"/>
      <c r="E116" s="22"/>
      <c r="F116" s="22"/>
      <c r="G116" s="22"/>
      <c r="H116" s="31"/>
      <c r="I116" s="31"/>
    </row>
    <row r="117" spans="1:9" ht="12.75" hidden="1">
      <c r="A117" s="25" t="s">
        <v>89</v>
      </c>
      <c r="B117" s="32" t="s">
        <v>90</v>
      </c>
      <c r="C117" s="32"/>
      <c r="D117" s="32"/>
      <c r="E117" s="32"/>
      <c r="F117" s="32"/>
      <c r="G117" s="32"/>
      <c r="H117" s="27"/>
      <c r="I117" s="27"/>
    </row>
    <row r="118" spans="2:9" ht="12.75" hidden="1">
      <c r="B118" s="28" t="s">
        <v>91</v>
      </c>
      <c r="C118" s="29"/>
      <c r="D118" s="29"/>
      <c r="E118" s="29"/>
      <c r="F118" s="29"/>
      <c r="G118" s="29"/>
      <c r="H118" s="30"/>
      <c r="I118" s="30"/>
    </row>
    <row r="119" spans="2:9" ht="12.75" hidden="1">
      <c r="B119" s="22"/>
      <c r="C119" s="22"/>
      <c r="D119" s="22"/>
      <c r="E119" s="22"/>
      <c r="F119" s="22"/>
      <c r="G119" s="22"/>
      <c r="H119" s="31"/>
      <c r="I119" s="31"/>
    </row>
    <row r="120" spans="2:9" ht="12.75" hidden="1">
      <c r="B120" s="22" t="s">
        <v>92</v>
      </c>
      <c r="C120" s="22"/>
      <c r="D120" s="22"/>
      <c r="E120" s="22"/>
      <c r="F120" s="22"/>
      <c r="G120" s="22"/>
      <c r="H120" s="31"/>
      <c r="I120" s="31"/>
    </row>
    <row r="121" spans="2:9" ht="12.75" hidden="1">
      <c r="B121" s="22" t="s">
        <v>93</v>
      </c>
      <c r="C121" s="22"/>
      <c r="D121" s="22"/>
      <c r="E121" s="22"/>
      <c r="F121" s="22"/>
      <c r="G121" s="22"/>
      <c r="H121" s="31"/>
      <c r="I121" s="31"/>
    </row>
    <row r="122" spans="2:9" ht="12.75" hidden="1">
      <c r="B122" s="22" t="s">
        <v>94</v>
      </c>
      <c r="C122" s="22"/>
      <c r="D122" s="22"/>
      <c r="E122" s="22"/>
      <c r="F122" s="22"/>
      <c r="G122" s="22"/>
      <c r="H122" s="31"/>
      <c r="I122" s="31"/>
    </row>
    <row r="123" spans="2:9" ht="12.75" hidden="1">
      <c r="B123" s="22" t="s">
        <v>95</v>
      </c>
      <c r="C123" s="22"/>
      <c r="D123" s="22"/>
      <c r="E123" s="22"/>
      <c r="F123" s="22"/>
      <c r="G123" s="22"/>
      <c r="H123" s="31"/>
      <c r="I123" s="31"/>
    </row>
    <row r="124" spans="2:9" ht="12.75" hidden="1">
      <c r="B124" s="22" t="s">
        <v>96</v>
      </c>
      <c r="C124" s="22"/>
      <c r="D124" s="22"/>
      <c r="E124" s="22"/>
      <c r="F124" s="22"/>
      <c r="G124" s="22"/>
      <c r="H124" s="31"/>
      <c r="I124" s="31"/>
    </row>
    <row r="125" spans="2:9" ht="12.75" hidden="1">
      <c r="B125" s="22" t="s">
        <v>97</v>
      </c>
      <c r="C125" s="22"/>
      <c r="D125" s="22"/>
      <c r="E125" s="22"/>
      <c r="F125" s="22"/>
      <c r="G125" s="22"/>
      <c r="H125" s="31"/>
      <c r="I125" s="31"/>
    </row>
    <row r="126" spans="2:9" ht="12.75" hidden="1">
      <c r="B126" s="22" t="s">
        <v>98</v>
      </c>
      <c r="C126" s="22"/>
      <c r="D126" s="22"/>
      <c r="E126" s="22"/>
      <c r="F126" s="22"/>
      <c r="G126" s="22"/>
      <c r="H126" s="31"/>
      <c r="I126" s="31"/>
    </row>
    <row r="127" spans="2:9" ht="12.75" hidden="1">
      <c r="B127" s="22"/>
      <c r="C127" s="22"/>
      <c r="D127" s="22"/>
      <c r="E127" s="22"/>
      <c r="F127" s="22"/>
      <c r="G127" s="22"/>
      <c r="H127" s="31"/>
      <c r="I127" s="31"/>
    </row>
    <row r="128" spans="2:9" ht="12.75" hidden="1">
      <c r="B128" s="22" t="s">
        <v>99</v>
      </c>
      <c r="C128" s="22"/>
      <c r="D128" s="22"/>
      <c r="E128" s="22"/>
      <c r="F128" s="22"/>
      <c r="G128" s="22"/>
      <c r="H128" s="31"/>
      <c r="I128" s="31"/>
    </row>
    <row r="129" spans="2:9" ht="12.75" hidden="1">
      <c r="B129" s="22" t="s">
        <v>100</v>
      </c>
      <c r="C129" s="22"/>
      <c r="D129" s="22"/>
      <c r="E129" s="22"/>
      <c r="F129" s="22"/>
      <c r="G129" s="22"/>
      <c r="H129" s="31"/>
      <c r="I129" s="31"/>
    </row>
    <row r="131" spans="1:2" ht="12.75">
      <c r="A131" s="2" t="s">
        <v>101</v>
      </c>
      <c r="B131" s="4" t="s">
        <v>102</v>
      </c>
    </row>
    <row r="133" ht="12.75">
      <c r="B133" s="2" t="s">
        <v>103</v>
      </c>
    </row>
    <row r="134" ht="12.75">
      <c r="B134" s="2" t="s">
        <v>104</v>
      </c>
    </row>
    <row r="136" spans="6:8" ht="12.75">
      <c r="F136" s="5" t="s">
        <v>11</v>
      </c>
      <c r="G136" s="5" t="s">
        <v>11</v>
      </c>
      <c r="H136" s="6"/>
    </row>
    <row r="137" spans="6:8" ht="12.75">
      <c r="F137" s="5" t="s">
        <v>13</v>
      </c>
      <c r="G137" s="5" t="s">
        <v>15</v>
      </c>
      <c r="H137" s="6"/>
    </row>
    <row r="138" spans="6:8" ht="12.75">
      <c r="F138" s="5"/>
      <c r="G138" s="5"/>
      <c r="H138" s="6"/>
    </row>
    <row r="139" spans="6:8" ht="12.75">
      <c r="F139" s="7" t="s">
        <v>18</v>
      </c>
      <c r="G139" s="5" t="str">
        <f>+F139</f>
        <v>31/3/2002</v>
      </c>
      <c r="H139" s="6"/>
    </row>
    <row r="140" spans="6:8" ht="15">
      <c r="F140" s="10" t="s">
        <v>27</v>
      </c>
      <c r="G140" s="10" t="s">
        <v>27</v>
      </c>
      <c r="H140" s="33"/>
    </row>
    <row r="141" spans="6:8" ht="15">
      <c r="F141" s="10"/>
      <c r="G141" s="10"/>
      <c r="H141" s="33"/>
    </row>
    <row r="142" spans="2:8" ht="15">
      <c r="B142" s="34" t="s">
        <v>105</v>
      </c>
      <c r="C142" s="35"/>
      <c r="D142" s="35"/>
      <c r="F142" s="6"/>
      <c r="G142" s="33"/>
      <c r="H142" s="33"/>
    </row>
    <row r="143" spans="2:8" ht="15">
      <c r="B143" s="36" t="s">
        <v>106</v>
      </c>
      <c r="C143" s="35"/>
      <c r="D143" s="35"/>
      <c r="F143" s="6"/>
      <c r="G143" s="33"/>
      <c r="H143" s="33"/>
    </row>
    <row r="144" spans="6:8" ht="15">
      <c r="F144" s="10"/>
      <c r="G144" s="10"/>
      <c r="H144" s="33"/>
    </row>
    <row r="145" spans="2:8" ht="15">
      <c r="B145" s="2" t="s">
        <v>107</v>
      </c>
      <c r="F145" s="10"/>
      <c r="G145" s="10"/>
      <c r="H145" s="33"/>
    </row>
    <row r="146" spans="2:8" ht="15">
      <c r="B146" s="2" t="s">
        <v>108</v>
      </c>
      <c r="F146" s="10"/>
      <c r="G146" s="10"/>
      <c r="H146" s="33"/>
    </row>
    <row r="147" spans="2:8" ht="15">
      <c r="B147" s="2" t="s">
        <v>109</v>
      </c>
      <c r="F147" s="5"/>
      <c r="G147" s="10"/>
      <c r="H147" s="33"/>
    </row>
    <row r="148" spans="1:8" ht="12.75">
      <c r="A148" s="37"/>
      <c r="B148" s="37" t="s">
        <v>110</v>
      </c>
      <c r="C148" s="37"/>
      <c r="D148" s="37"/>
      <c r="F148" s="38">
        <v>0</v>
      </c>
      <c r="G148" s="38">
        <v>20000</v>
      </c>
      <c r="H148" s="38"/>
    </row>
    <row r="149" spans="1:8" ht="12.75">
      <c r="A149" s="37"/>
      <c r="B149" s="37"/>
      <c r="C149" s="37"/>
      <c r="D149" s="37"/>
      <c r="F149" s="38"/>
      <c r="G149" s="38"/>
      <c r="H149" s="38"/>
    </row>
    <row r="150" spans="1:8" ht="13.5" thickBot="1">
      <c r="A150" s="37"/>
      <c r="B150" s="37"/>
      <c r="C150" s="37"/>
      <c r="D150" s="37"/>
      <c r="F150" s="39">
        <f>SUM(F145:F149)</f>
        <v>0</v>
      </c>
      <c r="G150" s="39">
        <f>SUM(G145:G149)</f>
        <v>20000</v>
      </c>
      <c r="H150" s="38"/>
    </row>
    <row r="151" spans="1:8" ht="13.5" thickTop="1">
      <c r="A151" s="37"/>
      <c r="B151" s="37"/>
      <c r="C151" s="37"/>
      <c r="D151" s="37"/>
      <c r="F151" s="38"/>
      <c r="G151" s="38"/>
      <c r="H151" s="38"/>
    </row>
    <row r="152" spans="1:8" ht="12.75">
      <c r="A152" s="37"/>
      <c r="B152" s="40" t="s">
        <v>111</v>
      </c>
      <c r="C152" s="40"/>
      <c r="D152" s="37"/>
      <c r="F152" s="38"/>
      <c r="G152" s="38"/>
      <c r="H152" s="38"/>
    </row>
    <row r="153" spans="1:8" ht="12.75">
      <c r="A153" s="37"/>
      <c r="B153" s="37"/>
      <c r="C153" s="37"/>
      <c r="D153" s="37"/>
      <c r="F153" s="41"/>
      <c r="G153" s="41"/>
      <c r="H153" s="38"/>
    </row>
    <row r="154" spans="2:8" ht="15">
      <c r="B154" s="2" t="s">
        <v>112</v>
      </c>
      <c r="F154" s="42"/>
      <c r="G154" s="42"/>
      <c r="H154" s="43"/>
    </row>
    <row r="155" spans="2:8" ht="15">
      <c r="B155" s="2" t="s">
        <v>113</v>
      </c>
      <c r="F155" s="42"/>
      <c r="G155" s="42"/>
      <c r="H155" s="43"/>
    </row>
    <row r="156" spans="2:8" ht="12.75">
      <c r="B156" s="2" t="s">
        <v>114</v>
      </c>
      <c r="F156" s="44">
        <f>7</f>
        <v>7</v>
      </c>
      <c r="G156" s="44">
        <f>12615+7</f>
        <v>12622</v>
      </c>
      <c r="H156" s="44"/>
    </row>
    <row r="157" spans="6:8" ht="12.75">
      <c r="F157" s="44"/>
      <c r="G157" s="44"/>
      <c r="H157" s="44"/>
    </row>
    <row r="158" spans="2:8" ht="12.75">
      <c r="B158" s="2" t="s">
        <v>115</v>
      </c>
      <c r="F158" s="44"/>
      <c r="G158" s="44"/>
      <c r="H158" s="44"/>
    </row>
    <row r="159" spans="2:8" ht="12.75">
      <c r="B159" s="2" t="s">
        <v>116</v>
      </c>
      <c r="F159" s="44"/>
      <c r="G159" s="44"/>
      <c r="H159" s="44"/>
    </row>
    <row r="160" spans="2:8" ht="12.75">
      <c r="B160" s="2" t="s">
        <v>114</v>
      </c>
      <c r="F160" s="44">
        <f>5</f>
        <v>5</v>
      </c>
      <c r="G160" s="44">
        <f>5</f>
        <v>5</v>
      </c>
      <c r="H160" s="44"/>
    </row>
    <row r="161" spans="6:8" ht="12.75">
      <c r="F161" s="44"/>
      <c r="G161" s="44"/>
      <c r="H161" s="44"/>
    </row>
    <row r="162" spans="2:8" ht="12.75">
      <c r="B162" s="2" t="s">
        <v>117</v>
      </c>
      <c r="F162" s="44"/>
      <c r="G162" s="44"/>
      <c r="H162" s="44"/>
    </row>
    <row r="163" spans="2:8" ht="12.75">
      <c r="B163" s="2" t="s">
        <v>118</v>
      </c>
      <c r="F163" s="44"/>
      <c r="G163" s="44"/>
      <c r="H163" s="44"/>
    </row>
    <row r="164" spans="2:8" ht="12.75">
      <c r="B164" s="2" t="s">
        <v>119</v>
      </c>
      <c r="F164" s="44">
        <v>0</v>
      </c>
      <c r="G164" s="44">
        <f>1</f>
        <v>1</v>
      </c>
      <c r="H164" s="44"/>
    </row>
    <row r="165" spans="6:8" ht="12.75">
      <c r="F165" s="44"/>
      <c r="G165" s="44"/>
      <c r="H165" s="44"/>
    </row>
    <row r="166" spans="6:8" ht="13.5" thickBot="1">
      <c r="F166" s="45">
        <f>SUM(F154:F165)</f>
        <v>12</v>
      </c>
      <c r="G166" s="45">
        <f>SUM(G154:G165)</f>
        <v>12628</v>
      </c>
      <c r="H166" s="46"/>
    </row>
    <row r="167" spans="7:8" ht="13.5" thickTop="1">
      <c r="G167" s="46"/>
      <c r="H167" s="46"/>
    </row>
    <row r="169" spans="1:2" ht="12.75">
      <c r="A169" s="2" t="s">
        <v>120</v>
      </c>
      <c r="B169" s="47" t="s">
        <v>121</v>
      </c>
    </row>
    <row r="170" ht="12.75">
      <c r="B170" s="47"/>
    </row>
    <row r="171" spans="5:7" ht="12.75">
      <c r="E171" s="5" t="s">
        <v>122</v>
      </c>
      <c r="F171" s="5" t="s">
        <v>123</v>
      </c>
      <c r="G171" s="5" t="s">
        <v>124</v>
      </c>
    </row>
    <row r="172" spans="5:7" ht="15">
      <c r="E172" s="10" t="s">
        <v>27</v>
      </c>
      <c r="F172" s="10" t="s">
        <v>27</v>
      </c>
      <c r="G172" s="10" t="s">
        <v>27</v>
      </c>
    </row>
    <row r="173" spans="5:7" ht="12.75">
      <c r="E173" s="5"/>
      <c r="F173" s="5"/>
      <c r="G173" s="5"/>
    </row>
    <row r="174" spans="2:11" ht="12.75">
      <c r="B174" s="2" t="s">
        <v>125</v>
      </c>
      <c r="E174" s="3">
        <f>G174-F174</f>
        <v>381985.96</v>
      </c>
      <c r="F174" s="5">
        <f>17653.36</f>
        <v>17653.36</v>
      </c>
      <c r="G174" s="5">
        <f>G176-G175</f>
        <v>399639.32</v>
      </c>
      <c r="K174" s="48"/>
    </row>
    <row r="175" spans="2:11" ht="12.75">
      <c r="B175" s="2" t="s">
        <v>126</v>
      </c>
      <c r="E175" s="3">
        <f>G175-F175</f>
        <v>434818.37</v>
      </c>
      <c r="F175" s="5">
        <f>2115.19+461.82+1324.41</f>
        <v>3901.42</v>
      </c>
      <c r="G175" s="5">
        <f>438719.79</f>
        <v>438719.79</v>
      </c>
      <c r="K175" s="48"/>
    </row>
    <row r="176" spans="5:7" ht="13.5" thickBot="1">
      <c r="E176" s="45">
        <f>SUM(E174:E175)</f>
        <v>816804.3300000001</v>
      </c>
      <c r="F176" s="49">
        <f>SUM(F174:F175)</f>
        <v>21554.78</v>
      </c>
      <c r="G176" s="49">
        <f>838359.11</f>
        <v>838359.11</v>
      </c>
    </row>
    <row r="177" ht="13.5" thickTop="1"/>
    <row r="178" ht="12.75" hidden="1">
      <c r="B178" s="4" t="s">
        <v>127</v>
      </c>
    </row>
    <row r="179" spans="2:6" ht="12.75" hidden="1">
      <c r="B179" s="2" t="s">
        <v>128</v>
      </c>
      <c r="E179" s="50" t="s">
        <v>129</v>
      </c>
      <c r="F179" s="50" t="s">
        <v>130</v>
      </c>
    </row>
    <row r="180" spans="2:8" ht="12.75" hidden="1">
      <c r="B180" s="2" t="s">
        <v>131</v>
      </c>
      <c r="E180" s="50" t="s">
        <v>132</v>
      </c>
      <c r="F180" s="50">
        <v>0</v>
      </c>
      <c r="G180" s="51" t="s">
        <v>133</v>
      </c>
      <c r="H180" s="50">
        <v>0</v>
      </c>
    </row>
    <row r="181" ht="12.75">
      <c r="B181" s="2" t="s">
        <v>305</v>
      </c>
    </row>
    <row r="182" ht="12.75">
      <c r="B182" s="2" t="s">
        <v>301</v>
      </c>
    </row>
    <row r="183" ht="12.75">
      <c r="B183" s="2" t="s">
        <v>302</v>
      </c>
    </row>
    <row r="184" ht="12.75">
      <c r="B184" s="2" t="s">
        <v>303</v>
      </c>
    </row>
    <row r="186" spans="1:2" ht="12.75">
      <c r="A186" s="2" t="s">
        <v>134</v>
      </c>
      <c r="B186" s="47" t="s">
        <v>135</v>
      </c>
    </row>
    <row r="188" ht="12.75">
      <c r="B188" s="2" t="s">
        <v>136</v>
      </c>
    </row>
    <row r="191" spans="1:2" ht="12.75">
      <c r="A191" s="2" t="s">
        <v>137</v>
      </c>
      <c r="B191" s="47" t="s">
        <v>138</v>
      </c>
    </row>
    <row r="192" ht="12.75">
      <c r="B192" s="4"/>
    </row>
    <row r="193" ht="12.75">
      <c r="B193" s="2" t="s">
        <v>139</v>
      </c>
    </row>
    <row r="196" spans="1:3" ht="12.75">
      <c r="A196" s="2" t="s">
        <v>140</v>
      </c>
      <c r="B196" s="47" t="s">
        <v>141</v>
      </c>
      <c r="C196" s="4"/>
    </row>
    <row r="198" spans="1:2" ht="12.75">
      <c r="A198" s="52" t="s">
        <v>58</v>
      </c>
      <c r="B198" s="2" t="s">
        <v>142</v>
      </c>
    </row>
    <row r="199" spans="1:2" ht="12.75">
      <c r="A199" s="52"/>
      <c r="B199" s="2" t="s">
        <v>143</v>
      </c>
    </row>
    <row r="200" spans="1:2" ht="12.75">
      <c r="A200" s="52"/>
      <c r="B200" s="2" t="s">
        <v>144</v>
      </c>
    </row>
    <row r="201" spans="1:2" ht="12.75">
      <c r="A201" s="52"/>
      <c r="B201" s="2" t="s">
        <v>145</v>
      </c>
    </row>
    <row r="202" spans="1:2" ht="12.75">
      <c r="A202" s="52"/>
      <c r="B202" s="2" t="s">
        <v>146</v>
      </c>
    </row>
    <row r="203" spans="1:2" ht="12.75">
      <c r="A203" s="52"/>
      <c r="B203" s="2" t="s">
        <v>147</v>
      </c>
    </row>
    <row r="204" spans="1:2" ht="12.75">
      <c r="A204" s="52"/>
      <c r="B204" s="2" t="s">
        <v>148</v>
      </c>
    </row>
    <row r="205" ht="12.75">
      <c r="A205" s="52"/>
    </row>
    <row r="206" spans="1:2" ht="12.75">
      <c r="A206" s="52"/>
      <c r="B206" s="2" t="s">
        <v>149</v>
      </c>
    </row>
    <row r="207" spans="1:2" ht="12.75">
      <c r="A207" s="52"/>
      <c r="B207" s="2" t="s">
        <v>150</v>
      </c>
    </row>
    <row r="208" spans="1:2" ht="12.75">
      <c r="A208" s="52"/>
      <c r="B208" s="2" t="s">
        <v>151</v>
      </c>
    </row>
    <row r="209" spans="1:2" ht="12.75">
      <c r="A209" s="52"/>
      <c r="B209" s="2" t="s">
        <v>152</v>
      </c>
    </row>
    <row r="210" spans="1:2" ht="12.75">
      <c r="A210" s="52"/>
      <c r="B210" s="2" t="s">
        <v>153</v>
      </c>
    </row>
    <row r="211" ht="12.75">
      <c r="A211" s="52"/>
    </row>
    <row r="212" ht="12.75">
      <c r="A212" s="52"/>
    </row>
    <row r="213" spans="1:2" ht="12.75">
      <c r="A213" s="52" t="s">
        <v>67</v>
      </c>
      <c r="B213" s="2" t="s">
        <v>154</v>
      </c>
    </row>
    <row r="214" spans="1:2" ht="12.75">
      <c r="A214" s="52"/>
      <c r="B214" s="2" t="s">
        <v>155</v>
      </c>
    </row>
    <row r="215" spans="1:2" ht="12.75">
      <c r="A215" s="52"/>
      <c r="B215" s="2" t="s">
        <v>156</v>
      </c>
    </row>
    <row r="216" spans="1:2" ht="12.75">
      <c r="A216" s="52"/>
      <c r="B216" s="2" t="s">
        <v>157</v>
      </c>
    </row>
    <row r="217" spans="1:2" ht="12.75">
      <c r="A217" s="52"/>
      <c r="B217" s="2" t="s">
        <v>158</v>
      </c>
    </row>
    <row r="218" spans="1:2" ht="12.75">
      <c r="A218" s="52"/>
      <c r="B218" s="2" t="s">
        <v>159</v>
      </c>
    </row>
    <row r="219" ht="12.75">
      <c r="A219" s="52"/>
    </row>
    <row r="220" spans="1:2" ht="12.75">
      <c r="A220" s="52" t="s">
        <v>160</v>
      </c>
      <c r="B220" s="2" t="s">
        <v>161</v>
      </c>
    </row>
    <row r="221" spans="1:2" ht="12.75">
      <c r="A221" s="52"/>
      <c r="B221" s="2" t="s">
        <v>162</v>
      </c>
    </row>
    <row r="222" spans="1:2" ht="12.75">
      <c r="A222" s="52"/>
      <c r="B222" s="2" t="s">
        <v>163</v>
      </c>
    </row>
    <row r="223" spans="1:2" ht="12.75">
      <c r="A223" s="52"/>
      <c r="B223" s="2" t="s">
        <v>164</v>
      </c>
    </row>
    <row r="224" spans="1:2" ht="12.75">
      <c r="A224" s="52"/>
      <c r="B224" s="2" t="s">
        <v>165</v>
      </c>
    </row>
    <row r="225" spans="1:2" ht="12.75">
      <c r="A225" s="52"/>
      <c r="B225" s="2" t="s">
        <v>166</v>
      </c>
    </row>
    <row r="226" ht="12.75">
      <c r="A226" s="52"/>
    </row>
    <row r="227" spans="1:2" ht="12.75">
      <c r="A227" s="52" t="s">
        <v>78</v>
      </c>
      <c r="B227" s="2" t="s">
        <v>167</v>
      </c>
    </row>
    <row r="228" ht="12.75">
      <c r="B228" s="2" t="s">
        <v>168</v>
      </c>
    </row>
    <row r="229" ht="12.75">
      <c r="B229" s="2" t="s">
        <v>169</v>
      </c>
    </row>
    <row r="230" ht="12.75">
      <c r="B230" s="2" t="s">
        <v>170</v>
      </c>
    </row>
    <row r="231" ht="12.75">
      <c r="B231" s="2" t="s">
        <v>171</v>
      </c>
    </row>
    <row r="232" ht="12.75">
      <c r="B232" s="2" t="s">
        <v>172</v>
      </c>
    </row>
    <row r="233" ht="12.75">
      <c r="B233" s="25" t="s">
        <v>173</v>
      </c>
    </row>
    <row r="234" ht="12.75">
      <c r="B234" s="2" t="s">
        <v>174</v>
      </c>
    </row>
    <row r="237" spans="1:2" ht="12.75">
      <c r="A237" s="2" t="s">
        <v>175</v>
      </c>
      <c r="B237" s="47" t="s">
        <v>176</v>
      </c>
    </row>
    <row r="238" spans="5:6" ht="12.75">
      <c r="E238" s="5"/>
      <c r="F238" s="5" t="s">
        <v>177</v>
      </c>
    </row>
    <row r="239" spans="5:7" ht="12.75">
      <c r="E239" s="5"/>
      <c r="F239" s="5" t="s">
        <v>178</v>
      </c>
      <c r="G239" s="5" t="s">
        <v>179</v>
      </c>
    </row>
    <row r="240" spans="5:7" ht="12.75">
      <c r="E240" s="8" t="s">
        <v>180</v>
      </c>
      <c r="F240" s="8" t="s">
        <v>181</v>
      </c>
      <c r="G240" s="8" t="s">
        <v>182</v>
      </c>
    </row>
    <row r="241" spans="5:7" ht="12.75">
      <c r="E241" s="5" t="s">
        <v>27</v>
      </c>
      <c r="F241" s="5" t="s">
        <v>27</v>
      </c>
      <c r="G241" s="5" t="s">
        <v>27</v>
      </c>
    </row>
    <row r="242" spans="2:7" ht="12.75">
      <c r="B242" s="4" t="s">
        <v>183</v>
      </c>
      <c r="E242" s="5"/>
      <c r="F242" s="5"/>
      <c r="G242" s="5"/>
    </row>
    <row r="243" spans="2:7" ht="12.75">
      <c r="B243" s="2" t="s">
        <v>184</v>
      </c>
      <c r="E243" s="11">
        <f>'[2]segment'!$F$10/1000</f>
        <v>626455.39602</v>
      </c>
      <c r="F243" s="18">
        <f>('[2]segment'!$F$18/1000)+1</f>
        <v>93137.54186494995</v>
      </c>
      <c r="G243" s="18">
        <f>('[2]segment'!$F$29/1000)</f>
        <v>2231613.1424445393</v>
      </c>
    </row>
    <row r="244" spans="2:7" ht="12.75">
      <c r="B244" s="2" t="s">
        <v>185</v>
      </c>
      <c r="E244" s="18">
        <f>'[2]segment'!$F$11/1000</f>
        <v>5344.01059</v>
      </c>
      <c r="F244" s="18">
        <f>'[2]segment'!$F$19/1000</f>
        <v>-1221.0657000000006</v>
      </c>
      <c r="G244" s="18">
        <f>'[2]segment'!$F$30/1000</f>
        <v>86189.42769</v>
      </c>
    </row>
    <row r="245" spans="2:7" ht="12.75">
      <c r="B245" s="2" t="s">
        <v>186</v>
      </c>
      <c r="E245" s="18">
        <f>'[2]segment'!$F$12/1000</f>
        <v>4644.494048095241</v>
      </c>
      <c r="F245" s="53">
        <f>'[2]segment'!$F$20/1000</f>
        <v>-14987.30284190476</v>
      </c>
      <c r="G245" s="53">
        <f>'[2]segment'!$F$31/1000</f>
        <v>47378.2757499999</v>
      </c>
    </row>
    <row r="246" spans="5:7" ht="12.75">
      <c r="E246" s="54">
        <f>SUM(E243:E245)</f>
        <v>636443.9006580951</v>
      </c>
      <c r="F246" s="55">
        <f>SUM(F243:F245)</f>
        <v>76929.17332304518</v>
      </c>
      <c r="G246" s="55">
        <f>SUM(G243:G245)</f>
        <v>2365180.845884539</v>
      </c>
    </row>
    <row r="247" spans="2:7" ht="12.75">
      <c r="B247" s="2" t="s">
        <v>187</v>
      </c>
      <c r="E247" s="56">
        <v>0</v>
      </c>
      <c r="F247" s="55">
        <f>'[2]segment'!$F$23/1000</f>
        <v>-152.8107999999998</v>
      </c>
      <c r="G247" s="55">
        <f>'[2]segment'!$F$34/1000</f>
        <v>67848.544906</v>
      </c>
    </row>
    <row r="248" spans="5:7" ht="13.5" thickBot="1">
      <c r="E248" s="57">
        <f>SUM(E246:E247)</f>
        <v>636443.9006580951</v>
      </c>
      <c r="F248" s="57">
        <f>SUM(F246:F247)</f>
        <v>76776.36252304517</v>
      </c>
      <c r="G248" s="57">
        <f>SUM(G246:G247)</f>
        <v>2433029.3907905393</v>
      </c>
    </row>
    <row r="249" spans="5:7" ht="13.5" thickTop="1">
      <c r="E249" s="55"/>
      <c r="F249" s="55"/>
      <c r="G249" s="55"/>
    </row>
    <row r="250" spans="2:7" ht="12.75">
      <c r="B250" s="4" t="s">
        <v>188</v>
      </c>
      <c r="E250" s="55"/>
      <c r="F250" s="55"/>
      <c r="G250" s="55"/>
    </row>
    <row r="251" spans="2:7" ht="12.75">
      <c r="B251" s="2" t="s">
        <v>189</v>
      </c>
      <c r="E251" s="55">
        <f>'[2]segment'!$D$87/1000</f>
        <v>636443.9006580953</v>
      </c>
      <c r="F251" s="55">
        <f>'[2]segment'!$E$87/1000+1</f>
        <v>76929.17332304518</v>
      </c>
      <c r="G251" s="55">
        <f>'[2]segment'!$F$87/1000</f>
        <v>2293310.296422078</v>
      </c>
    </row>
    <row r="252" spans="2:7" ht="12.75">
      <c r="B252" s="2" t="s">
        <v>190</v>
      </c>
      <c r="E252" s="58">
        <v>0</v>
      </c>
      <c r="F252" s="58">
        <f>'[2]segment'!$E$46</f>
        <v>0</v>
      </c>
      <c r="G252" s="53">
        <f>'[2]segment'!$F$89/1000</f>
        <v>71870.54946246199</v>
      </c>
    </row>
    <row r="253" spans="5:7" ht="12.75">
      <c r="E253" s="55">
        <f>SUM(E251:E252)</f>
        <v>636443.9006580953</v>
      </c>
      <c r="F253" s="55">
        <f>SUM(F251:F252)</f>
        <v>76929.17332304518</v>
      </c>
      <c r="G253" s="55">
        <f>SUM(G251:G252)</f>
        <v>2365180.8458845397</v>
      </c>
    </row>
    <row r="254" spans="2:7" ht="12.75">
      <c r="B254" s="2" t="s">
        <v>187</v>
      </c>
      <c r="E254" s="56">
        <v>0</v>
      </c>
      <c r="F254" s="55">
        <f>'[2]segment'!$E$94/1000</f>
        <v>-152.8107999999998</v>
      </c>
      <c r="G254" s="55">
        <f>'[2]segment'!$F$94/1000</f>
        <v>67848.544906</v>
      </c>
    </row>
    <row r="255" spans="5:7" ht="13.5" thickBot="1">
      <c r="E255" s="57">
        <f>SUM(E253:E254)</f>
        <v>636443.9006580953</v>
      </c>
      <c r="F255" s="57">
        <f>SUM(F253:F254)</f>
        <v>76776.36252304517</v>
      </c>
      <c r="G255" s="57">
        <f>SUM(G253:G254)</f>
        <v>2433029.39079054</v>
      </c>
    </row>
    <row r="256" spans="5:7" ht="13.5" thickTop="1">
      <c r="E256" s="55"/>
      <c r="F256" s="55"/>
      <c r="G256" s="55"/>
    </row>
    <row r="257" spans="5:7" ht="12.75">
      <c r="E257" s="55"/>
      <c r="F257" s="55"/>
      <c r="G257" s="55"/>
    </row>
    <row r="258" spans="1:2" ht="12.75">
      <c r="A258" s="2" t="s">
        <v>191</v>
      </c>
      <c r="B258" s="47" t="s">
        <v>192</v>
      </c>
    </row>
    <row r="259" spans="6:7" ht="12.75">
      <c r="F259" s="59"/>
      <c r="G259" s="59"/>
    </row>
    <row r="260" spans="2:9" ht="12.75">
      <c r="B260" s="60"/>
      <c r="C260" s="61"/>
      <c r="D260" s="62"/>
      <c r="E260" s="63" t="s">
        <v>193</v>
      </c>
      <c r="F260" s="108" t="s">
        <v>194</v>
      </c>
      <c r="G260" s="109"/>
      <c r="H260" s="113" t="s">
        <v>193</v>
      </c>
      <c r="I260" s="114"/>
    </row>
    <row r="261" spans="2:9" ht="12.75">
      <c r="B261" s="64"/>
      <c r="C261" s="65"/>
      <c r="D261" s="66"/>
      <c r="E261" s="67" t="s">
        <v>195</v>
      </c>
      <c r="F261" s="108" t="s">
        <v>195</v>
      </c>
      <c r="G261" s="109"/>
      <c r="H261" s="108" t="s">
        <v>195</v>
      </c>
      <c r="I261" s="109"/>
    </row>
    <row r="262" spans="2:9" ht="12.75">
      <c r="B262" s="64"/>
      <c r="C262" s="65"/>
      <c r="D262" s="66"/>
      <c r="E262" s="67" t="s">
        <v>196</v>
      </c>
      <c r="F262" s="108" t="s">
        <v>197</v>
      </c>
      <c r="G262" s="109"/>
      <c r="H262" s="108" t="s">
        <v>198</v>
      </c>
      <c r="I262" s="109"/>
    </row>
    <row r="263" spans="2:9" ht="12.75">
      <c r="B263" s="64"/>
      <c r="C263" s="65"/>
      <c r="D263" s="66"/>
      <c r="E263" s="68" t="s">
        <v>199</v>
      </c>
      <c r="F263" s="110" t="s">
        <v>199</v>
      </c>
      <c r="G263" s="111"/>
      <c r="H263" s="110" t="s">
        <v>200</v>
      </c>
      <c r="I263" s="111"/>
    </row>
    <row r="264" spans="2:9" ht="12.75">
      <c r="B264" s="69"/>
      <c r="C264" s="70"/>
      <c r="D264" s="71"/>
      <c r="E264" s="72" t="s">
        <v>27</v>
      </c>
      <c r="F264" s="72" t="s">
        <v>27</v>
      </c>
      <c r="G264" s="5" t="s">
        <v>201</v>
      </c>
      <c r="H264" s="72" t="s">
        <v>27</v>
      </c>
      <c r="I264" s="73" t="s">
        <v>201</v>
      </c>
    </row>
    <row r="265" spans="2:9" ht="12.75">
      <c r="B265" s="74" t="s">
        <v>180</v>
      </c>
      <c r="C265" s="75"/>
      <c r="D265" s="76"/>
      <c r="E265" s="77">
        <f>636444-459473</f>
        <v>176971</v>
      </c>
      <c r="F265" s="77">
        <f>176386</f>
        <v>176386</v>
      </c>
      <c r="G265" s="78" t="s">
        <v>202</v>
      </c>
      <c r="H265" s="77">
        <f>174982</f>
        <v>174982</v>
      </c>
      <c r="I265" s="79" t="s">
        <v>203</v>
      </c>
    </row>
    <row r="266" spans="2:9" ht="12.75">
      <c r="B266" s="60" t="s">
        <v>204</v>
      </c>
      <c r="C266" s="61"/>
      <c r="D266" s="62"/>
      <c r="E266" s="80"/>
      <c r="F266" s="80"/>
      <c r="G266" s="50"/>
      <c r="H266" s="80"/>
      <c r="I266" s="81"/>
    </row>
    <row r="267" spans="2:9" ht="12.75">
      <c r="B267" s="69" t="s">
        <v>205</v>
      </c>
      <c r="C267" s="70"/>
      <c r="D267" s="71"/>
      <c r="E267" s="82">
        <f>5471</f>
        <v>5471</v>
      </c>
      <c r="F267" s="82">
        <f>30524</f>
        <v>30524</v>
      </c>
      <c r="G267" s="83" t="s">
        <v>206</v>
      </c>
      <c r="H267" s="82">
        <f>14501</f>
        <v>14501</v>
      </c>
      <c r="I267" s="84" t="s">
        <v>207</v>
      </c>
    </row>
    <row r="268" spans="2:9" ht="12.75">
      <c r="B268" s="60" t="s">
        <v>208</v>
      </c>
      <c r="C268" s="61"/>
      <c r="D268" s="62"/>
      <c r="E268" s="80"/>
      <c r="F268" s="80"/>
      <c r="G268" s="50"/>
      <c r="H268" s="80"/>
      <c r="I268" s="81"/>
    </row>
    <row r="269" spans="2:9" ht="12.75">
      <c r="B269" s="69" t="s">
        <v>209</v>
      </c>
      <c r="C269" s="70"/>
      <c r="D269" s="71"/>
      <c r="E269" s="82">
        <f>2840</f>
        <v>2840</v>
      </c>
      <c r="F269" s="82">
        <f>18534</f>
        <v>18534</v>
      </c>
      <c r="G269" s="83" t="s">
        <v>210</v>
      </c>
      <c r="H269" s="82">
        <f>4126</f>
        <v>4126</v>
      </c>
      <c r="I269" s="84" t="s">
        <v>211</v>
      </c>
    </row>
    <row r="271" spans="1:2" ht="12.75">
      <c r="A271" s="2" t="s">
        <v>212</v>
      </c>
      <c r="B271" s="47" t="s">
        <v>213</v>
      </c>
    </row>
    <row r="272" ht="12.75">
      <c r="B272" s="4"/>
    </row>
    <row r="273" ht="12.75">
      <c r="B273" s="2" t="s">
        <v>214</v>
      </c>
    </row>
    <row r="274" ht="12.75">
      <c r="B274" s="2" t="s">
        <v>306</v>
      </c>
    </row>
    <row r="275" ht="12.75">
      <c r="B275" s="2" t="s">
        <v>304</v>
      </c>
    </row>
    <row r="277" spans="1:2" ht="12.75">
      <c r="A277" s="2" t="s">
        <v>215</v>
      </c>
      <c r="B277" s="47" t="s">
        <v>216</v>
      </c>
    </row>
    <row r="278" ht="12.75">
      <c r="B278" s="4"/>
    </row>
    <row r="279" ht="12.75">
      <c r="B279" s="2" t="s">
        <v>217</v>
      </c>
    </row>
    <row r="280" ht="12.75">
      <c r="B280" s="2" t="s">
        <v>307</v>
      </c>
    </row>
    <row r="282" spans="1:2" ht="12.75">
      <c r="A282" s="2" t="s">
        <v>218</v>
      </c>
      <c r="B282" s="47" t="s">
        <v>219</v>
      </c>
    </row>
    <row r="284" ht="12.75">
      <c r="B284" s="2" t="s">
        <v>220</v>
      </c>
    </row>
    <row r="285" ht="12.75">
      <c r="B285" s="2" t="s">
        <v>221</v>
      </c>
    </row>
    <row r="286" ht="12.75">
      <c r="B286" s="2" t="s">
        <v>222</v>
      </c>
    </row>
    <row r="289" spans="1:2" ht="12.75">
      <c r="A289" s="2" t="s">
        <v>223</v>
      </c>
      <c r="B289" s="47" t="s">
        <v>224</v>
      </c>
    </row>
    <row r="291" ht="12.75">
      <c r="B291" s="2" t="s">
        <v>225</v>
      </c>
    </row>
    <row r="294" spans="1:2" ht="12.75">
      <c r="A294" s="2" t="s">
        <v>226</v>
      </c>
      <c r="B294" s="47" t="s">
        <v>227</v>
      </c>
    </row>
    <row r="296" ht="12.75">
      <c r="B296" s="2" t="s">
        <v>228</v>
      </c>
    </row>
    <row r="299" spans="1:2" ht="12.75">
      <c r="A299" s="2" t="s">
        <v>229</v>
      </c>
      <c r="B299" s="47" t="s">
        <v>230</v>
      </c>
    </row>
    <row r="300" ht="12.75">
      <c r="B300" s="4"/>
    </row>
    <row r="301" ht="12.75">
      <c r="B301" s="2" t="s">
        <v>231</v>
      </c>
    </row>
    <row r="302" ht="12.75">
      <c r="B302" s="2" t="s">
        <v>232</v>
      </c>
    </row>
    <row r="303" ht="12.75">
      <c r="B303" s="2" t="s">
        <v>233</v>
      </c>
    </row>
    <row r="306" spans="1:2" ht="12.75">
      <c r="A306" s="2" t="s">
        <v>234</v>
      </c>
      <c r="B306" s="47" t="s">
        <v>235</v>
      </c>
    </row>
    <row r="308" ht="12.75">
      <c r="B308" s="2" t="s">
        <v>236</v>
      </c>
    </row>
    <row r="309" spans="4:7" ht="12.75">
      <c r="D309" s="65"/>
      <c r="E309" s="65"/>
      <c r="F309" s="46"/>
      <c r="G309" s="46"/>
    </row>
    <row r="311" spans="1:2" ht="12.75">
      <c r="A311" s="2" t="s">
        <v>237</v>
      </c>
      <c r="B311" s="47" t="s">
        <v>238</v>
      </c>
    </row>
    <row r="313" ht="12.75">
      <c r="B313" s="2" t="s">
        <v>239</v>
      </c>
    </row>
    <row r="316" spans="1:2" ht="12.75" hidden="1">
      <c r="A316" s="2" t="s">
        <v>240</v>
      </c>
      <c r="B316" s="4" t="s">
        <v>241</v>
      </c>
    </row>
    <row r="317" ht="12.75" hidden="1"/>
    <row r="318" ht="12.75" hidden="1">
      <c r="B318" s="2" t="s">
        <v>242</v>
      </c>
    </row>
    <row r="319" ht="12.75" hidden="1">
      <c r="B319" s="2" t="s">
        <v>243</v>
      </c>
    </row>
    <row r="320" ht="12.75" hidden="1">
      <c r="B320" s="2" t="s">
        <v>244</v>
      </c>
    </row>
    <row r="321" ht="12.75" hidden="1">
      <c r="B321" s="2" t="s">
        <v>46</v>
      </c>
    </row>
    <row r="324" ht="12.75">
      <c r="B324" s="2" t="s">
        <v>245</v>
      </c>
    </row>
    <row r="328" ht="12.75">
      <c r="B328" s="2" t="s">
        <v>246</v>
      </c>
    </row>
    <row r="329" ht="12.75">
      <c r="B329" s="2" t="s">
        <v>247</v>
      </c>
    </row>
    <row r="339" ht="12.75">
      <c r="C339" s="2" t="s">
        <v>248</v>
      </c>
    </row>
  </sheetData>
  <mergeCells count="9">
    <mergeCell ref="B78:K78"/>
    <mergeCell ref="F260:G260"/>
    <mergeCell ref="H260:I260"/>
    <mergeCell ref="F261:G261"/>
    <mergeCell ref="H261:I261"/>
    <mergeCell ref="F262:G262"/>
    <mergeCell ref="H262:I262"/>
    <mergeCell ref="F263:G263"/>
    <mergeCell ref="H263:I263"/>
  </mergeCells>
  <printOptions/>
  <pageMargins left="0.25" right="0.25" top="0.25" bottom="0.25" header="0.5" footer="0.5"/>
  <pageSetup orientation="portrait" paperSize="9" scale="65" r:id="rId1"/>
  <rowBreaks count="3" manualBreakCount="3">
    <brk id="129" max="255" man="1"/>
    <brk id="225" max="10" man="1"/>
    <brk id="3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2002-05-28T10:38:09Z</cp:lastPrinted>
  <dcterms:created xsi:type="dcterms:W3CDTF">2002-05-28T09:30:55Z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