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1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<sst xmlns="http://schemas.openxmlformats.org/spreadsheetml/2006/main" count="330" uniqueCount="296">
  <si>
    <t>EUROPLUS BERHAD ( 520-H)</t>
  </si>
  <si>
    <t>CONSOLIDATED BALANCE SHEET AS AT 31 DECEMBER 2001</t>
  </si>
  <si>
    <t>AS AT END OF</t>
  </si>
  <si>
    <t>AS AT PRECEDING</t>
  </si>
  <si>
    <t>CURRENT QUARTER</t>
  </si>
  <si>
    <t xml:space="preserve">FINANCIAL </t>
  </si>
  <si>
    <t>YEAR END</t>
  </si>
  <si>
    <t>RM '000</t>
  </si>
  <si>
    <t>PROPERTY, PLANT AND EQUIPMENT</t>
  </si>
  <si>
    <t>INVESTMENT PROPERTIES</t>
  </si>
  <si>
    <t>PROPERTY DEVELOPMENT PROJECTS - non-current portion</t>
  </si>
  <si>
    <t>INVESTMENT IN ASSOCIATED COMPANIES</t>
  </si>
  <si>
    <t>CURRENT ASSETS</t>
  </si>
  <si>
    <t>Property development projects - current portion</t>
  </si>
  <si>
    <t>Inventories</t>
  </si>
  <si>
    <t>Trade receivables</t>
  </si>
  <si>
    <t>Other receivables,deposits and prepayments</t>
  </si>
  <si>
    <t>Short - term deposits</t>
  </si>
  <si>
    <t>Cash in hand and at banks</t>
  </si>
  <si>
    <t>Total Current Assets</t>
  </si>
  <si>
    <t>CURRENT LIABILITIES</t>
  </si>
  <si>
    <t>Bank borrowings</t>
  </si>
  <si>
    <t>Bridging loan - current portion</t>
  </si>
  <si>
    <t xml:space="preserve">Long term loans - current portion </t>
  </si>
  <si>
    <t>Trade payables</t>
  </si>
  <si>
    <t>Retention monies</t>
  </si>
  <si>
    <t>Other payables and accrued expenses</t>
  </si>
  <si>
    <t>Tax liabilities</t>
  </si>
  <si>
    <t>Total Current Liabilities</t>
  </si>
  <si>
    <t>NET CURRENT LIABILITIES</t>
  </si>
  <si>
    <t>NET ASSETS</t>
  </si>
  <si>
    <t xml:space="preserve">Represented By : </t>
  </si>
  <si>
    <t>SHARE CAPITAL</t>
  </si>
  <si>
    <t>SHARE PREMIUM</t>
  </si>
  <si>
    <t>GENERAL RESERVE - Distributable</t>
  </si>
  <si>
    <t>FOREIGN EXCHANGE RESERVE</t>
  </si>
  <si>
    <t>CAPITAL RESERVE - non-distributable</t>
  </si>
  <si>
    <t>UNAPPROPRIATED PROFIT</t>
  </si>
  <si>
    <t>TOTAL SHAREHOLDERS' FUNDS</t>
  </si>
  <si>
    <t>MINORITY INTERESTS</t>
  </si>
  <si>
    <t>7% IRREDEEMABLE CONVERTIBLE UNSECURED LOAN STOCK</t>
  </si>
  <si>
    <t>BRIDGING LOANS - non-current portion</t>
  </si>
  <si>
    <t>HIRE PURCHASE &amp; FINANCE LEASE PAYABLES  - non-current portion</t>
  </si>
  <si>
    <t>LONG TERMS LOANS - non-current portion</t>
  </si>
  <si>
    <t>TRADE PAYABLES - non-current portion</t>
  </si>
  <si>
    <t>OTHER PAYABLES AND ACCRUED EXPENSES - non current portion</t>
  </si>
  <si>
    <t>MEMBERS' SECURITY DEPOSITS</t>
  </si>
  <si>
    <t>DEFERRED MEMBERSHIP INCOME</t>
  </si>
  <si>
    <t>DEFERRED TAX LIABILITIES</t>
  </si>
  <si>
    <t>TOTAL LONG-TERM AND DEFERRED LIABILITIES</t>
  </si>
  <si>
    <t>TOTAL CAPITAL EMPLOYED</t>
  </si>
  <si>
    <t>NET TANGIBLE ASSETS PER SHARE (RM)</t>
  </si>
  <si>
    <t>Notes as at 31 December 2001</t>
  </si>
  <si>
    <t>1)</t>
  </si>
  <si>
    <t>Accounting policies</t>
  </si>
  <si>
    <t xml:space="preserve">The Company and the Group has adopted the same accounting policies and method of computation </t>
  </si>
  <si>
    <t>in its quarterly statements as compared with the last audited statement of 31 March 2001 and applicable approved</t>
  </si>
  <si>
    <t>accounting standards of the Malaysian Accounting Standards Board ("MASB") became effective during the current</t>
  </si>
  <si>
    <t>financial period.</t>
  </si>
  <si>
    <t>2)</t>
  </si>
  <si>
    <t>Exceptional items</t>
  </si>
  <si>
    <t>There is no exceptional item during this quarter under review.</t>
  </si>
  <si>
    <t>3)</t>
  </si>
  <si>
    <t>Extraordinary items</t>
  </si>
  <si>
    <t>There is no extraordinary item during this quarter under review.</t>
  </si>
  <si>
    <t>4)</t>
  </si>
  <si>
    <t>Taxation</t>
  </si>
  <si>
    <t>Current Year</t>
  </si>
  <si>
    <t>Preceding Year</t>
  </si>
  <si>
    <t>Quarter</t>
  </si>
  <si>
    <t>Corresponding</t>
  </si>
  <si>
    <t>To date</t>
  </si>
  <si>
    <t>Period</t>
  </si>
  <si>
    <t>31/12/2001</t>
  </si>
  <si>
    <t>31/12/2000</t>
  </si>
  <si>
    <t>Current year taxation</t>
  </si>
  <si>
    <t>Deferred taxation</t>
  </si>
  <si>
    <t>Under/ (over) provision in prior year</t>
  </si>
  <si>
    <t>Group's share of associated companies</t>
  </si>
  <si>
    <t>Effective tax rate - %</t>
  </si>
  <si>
    <t>The income tax expense of the Group reflects an effective tax rate which is higher than the statutory tax rate due mainly</t>
  </si>
  <si>
    <t xml:space="preserve">to certain expenses which are not deductible, tax losses of certain subsidiary companies and the absence of group tax relief </t>
  </si>
  <si>
    <t>for tax suffered by certain subsidiary companies.</t>
  </si>
  <si>
    <t>5)</t>
  </si>
  <si>
    <t>Sales of unquoted investments and/or properties</t>
  </si>
  <si>
    <t>There is no sales of unquoted investments or properties during this quarter under review.</t>
  </si>
  <si>
    <t>6)</t>
  </si>
  <si>
    <t>Profit/(loss) on sales of investment and/or properties for the current financial year</t>
  </si>
  <si>
    <t>On 10 September 1999, Larut Leisure Enterprise (HK) Ltd. entered into a Share Transfer Agreement with Holly</t>
  </si>
  <si>
    <t>Well Investments Limited acting as an Agent for Jilin Pan Asia Trust Investment Company  Limited</t>
  </si>
  <si>
    <t xml:space="preserve">("JPA") for the disposal of the entire equity in Full Hope Investment Ltd. and its subsidiary, Jilin Larut Property </t>
  </si>
  <si>
    <t>Development Co. Ltd. for total consideration of RMB27,421,209 out of which RMB10,000,000 has been paid and</t>
  </si>
  <si>
    <t>the expected loss arising is equivalent to RM6.9 m.</t>
  </si>
  <si>
    <t xml:space="preserve"> </t>
  </si>
  <si>
    <t>Purchase or disposal of quoted investments</t>
  </si>
  <si>
    <t>There is no purchase or disposal of quoted investments during this quarter under review.</t>
  </si>
  <si>
    <t>7)</t>
  </si>
  <si>
    <t>Effect of changes in the composition of the Group</t>
  </si>
  <si>
    <t>There is no change in the composition of the Company during this current quarter under review.</t>
  </si>
  <si>
    <t>8)</t>
  </si>
  <si>
    <t>Status of Corporate Proposals announced</t>
  </si>
  <si>
    <t xml:space="preserve">        8.1) </t>
  </si>
  <si>
    <t>PROPOSED RATIONALISATION OF THE BUSINESSES OF THE COMPANY AND</t>
  </si>
  <si>
    <t>TALAM CORPORATION BERHAD INCLUDING THE MERGER OF THEIR</t>
  </si>
  <si>
    <t>PROPERTY RELATED BUSINESSES ("PROPOSED MERGER")</t>
  </si>
  <si>
    <t>The Foreign Investment Committee has approved the Proposed Merger vide its letter</t>
  </si>
  <si>
    <t>dated 10 September 2001. The said approval is subject to the following:</t>
  </si>
  <si>
    <t>i)</t>
  </si>
  <si>
    <t>That Talam Corporation Berhad ("Talam") increases its Bumiputera</t>
  </si>
  <si>
    <t>equity content to at least 30% by 31 December 2002; and</t>
  </si>
  <si>
    <t>ii)</t>
  </si>
  <si>
    <t>The approval of the Securities Commission for the Proposed Merger.</t>
  </si>
  <si>
    <t>The Company will be a wholly-owned subsidiary of Talam upon completion of the</t>
  </si>
  <si>
    <t>Proposed Merger. As such, the equity structure of the Company will follow the equity</t>
  </si>
  <si>
    <t>structure of Talam upon completion of the Proposed Merger.</t>
  </si>
  <si>
    <t>Approval from the Securities Commission is still pending.</t>
  </si>
  <si>
    <t xml:space="preserve">        8.2) </t>
  </si>
  <si>
    <t xml:space="preserve">Proposed Shareholders' Mandate For Recurrent Related Party Transactions Of  </t>
  </si>
  <si>
    <t>A Revenue Or Trading Nature ("Proposed RRPT")</t>
  </si>
  <si>
    <t>On 24 November 2001, Europlus had announced amongst others, that the Company shall seek the</t>
  </si>
  <si>
    <t xml:space="preserve">shareholders' mandate for recurrent related party transactions of a revenue or </t>
  </si>
  <si>
    <t>trading nature which are in the ordinary course of business pursuant to Chapter 10.09 of the</t>
  </si>
  <si>
    <t>Listing Requirements.</t>
  </si>
  <si>
    <t xml:space="preserve">The Company had on 30 January 2002 announced amongst others that the shareholders have </t>
  </si>
  <si>
    <t>approved the Proposed RRPT at the Extraordinary General Meeting held on 30 January 2002.</t>
  </si>
  <si>
    <t xml:space="preserve">        8.3) </t>
  </si>
  <si>
    <t>Tenancy Agreement Between Pandan Indah Medical Management Sdn Bhd And</t>
  </si>
  <si>
    <t>Universal Health Care (R&amp;D) Sdn Bhd (formerly known as SSI Health Care Sdn Bhd)</t>
  </si>
  <si>
    <t>On 16 June 2000, Pandan Indah Medical Management Sdn Bhd ("PIMM"), a company which Europlus</t>
  </si>
  <si>
    <t>Berhad and Talam Corporation Berhad each has effective interest of 50%, entered into a Tenancy Agreement</t>
  </si>
  <si>
    <t>with Universal Health Care (R&amp;D) Sdn Bhd (formerly known as SSI Health Care Sdn Bhd)</t>
  </si>
  <si>
    <t xml:space="preserve">("Universal") whereby PIMM agreed to rent to Universal a hospital, hospital office building </t>
  </si>
  <si>
    <t xml:space="preserve">and medical office building with a total built-up area of 218,972 square feet known as "Talam Medical </t>
  </si>
  <si>
    <t xml:space="preserve">Centre" together with car park bays at a negotiated rent for a period of three (3) years with renewal of </t>
  </si>
  <si>
    <t>three (3) further terms of three (3) years each.</t>
  </si>
  <si>
    <t>PIMM had on 26 November 2001 terminated the Tenancy Agreement and the vacant possession</t>
  </si>
  <si>
    <t>of Talam Medical Centre was subsequently handed back to PIMM.</t>
  </si>
  <si>
    <t>9)</t>
  </si>
  <si>
    <t>Issuances and repayment of debts and equity securities, etc.</t>
  </si>
  <si>
    <t>There is no issuance and repayment of debt and equity securities, shares buy-backs , shares cancellation,</t>
  </si>
  <si>
    <t>shares held as treasury shares and resale of treasury shares save the issuance as follows:</t>
  </si>
  <si>
    <t xml:space="preserve">7% 2001/2006 Irredeemable Convertible </t>
  </si>
  <si>
    <t>Unsecured Loan Stock (ICULS)</t>
  </si>
  <si>
    <t xml:space="preserve">   Issuance of 7% 2001/2006 ICULS of</t>
  </si>
  <si>
    <t xml:space="preserve">   RM1.00 each to satisfy the acquisition</t>
  </si>
  <si>
    <t xml:space="preserve">   consideration  of 100% equity interest of</t>
  </si>
  <si>
    <t xml:space="preserve">   Biltradex Sdn Bhd</t>
  </si>
  <si>
    <t>Ordinary Shares</t>
  </si>
  <si>
    <t>i) Issuance of ordinary shares of RM1.00 each</t>
  </si>
  <si>
    <t xml:space="preserve">    pursuant to the conversion of 7 % 2001/2006</t>
  </si>
  <si>
    <t xml:space="preserve">    ICULS into ordinary shares</t>
  </si>
  <si>
    <t>ii) Issuance of ordinary shares of RM1.00 each</t>
  </si>
  <si>
    <t xml:space="preserve">     pursuant to the exercise of 2000/2005</t>
  </si>
  <si>
    <t xml:space="preserve">     warrants into ordinary shares </t>
  </si>
  <si>
    <t>10)</t>
  </si>
  <si>
    <t>Group Borrowings and Debt Securities</t>
  </si>
  <si>
    <t xml:space="preserve">Secured </t>
  </si>
  <si>
    <t>Unsecured</t>
  </si>
  <si>
    <t>Total</t>
  </si>
  <si>
    <t>Short term borowings</t>
  </si>
  <si>
    <t>Long term borrowings</t>
  </si>
  <si>
    <t>Currencies of debts</t>
  </si>
  <si>
    <t>In RM</t>
  </si>
  <si>
    <t>RM</t>
  </si>
  <si>
    <t>814.55 million</t>
  </si>
  <si>
    <t>In USD</t>
  </si>
  <si>
    <t xml:space="preserve">USD </t>
  </si>
  <si>
    <t>5.12 million</t>
  </si>
  <si>
    <t>@ RM3.83   =</t>
  </si>
  <si>
    <t>RM19.61 million</t>
  </si>
  <si>
    <t>11)</t>
  </si>
  <si>
    <t>Contingent liabilities</t>
  </si>
  <si>
    <t>The Company has provided corporate guarantee of RM904,890,000 to certain subsidiaries for credit facilities granted.</t>
  </si>
  <si>
    <t>12)</t>
  </si>
  <si>
    <t>Details of financial instruments with off balance sheet risk.</t>
  </si>
  <si>
    <t>The Group has no financial instruments with off balance sheet risk for the quarter under review.</t>
  </si>
  <si>
    <t>13)</t>
  </si>
  <si>
    <t>Material Litigations</t>
  </si>
  <si>
    <t>(a)</t>
  </si>
  <si>
    <t>A legal suit was filed on 16 February 1995 in Malaysia against Khoo Ee Bee and Ha Chi</t>
  </si>
  <si>
    <t xml:space="preserve">Kut ("the Defendants") for misrepresentations regarding the contents and validity of the </t>
  </si>
  <si>
    <t>Technical Assistance Agreement dated 4 January 1993 (entered into between Larut</t>
  </si>
  <si>
    <t>Talam International Management Services Ltd ("LTIMS") and Jilin Social Welfare and Charity</t>
  </si>
  <si>
    <t>Foundations) and for the recovery of the loan of RM171,500 advanced to Khoo Ee Bee.</t>
  </si>
  <si>
    <t>Khoo Ee Bee has settled the case with Europlus. The Court has fixed the case against</t>
  </si>
  <si>
    <t>Ha Chi Kut for case management on 01-03-2002.</t>
  </si>
  <si>
    <t xml:space="preserve">A separate legal suit has also been filed on 17 April, 1996 against the Defendants and Khoo Ee Liam, </t>
  </si>
  <si>
    <t xml:space="preserve">Teoh Say Lin and Dr.Lee Keng Ho alleging conspiracy to defraud Europlus by representing that the </t>
  </si>
  <si>
    <t xml:space="preserve">Technical Assistant Agreement was valid when it was not. Khoo Ee Bee, Teoh Say Lin and Dr.Lee Keng Ho  </t>
  </si>
  <si>
    <t xml:space="preserve">have settled the case with Europlus. The case against Khoo Ee Liam and Ha Chi Kut is pending in the Court </t>
  </si>
  <si>
    <t>of Appeal.</t>
  </si>
  <si>
    <t>(b)</t>
  </si>
  <si>
    <t xml:space="preserve">Europlus’ associated company LTIMS had on 31 October 1994 commenced a civil suit </t>
  </si>
  <si>
    <t>in the Beijing Intermediate Court of the People's Republic of China against Khoo Ee</t>
  </si>
  <si>
    <t>Liam for the recovery of the US$5 million being procurement fees paid to him in respect</t>
  </si>
  <si>
    <t>of the Technical Assistance Agreement for the lottery operations in China. LTIMS has</t>
  </si>
  <si>
    <t>obtained judgement against Khoo Ee Liam for the US$5 million. LTIMS is in the process</t>
  </si>
  <si>
    <t>of executing judgement against Khoo Ee Liam.</t>
  </si>
  <si>
    <t>(c)</t>
  </si>
  <si>
    <t>Perwira Indra Sakti Sdn Bhd ("PIS") has obtained a judgement in default of appearance</t>
  </si>
  <si>
    <t>against Temen Joint Venture Sdn Bhd ("TJVSB") on 25 August 1999 for failure to</t>
  </si>
  <si>
    <t>complete the project work known as "Meadow Park Blok F" for a sum of</t>
  </si>
  <si>
    <t>RM9,363,278.03. TJVSB has wound up and PIS has filed a Proof of Debt with the</t>
  </si>
  <si>
    <t>Official Assignee ("OA") on 20 December 2000. The Official Assignee has yet to notify</t>
  </si>
  <si>
    <t>PIS on the date of the creditors meeting.</t>
  </si>
  <si>
    <t>(d)</t>
  </si>
  <si>
    <t>Kenshine Corporation Sdn Bhd ("Kenshine"), PIS and Europlus Berhad ("EB")</t>
  </si>
  <si>
    <t>("collectively known as the Plaintiffs") has filed a claim against Tenaga Nasional Berhad</t>
  </si>
  <si>
    <t>("TNB") for an aggregate amount of RM7,003,606.63 with costs and a declaration that</t>
  </si>
  <si>
    <t>the Defendant shall pay liquidated and ascertained damages which have been paid by the</t>
  </si>
  <si>
    <t>Plaintiffs to the purchasers of the Plaintiffs development projects. TNB has filed in their</t>
  </si>
  <si>
    <t>defence and counter-claim on 4 May 2001. The application for the striking out the counter</t>
  </si>
  <si>
    <t xml:space="preserve">claim has yet to be heard as the proceedings have been transferred to another civil court </t>
  </si>
  <si>
    <t>14)</t>
  </si>
  <si>
    <t>Segmental results</t>
  </si>
  <si>
    <t>Profit / (Loss)</t>
  </si>
  <si>
    <t>Before</t>
  </si>
  <si>
    <t>Assets</t>
  </si>
  <si>
    <t>Revenue</t>
  </si>
  <si>
    <t>Income Tax</t>
  </si>
  <si>
    <t>Employed</t>
  </si>
  <si>
    <t>By activity</t>
  </si>
  <si>
    <t>Property development</t>
  </si>
  <si>
    <t>Recreational</t>
  </si>
  <si>
    <t>Others</t>
  </si>
  <si>
    <t>Group's share in associated companies</t>
  </si>
  <si>
    <t>By geographical</t>
  </si>
  <si>
    <t xml:space="preserve">Malaysia </t>
  </si>
  <si>
    <t>China and Hong Kong</t>
  </si>
  <si>
    <t>15)</t>
  </si>
  <si>
    <t>Explanation on material changes in profit before taxation.</t>
  </si>
  <si>
    <t>3rd quarter of</t>
  </si>
  <si>
    <t>2nd quarter of</t>
  </si>
  <si>
    <t>Financial Year</t>
  </si>
  <si>
    <t>(Sept to Dec 2001)</t>
  </si>
  <si>
    <t>(July to Sept 2001)</t>
  </si>
  <si>
    <t>(Sept to Dec 2000)</t>
  </si>
  <si>
    <t>2002</t>
  </si>
  <si>
    <t>2001</t>
  </si>
  <si>
    <t>%</t>
  </si>
  <si>
    <t>16.36%</t>
  </si>
  <si>
    <t>17.03%</t>
  </si>
  <si>
    <t>Profit before income tax, minority interest and</t>
  </si>
  <si>
    <t xml:space="preserve">    extraordinary item</t>
  </si>
  <si>
    <t>22.58%</t>
  </si>
  <si>
    <t>90.79%</t>
  </si>
  <si>
    <t>Profit after taxation attributable to members</t>
  </si>
  <si>
    <t xml:space="preserve">    of the Company</t>
  </si>
  <si>
    <t>22.45%</t>
  </si>
  <si>
    <t>116.15%</t>
  </si>
  <si>
    <t>15.1)</t>
  </si>
  <si>
    <t>3rd quarter of financial year 2002 compared to the 2nd quarter of financial year 2002.</t>
  </si>
  <si>
    <t>The Group revenue increased by RM24.8 million or 16.36% to RM176.39 million from RM151.58 million reported.</t>
  </si>
  <si>
    <t>This is due to good response of the new launches in Lestari Puchong and Ukay Perdana.</t>
  </si>
  <si>
    <t>The profit before income tax increased by RM5.62 million or 22.58% to RM 30.52 million from RM 24.9 million. The increase</t>
  </si>
  <si>
    <t>was primarily due to the higher margin products launched in Lestari Puchong and Ukay Perdana and stringent costs management</t>
  </si>
  <si>
    <t>for the quarter under review.</t>
  </si>
  <si>
    <t>15.2)</t>
  </si>
  <si>
    <t>3rd quarter of financial year 2002 compared to the 3rd quarter of financial year 2001.</t>
  </si>
  <si>
    <t>The revenue of the current quarter under review increased by RM25.67 million or 17.03%  from RM150.72 million to</t>
  </si>
  <si>
    <t>RM 176.39 million.</t>
  </si>
  <si>
    <t>The profit before income tax increased by RM14.53 million or 90.79% to RM30.52 million from RM16 million. The increase</t>
  </si>
  <si>
    <t>is mainly contributed by the higher margin products in the Ukay Perdana project.</t>
  </si>
  <si>
    <t>16)</t>
  </si>
  <si>
    <t>Review of results</t>
  </si>
  <si>
    <t>For the 9 months ended 31 December 2001, the Group's turnover and profit before income tax and minority interest were</t>
  </si>
  <si>
    <t>RM 459.47 million (62.3% increase) and RM 71.30 million (75.4% increase) respectively as compared to results ended 30 September 2001.</t>
  </si>
  <si>
    <t>Despite the current market conditions, the Group was able to maintain its commendable results with continuous prudent</t>
  </si>
  <si>
    <t>management and aggressive marketing strategies.</t>
  </si>
  <si>
    <t>17)</t>
  </si>
  <si>
    <t xml:space="preserve">Material events subsequent to the end of the period </t>
  </si>
  <si>
    <t>18)</t>
  </si>
  <si>
    <t>Commentary on the seasonality or cyclicality of operations</t>
  </si>
  <si>
    <t>The business operations of the Group is not affected by any seasonality or cyclicality.</t>
  </si>
  <si>
    <t>19)</t>
  </si>
  <si>
    <t>Prospects for current year</t>
  </si>
  <si>
    <t>With the Government's continuing effort to implement pro-business measures to further stimulate the national economy,</t>
  </si>
  <si>
    <t>the Group is optimistic of its future growth and development in the property industry. Under the present business conditions,</t>
  </si>
  <si>
    <t>the Group expects to maintain its profitability compared to the preceding financial year</t>
  </si>
  <si>
    <t>20)</t>
  </si>
  <si>
    <t>Variances on profit forecast and profit guarantee.</t>
  </si>
  <si>
    <t>Not applicable for quarter under review.</t>
  </si>
  <si>
    <t>21)</t>
  </si>
  <si>
    <t>Dividends</t>
  </si>
  <si>
    <t>The Directors do not recommend any payment of dividend for the current financial period.</t>
  </si>
  <si>
    <t>22)</t>
  </si>
  <si>
    <t>Year 2000 compliance</t>
  </si>
  <si>
    <t>The Company has been Year 2000 Compliant.  Efforts to address this began in early 1997 when</t>
  </si>
  <si>
    <t>the Company expensed over RM500,000 to upgrade its main centralised system which covers sales</t>
  </si>
  <si>
    <t>operations, credit control and accounting.  The Registrar is also Year 2000 Compliant.</t>
  </si>
  <si>
    <t>By Order of the Board</t>
  </si>
  <si>
    <t>Lim Mei Yoong</t>
  </si>
  <si>
    <t>Company Secretary.</t>
  </si>
  <si>
    <t xml:space="preserve">  </t>
  </si>
  <si>
    <t>of concurrent jurisdiction. The case is now fixed for mention on 3 April 2002.</t>
  </si>
  <si>
    <t>There are no material events subsequent to the end of the period.</t>
  </si>
</sst>
</file>

<file path=xl/styles.xml><?xml version="1.0" encoding="utf-8"?>
<styleSheet xmlns="http://schemas.openxmlformats.org/spreadsheetml/2006/main">
  <numFmts count="1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</numFmts>
  <fonts count="12">
    <font>
      <sz val="10"/>
      <name val="Arial"/>
      <family val="0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color indexed="48"/>
      <name val="Times New Roman"/>
      <family val="1"/>
    </font>
    <font>
      <u val="singleAccounting"/>
      <sz val="10"/>
      <color indexed="48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4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center"/>
    </xf>
    <xf numFmtId="38" fontId="3" fillId="0" borderId="0" xfId="15" applyNumberFormat="1" applyFont="1" applyAlignment="1">
      <alignment/>
    </xf>
    <xf numFmtId="38" fontId="3" fillId="0" borderId="1" xfId="15" applyNumberFormat="1" applyFont="1" applyBorder="1" applyAlignment="1">
      <alignment/>
    </xf>
    <xf numFmtId="38" fontId="3" fillId="0" borderId="1" xfId="0" applyNumberFormat="1" applyFont="1" applyBorder="1" applyAlignment="1">
      <alignment/>
    </xf>
    <xf numFmtId="38" fontId="3" fillId="0" borderId="2" xfId="15" applyNumberFormat="1" applyFont="1" applyBorder="1" applyAlignment="1">
      <alignment/>
    </xf>
    <xf numFmtId="38" fontId="3" fillId="0" borderId="3" xfId="15" applyNumberFormat="1" applyFont="1" applyBorder="1" applyAlignment="1">
      <alignment/>
    </xf>
    <xf numFmtId="38" fontId="3" fillId="0" borderId="4" xfId="15" applyNumberFormat="1" applyFont="1" applyBorder="1" applyAlignment="1">
      <alignment/>
    </xf>
    <xf numFmtId="38" fontId="3" fillId="0" borderId="4" xfId="0" applyNumberFormat="1" applyFont="1" applyBorder="1" applyAlignment="1">
      <alignment/>
    </xf>
    <xf numFmtId="38" fontId="3" fillId="0" borderId="3" xfId="0" applyNumberFormat="1" applyFont="1" applyBorder="1" applyAlignment="1">
      <alignment/>
    </xf>
    <xf numFmtId="172" fontId="3" fillId="0" borderId="3" xfId="15" applyNumberFormat="1" applyFont="1" applyBorder="1" applyAlignment="1">
      <alignment/>
    </xf>
    <xf numFmtId="38" fontId="3" fillId="0" borderId="5" xfId="0" applyNumberFormat="1" applyFont="1" applyBorder="1" applyAlignment="1">
      <alignment/>
    </xf>
    <xf numFmtId="38" fontId="3" fillId="0" borderId="0" xfId="15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6" xfId="0" applyNumberFormat="1" applyFont="1" applyBorder="1" applyAlignment="1">
      <alignment/>
    </xf>
    <xf numFmtId="38" fontId="3" fillId="0" borderId="5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38" fontId="3" fillId="0" borderId="7" xfId="15" applyNumberFormat="1" applyFont="1" applyBorder="1" applyAlignment="1">
      <alignment/>
    </xf>
    <xf numFmtId="38" fontId="3" fillId="0" borderId="6" xfId="15" applyNumberFormat="1" applyFont="1" applyBorder="1" applyAlignment="1">
      <alignment/>
    </xf>
    <xf numFmtId="40" fontId="3" fillId="0" borderId="0" xfId="15" applyNumberFormat="1" applyFont="1" applyBorder="1" applyAlignment="1">
      <alignment/>
    </xf>
    <xf numFmtId="171" fontId="3" fillId="0" borderId="0" xfId="15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2" fontId="3" fillId="0" borderId="0" xfId="15" applyNumberFormat="1" applyFont="1" applyAlignment="1">
      <alignment horizontal="center"/>
    </xf>
    <xf numFmtId="172" fontId="3" fillId="0" borderId="0" xfId="15" applyNumberFormat="1" applyFont="1" applyAlignment="1" quotePrefix="1">
      <alignment horizontal="center"/>
    </xf>
    <xf numFmtId="172" fontId="6" fillId="0" borderId="0" xfId="15" applyNumberFormat="1" applyFont="1" applyAlignment="1">
      <alignment horizontal="center"/>
    </xf>
    <xf numFmtId="38" fontId="3" fillId="0" borderId="0" xfId="15" applyNumberFormat="1" applyFont="1" applyAlignment="1">
      <alignment/>
    </xf>
    <xf numFmtId="38" fontId="3" fillId="0" borderId="5" xfId="15" applyNumberFormat="1" applyFont="1" applyBorder="1" applyAlignment="1">
      <alignment/>
    </xf>
    <xf numFmtId="38" fontId="3" fillId="0" borderId="0" xfId="15" applyNumberFormat="1" applyFont="1" applyBorder="1" applyAlignment="1">
      <alignment/>
    </xf>
    <xf numFmtId="38" fontId="3" fillId="0" borderId="8" xfId="15" applyNumberFormat="1" applyFont="1" applyBorder="1" applyAlignment="1">
      <alignment/>
    </xf>
    <xf numFmtId="173" fontId="3" fillId="0" borderId="0" xfId="19" applyNumberFormat="1" applyFont="1" applyBorder="1" applyAlignment="1">
      <alignment/>
    </xf>
    <xf numFmtId="38" fontId="3" fillId="0" borderId="0" xfId="15" applyNumberFormat="1" applyFont="1" applyAlignment="1">
      <alignment horizontal="center"/>
    </xf>
    <xf numFmtId="0" fontId="3" fillId="0" borderId="0" xfId="0" applyFont="1" applyAlignment="1" quotePrefix="1">
      <alignment/>
    </xf>
    <xf numFmtId="0" fontId="3" fillId="0" borderId="5" xfId="0" applyFont="1" applyBorder="1" applyAlignment="1">
      <alignment/>
    </xf>
    <xf numFmtId="172" fontId="3" fillId="0" borderId="5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3" fillId="0" borderId="0" xfId="15" applyNumberFormat="1" applyFont="1" applyBorder="1" applyAlignment="1">
      <alignment horizontal="center"/>
    </xf>
    <xf numFmtId="172" fontId="6" fillId="0" borderId="0" xfId="15" applyNumberFormat="1" applyFont="1" applyBorder="1" applyAlignment="1">
      <alignment horizontal="center"/>
    </xf>
    <xf numFmtId="0" fontId="11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172" fontId="3" fillId="0" borderId="0" xfId="15" applyNumberFormat="1" applyFont="1" applyBorder="1" applyAlignment="1">
      <alignment/>
    </xf>
    <xf numFmtId="172" fontId="3" fillId="0" borderId="8" xfId="15" applyNumberFormat="1" applyFont="1" applyBorder="1" applyAlignment="1">
      <alignment/>
    </xf>
    <xf numFmtId="0" fontId="11" fillId="0" borderId="0" xfId="0" applyFont="1" applyAlignment="1">
      <alignment/>
    </xf>
    <xf numFmtId="172" fontId="3" fillId="0" borderId="0" xfId="15" applyNumberFormat="1" applyFont="1" applyAlignment="1">
      <alignment/>
    </xf>
    <xf numFmtId="172" fontId="6" fillId="0" borderId="0" xfId="15" applyNumberFormat="1" applyFont="1" applyAlignment="1" quotePrefix="1">
      <alignment horizontal="center"/>
    </xf>
    <xf numFmtId="172" fontId="6" fillId="0" borderId="0" xfId="15" applyNumberFormat="1" applyFont="1" applyBorder="1" applyAlignment="1" quotePrefix="1">
      <alignment horizontal="center"/>
    </xf>
    <xf numFmtId="172" fontId="3" fillId="0" borderId="0" xfId="15" applyNumberFormat="1" applyFont="1" applyBorder="1" applyAlignment="1" quotePrefix="1">
      <alignment/>
    </xf>
    <xf numFmtId="172" fontId="3" fillId="0" borderId="8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0" fontId="11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3" fillId="0" borderId="8" xfId="15" applyNumberFormat="1" applyFont="1" applyBorder="1" applyAlignment="1">
      <alignment horizontal="center"/>
    </xf>
    <xf numFmtId="172" fontId="3" fillId="0" borderId="0" xfId="15" applyNumberFormat="1" applyFont="1" applyAlignment="1">
      <alignment horizontal="right"/>
    </xf>
    <xf numFmtId="172" fontId="3" fillId="0" borderId="0" xfId="15" applyNumberFormat="1" applyFont="1" applyAlignment="1" quotePrefix="1">
      <alignment/>
    </xf>
    <xf numFmtId="0" fontId="3" fillId="0" borderId="0" xfId="0" applyFont="1" applyAlignment="1">
      <alignment horizontal="center"/>
    </xf>
    <xf numFmtId="172" fontId="3" fillId="0" borderId="5" xfId="15" applyNumberFormat="1" applyFont="1" applyBorder="1" applyAlignment="1">
      <alignment horizontal="center"/>
    </xf>
    <xf numFmtId="38" fontId="3" fillId="0" borderId="9" xfId="15" applyNumberFormat="1" applyFont="1" applyBorder="1" applyAlignment="1">
      <alignment/>
    </xf>
    <xf numFmtId="171" fontId="3" fillId="0" borderId="0" xfId="15" applyFont="1" applyBorder="1" applyAlignment="1">
      <alignment/>
    </xf>
    <xf numFmtId="38" fontId="3" fillId="0" borderId="8" xfId="15" applyNumberFormat="1" applyFont="1" applyBorder="1" applyAlignment="1">
      <alignment/>
    </xf>
    <xf numFmtId="171" fontId="3" fillId="0" borderId="5" xfId="15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172" fontId="3" fillId="0" borderId="2" xfId="15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3" xfId="15" applyNumberFormat="1" applyFont="1" applyBorder="1" applyAlignment="1">
      <alignment horizontal="center"/>
    </xf>
    <xf numFmtId="172" fontId="3" fillId="0" borderId="7" xfId="15" applyNumberFormat="1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7" xfId="15" applyNumberFormat="1" applyFont="1" applyBorder="1" applyAlignment="1">
      <alignment horizontal="center"/>
    </xf>
    <xf numFmtId="172" fontId="3" fillId="0" borderId="4" xfId="15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7" xfId="0" applyFont="1" applyBorder="1" applyAlignment="1">
      <alignment/>
    </xf>
    <xf numFmtId="172" fontId="3" fillId="0" borderId="4" xfId="15" applyNumberFormat="1" applyFont="1" applyBorder="1" applyAlignment="1">
      <alignment/>
    </xf>
    <xf numFmtId="172" fontId="3" fillId="0" borderId="4" xfId="15" applyNumberFormat="1" applyFont="1" applyBorder="1" applyAlignment="1" quotePrefix="1">
      <alignment horizontal="right"/>
    </xf>
    <xf numFmtId="0" fontId="3" fillId="0" borderId="4" xfId="0" applyFont="1" applyBorder="1" applyAlignment="1" quotePrefix="1">
      <alignment horizontal="right"/>
    </xf>
    <xf numFmtId="172" fontId="3" fillId="0" borderId="2" xfId="15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172" fontId="3" fillId="0" borderId="7" xfId="15" applyNumberFormat="1" applyFont="1" applyBorder="1" applyAlignment="1">
      <alignment/>
    </xf>
    <xf numFmtId="172" fontId="3" fillId="0" borderId="7" xfId="15" applyNumberFormat="1" applyFont="1" applyBorder="1" applyAlignment="1" quotePrefix="1">
      <alignment horizontal="right"/>
    </xf>
    <xf numFmtId="0" fontId="3" fillId="0" borderId="7" xfId="0" applyFont="1" applyBorder="1" applyAlignment="1" quotePrefix="1">
      <alignment horizontal="right"/>
    </xf>
    <xf numFmtId="172" fontId="3" fillId="0" borderId="12" xfId="15" applyNumberFormat="1" applyFont="1" applyBorder="1" applyAlignment="1">
      <alignment horizontal="center"/>
    </xf>
    <xf numFmtId="172" fontId="3" fillId="0" borderId="13" xfId="15" applyNumberFormat="1" applyFont="1" applyBorder="1" applyAlignment="1">
      <alignment horizontal="center"/>
    </xf>
    <xf numFmtId="172" fontId="3" fillId="0" borderId="10" xfId="15" applyNumberFormat="1" applyFont="1" applyBorder="1" applyAlignment="1">
      <alignment horizontal="center"/>
    </xf>
    <xf numFmtId="172" fontId="3" fillId="0" borderId="11" xfId="15" applyNumberFormat="1" applyFont="1" applyBorder="1" applyAlignment="1">
      <alignment horizontal="center"/>
    </xf>
    <xf numFmtId="172" fontId="3" fillId="0" borderId="14" xfId="15" applyNumberFormat="1" applyFont="1" applyBorder="1" applyAlignment="1" quotePrefix="1">
      <alignment horizontal="center"/>
    </xf>
    <xf numFmtId="172" fontId="3" fillId="0" borderId="15" xfId="15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up%20Conso1201\Berhad%20Group\lcb1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up%20Conso1201\Berhad%20Group\klse3qtr0302asTSC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bs"/>
      <sheetName val="p&amp;l"/>
      <sheetName val="notes"/>
      <sheetName val="loan"/>
      <sheetName val="cy adj"/>
      <sheetName val="permanent adj"/>
      <sheetName val="inv prop"/>
      <sheetName val="groupseg"/>
      <sheetName val="restruc fva"/>
      <sheetName val="pdp"/>
      <sheetName val="inter recon"/>
      <sheetName val="segment"/>
      <sheetName val="lcbseg"/>
      <sheetName val="fva amort"/>
      <sheetName val="dn contract"/>
      <sheetName val="inter coy"/>
      <sheetName val="ebinter"/>
      <sheetName val="lcbmgmt"/>
      <sheetName val="intercoy wo"/>
      <sheetName val="mgt fees"/>
      <sheetName val="associate"/>
      <sheetName val="proof assc-cac"/>
    </sheetNames>
    <sheetDataSet>
      <sheetData sheetId="1">
        <row r="7">
          <cell r="AF7">
            <v>114254716.35407102</v>
          </cell>
        </row>
        <row r="9">
          <cell r="AF9">
            <v>1243661496.1816897</v>
          </cell>
        </row>
        <row r="13">
          <cell r="AF13">
            <v>108793394.19</v>
          </cell>
        </row>
        <row r="15">
          <cell r="AF15">
            <v>51372462.61600007</v>
          </cell>
        </row>
        <row r="21">
          <cell r="AF21">
            <v>470407651.2365305</v>
          </cell>
        </row>
        <row r="22">
          <cell r="AF22">
            <v>5330751.6899999995</v>
          </cell>
        </row>
        <row r="23">
          <cell r="AF23">
            <v>74333380.726207</v>
          </cell>
        </row>
        <row r="24">
          <cell r="AF24">
            <v>127894711.0432981</v>
          </cell>
        </row>
        <row r="28">
          <cell r="AF28">
            <v>20127088.36</v>
          </cell>
        </row>
        <row r="32">
          <cell r="AF32">
            <v>628559.65</v>
          </cell>
        </row>
        <row r="33">
          <cell r="AF33">
            <v>109741254.94999999</v>
          </cell>
        </row>
        <row r="34">
          <cell r="AF34">
            <v>28986436.089698</v>
          </cell>
        </row>
        <row r="40">
          <cell r="AF40">
            <v>205361430.9039</v>
          </cell>
        </row>
        <row r="41">
          <cell r="AF41">
            <v>121916644.17748694</v>
          </cell>
        </row>
        <row r="42">
          <cell r="AF42">
            <v>107486007.53000002</v>
          </cell>
        </row>
        <row r="43">
          <cell r="AF43">
            <v>113125.1</v>
          </cell>
        </row>
        <row r="44">
          <cell r="AF44">
            <v>0</v>
          </cell>
        </row>
        <row r="45">
          <cell r="AF45">
            <v>91774370.74999997</v>
          </cell>
        </row>
        <row r="50">
          <cell r="AF50">
            <v>13738.5</v>
          </cell>
        </row>
        <row r="51">
          <cell r="AF51">
            <v>168854692.07999998</v>
          </cell>
        </row>
        <row r="57">
          <cell r="AF57">
            <v>30156441.51</v>
          </cell>
        </row>
        <row r="58">
          <cell r="AF58">
            <v>16456238.910000002</v>
          </cell>
        </row>
        <row r="59">
          <cell r="AF59">
            <v>287360924.69754887</v>
          </cell>
        </row>
        <row r="63">
          <cell r="AF63">
            <v>8860589.64</v>
          </cell>
        </row>
        <row r="70">
          <cell r="AF70">
            <v>-23221260.662</v>
          </cell>
        </row>
        <row r="72">
          <cell r="AF72">
            <v>-19489823.740000002</v>
          </cell>
        </row>
        <row r="85">
          <cell r="AF85">
            <v>268564837</v>
          </cell>
        </row>
        <row r="87">
          <cell r="AF87">
            <v>158622115.24</v>
          </cell>
        </row>
        <row r="91">
          <cell r="AF91">
            <v>403699.93000000005</v>
          </cell>
        </row>
        <row r="93">
          <cell r="AF93">
            <v>1214333</v>
          </cell>
        </row>
        <row r="97">
          <cell r="AF97">
            <v>15890637.451074976</v>
          </cell>
        </row>
        <row r="99">
          <cell r="AF99">
            <v>194484304.4070836</v>
          </cell>
        </row>
        <row r="103">
          <cell r="AF103">
            <v>91398700</v>
          </cell>
        </row>
      </sheetData>
      <sheetData sheetId="3">
        <row r="403">
          <cell r="AA403">
            <v>17051940.64</v>
          </cell>
        </row>
        <row r="404">
          <cell r="AA404">
            <v>127563704.62000002</v>
          </cell>
        </row>
        <row r="405">
          <cell r="AA405">
            <v>3946000</v>
          </cell>
        </row>
        <row r="406">
          <cell r="AA406">
            <v>1720620</v>
          </cell>
        </row>
        <row r="407">
          <cell r="AA407">
            <v>614682.6000000001</v>
          </cell>
        </row>
        <row r="409">
          <cell r="AA409">
            <v>345991040</v>
          </cell>
        </row>
        <row r="410">
          <cell r="AA410">
            <v>47000000</v>
          </cell>
        </row>
      </sheetData>
      <sheetData sheetId="12">
        <row r="10">
          <cell r="F10">
            <v>490490759.64</v>
          </cell>
        </row>
        <row r="11">
          <cell r="F11">
            <v>3981797.04</v>
          </cell>
        </row>
        <row r="12">
          <cell r="F12">
            <v>3618995.249300001</v>
          </cell>
        </row>
        <row r="18">
          <cell r="F18">
            <v>87180773.71069998</v>
          </cell>
        </row>
        <row r="19">
          <cell r="F19">
            <v>1709.9000000004016</v>
          </cell>
        </row>
        <row r="20">
          <cell r="F20">
            <v>-12528318.080699991</v>
          </cell>
        </row>
        <row r="23">
          <cell r="F23">
            <v>134700.3099999996</v>
          </cell>
        </row>
        <row r="29">
          <cell r="F29">
            <v>2160463290.4614944</v>
          </cell>
        </row>
        <row r="30">
          <cell r="F30">
            <v>86903466.64999999</v>
          </cell>
        </row>
        <row r="31">
          <cell r="F31">
            <v>36665595.00000001</v>
          </cell>
        </row>
        <row r="34">
          <cell r="F34">
            <v>71499550.97600007</v>
          </cell>
        </row>
        <row r="44">
          <cell r="D44">
            <v>498091551.9293</v>
          </cell>
          <cell r="E44">
            <v>74654165.52999999</v>
          </cell>
          <cell r="F44">
            <v>2222178661.5290327</v>
          </cell>
        </row>
        <row r="46">
          <cell r="D46">
            <v>0</v>
          </cell>
          <cell r="E46">
            <v>0</v>
          </cell>
          <cell r="F46">
            <v>61853690.582462005</v>
          </cell>
        </row>
        <row r="51">
          <cell r="E51">
            <v>134700.3099999996</v>
          </cell>
          <cell r="F51">
            <v>71499550.97600007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ytd div"/>
      <sheetName val="ytd"/>
      <sheetName val="BS"/>
      <sheetName val="KLSEann"/>
      <sheetName val="klsenotes"/>
      <sheetName val="eps"/>
      <sheetName val="all"/>
      <sheetName val="lead"/>
      <sheetName val="variance"/>
    </sheetNames>
    <sheetDataSet>
      <sheetData sheetId="3">
        <row r="1">
          <cell r="B1" t="str">
            <v>EUROPLUS BERHAD ( 520-H)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7"/>
  <sheetViews>
    <sheetView workbookViewId="0" topLeftCell="A1">
      <selection activeCell="E20" sqref="E20"/>
    </sheetView>
  </sheetViews>
  <sheetFormatPr defaultColWidth="9.140625" defaultRowHeight="12.75"/>
  <cols>
    <col min="1" max="1" width="0.85546875" style="3" customWidth="1"/>
    <col min="2" max="2" width="4.140625" style="3" customWidth="1"/>
    <col min="3" max="3" width="53.8515625" style="3" customWidth="1"/>
    <col min="4" max="4" width="2.421875" style="3" customWidth="1"/>
    <col min="5" max="5" width="18.7109375" style="3" customWidth="1"/>
    <col min="6" max="6" width="7.57421875" style="3" customWidth="1"/>
    <col min="7" max="7" width="18.7109375" style="3" customWidth="1"/>
    <col min="8" max="8" width="9.140625" style="3" customWidth="1"/>
    <col min="9" max="10" width="16.140625" style="3" customWidth="1"/>
    <col min="11" max="16384" width="9.140625" style="3" customWidth="1"/>
  </cols>
  <sheetData>
    <row r="1" s="1" customFormat="1" ht="15.75">
      <c r="B1" s="2" t="s">
        <v>0</v>
      </c>
    </row>
    <row r="2" ht="12.75">
      <c r="B2" s="4"/>
    </row>
    <row r="3" ht="12.75">
      <c r="B3" s="4" t="s">
        <v>1</v>
      </c>
    </row>
    <row r="5" spans="5:7" ht="12.75">
      <c r="E5" s="5" t="s">
        <v>2</v>
      </c>
      <c r="G5" s="5" t="s">
        <v>3</v>
      </c>
    </row>
    <row r="6" spans="5:7" ht="12.75">
      <c r="E6" s="5" t="s">
        <v>4</v>
      </c>
      <c r="G6" s="5" t="s">
        <v>5</v>
      </c>
    </row>
    <row r="7" spans="5:7" ht="12.75">
      <c r="E7" s="5"/>
      <c r="G7" s="5" t="s">
        <v>6</v>
      </c>
    </row>
    <row r="8" spans="5:7" ht="12.75">
      <c r="E8" s="6">
        <v>37256</v>
      </c>
      <c r="F8" s="7"/>
      <c r="G8" s="8">
        <v>36981</v>
      </c>
    </row>
    <row r="9" spans="5:7" ht="12.75">
      <c r="E9" s="5" t="s">
        <v>7</v>
      </c>
      <c r="G9" s="5" t="s">
        <v>7</v>
      </c>
    </row>
    <row r="10" ht="12.75">
      <c r="E10" s="5"/>
    </row>
    <row r="11" spans="2:7" ht="12.75">
      <c r="B11" s="3" t="s">
        <v>8</v>
      </c>
      <c r="E11" s="9">
        <f>'[1]bs'!$AF$7/1000</f>
        <v>114254.71635407102</v>
      </c>
      <c r="G11" s="9">
        <v>117299</v>
      </c>
    </row>
    <row r="12" spans="2:7" ht="12.75">
      <c r="B12" s="3" t="s">
        <v>9</v>
      </c>
      <c r="E12" s="9">
        <f>'[1]bs'!$AF$13/1000</f>
        <v>108793.39418999999</v>
      </c>
      <c r="G12" s="9">
        <v>103100</v>
      </c>
    </row>
    <row r="13" spans="2:7" ht="12.75">
      <c r="B13" s="3" t="s">
        <v>10</v>
      </c>
      <c r="E13" s="9">
        <f>('[1]bs'!$AF$9/1000)-50000</f>
        <v>1193661.4961816897</v>
      </c>
      <c r="G13" s="9">
        <v>1190234</v>
      </c>
    </row>
    <row r="14" spans="2:7" ht="12.75">
      <c r="B14" s="3" t="s">
        <v>11</v>
      </c>
      <c r="E14" s="9">
        <f>('[1]bs'!$AF$15+'[1]bs'!$AF$28)/1000</f>
        <v>71499.55097600007</v>
      </c>
      <c r="G14" s="9">
        <v>68850</v>
      </c>
    </row>
    <row r="15" spans="5:7" ht="18" customHeight="1">
      <c r="E15" s="10">
        <f>SUM(E11:E14)</f>
        <v>1488209.1577017608</v>
      </c>
      <c r="G15" s="11">
        <f>SUM(G11:G14)</f>
        <v>1479483</v>
      </c>
    </row>
    <row r="16" ht="12.75">
      <c r="E16" s="9"/>
    </row>
    <row r="17" spans="2:5" ht="12.75">
      <c r="B17" s="3" t="s">
        <v>12</v>
      </c>
      <c r="E17" s="9"/>
    </row>
    <row r="18" spans="3:7" ht="12.75">
      <c r="C18" s="3" t="s">
        <v>13</v>
      </c>
      <c r="E18" s="12">
        <f>('[1]bs'!$AF$21/1000)+50000</f>
        <v>520407.6512365305</v>
      </c>
      <c r="G18" s="12">
        <v>361862</v>
      </c>
    </row>
    <row r="19" spans="3:7" ht="12.75">
      <c r="C19" s="3" t="s">
        <v>14</v>
      </c>
      <c r="E19" s="13">
        <f>'[1]bs'!$AF$22/1000</f>
        <v>5330.751689999999</v>
      </c>
      <c r="G19" s="13">
        <v>4032</v>
      </c>
    </row>
    <row r="20" spans="3:7" ht="12.75">
      <c r="C20" s="3" t="s">
        <v>15</v>
      </c>
      <c r="E20" s="13">
        <f>'[1]bs'!$AF$23/1000</f>
        <v>74333.380726207</v>
      </c>
      <c r="G20" s="13">
        <v>175523</v>
      </c>
    </row>
    <row r="21" spans="3:7" ht="12.75">
      <c r="C21" s="3" t="s">
        <v>16</v>
      </c>
      <c r="E21" s="13">
        <f>'[1]bs'!$AF$24/1000</f>
        <v>127894.7110432981</v>
      </c>
      <c r="G21" s="13">
        <v>89803</v>
      </c>
    </row>
    <row r="22" spans="3:7" ht="12.75">
      <c r="C22" s="3" t="s">
        <v>17</v>
      </c>
      <c r="E22" s="13">
        <f>('[1]bs'!$AF$32+'[1]bs'!$AF$33)/1000</f>
        <v>110369.8146</v>
      </c>
      <c r="G22" s="13">
        <v>73332</v>
      </c>
    </row>
    <row r="23" spans="3:7" ht="12.75">
      <c r="C23" s="3" t="s">
        <v>18</v>
      </c>
      <c r="E23" s="13">
        <f>'[1]bs'!$AF$34/1000</f>
        <v>28986.436089698003</v>
      </c>
      <c r="G23" s="13">
        <v>32845</v>
      </c>
    </row>
    <row r="24" spans="3:7" ht="18" customHeight="1">
      <c r="C24" s="3" t="s">
        <v>19</v>
      </c>
      <c r="E24" s="14">
        <f>SUM(E18:E23)</f>
        <v>867322.7453857337</v>
      </c>
      <c r="G24" s="15">
        <f>SUM(G18:G23)</f>
        <v>737397</v>
      </c>
    </row>
    <row r="25" spans="5:7" ht="12.75">
      <c r="E25" s="13"/>
      <c r="G25" s="16"/>
    </row>
    <row r="26" spans="2:7" ht="12.75">
      <c r="B26" s="3" t="s">
        <v>20</v>
      </c>
      <c r="E26" s="13"/>
      <c r="G26" s="16"/>
    </row>
    <row r="27" spans="3:7" ht="12.75">
      <c r="C27" s="3" t="s">
        <v>21</v>
      </c>
      <c r="E27" s="13">
        <f>('[1]bs'!$AF$43+'[1]bs'!$AF$44+'[1]bs'!$AF$57+'[1]bs'!$AF$63)/1000</f>
        <v>39130.15625</v>
      </c>
      <c r="G27" s="13">
        <v>52059</v>
      </c>
    </row>
    <row r="28" spans="3:7" ht="12.75">
      <c r="C28" s="3" t="s">
        <v>22</v>
      </c>
      <c r="E28" s="17">
        <f>'[1]bs'!$AF$58/1000</f>
        <v>16456.238910000004</v>
      </c>
      <c r="G28" s="13">
        <v>20887</v>
      </c>
    </row>
    <row r="29" spans="3:7" ht="12.75">
      <c r="C29" s="3" t="s">
        <v>23</v>
      </c>
      <c r="E29" s="13">
        <f>'[1]bs'!$AF$59/1000</f>
        <v>287360.92469754885</v>
      </c>
      <c r="G29" s="13">
        <v>164138</v>
      </c>
    </row>
    <row r="30" spans="3:7" ht="12.75">
      <c r="C30" s="3" t="s">
        <v>24</v>
      </c>
      <c r="E30" s="13">
        <f>('[1]bs'!$AF$40+'[1]bs'!$AF$51)/1000</f>
        <v>374216.12298389996</v>
      </c>
      <c r="G30" s="13">
        <v>322511</v>
      </c>
    </row>
    <row r="31" spans="3:7" ht="12.75">
      <c r="C31" s="3" t="s">
        <v>25</v>
      </c>
      <c r="E31" s="13">
        <f>'[1]bs'!$AF$45/1000</f>
        <v>91774.37074999997</v>
      </c>
      <c r="G31" s="13">
        <v>79521</v>
      </c>
    </row>
    <row r="32" spans="3:7" ht="12.75">
      <c r="C32" s="3" t="s">
        <v>26</v>
      </c>
      <c r="E32" s="13">
        <f>('[1]bs'!$AF$41+'[1]bs'!$AF$50)/1000</f>
        <v>121930.38267748694</v>
      </c>
      <c r="G32" s="13">
        <v>97894</v>
      </c>
    </row>
    <row r="33" spans="3:7" ht="12.75">
      <c r="C33" s="3" t="s">
        <v>27</v>
      </c>
      <c r="E33" s="13">
        <f>'[1]bs'!$AF$42/1000</f>
        <v>107486.00753000002</v>
      </c>
      <c r="G33" s="13">
        <v>94403</v>
      </c>
    </row>
    <row r="34" spans="3:7" ht="16.5" customHeight="1">
      <c r="C34" s="3" t="s">
        <v>28</v>
      </c>
      <c r="E34" s="14">
        <f>SUM(E27:E33)</f>
        <v>1038354.2037989359</v>
      </c>
      <c r="G34" s="14">
        <f>SUM(G27:G33)</f>
        <v>831413</v>
      </c>
    </row>
    <row r="35" ht="12.75">
      <c r="E35" s="9"/>
    </row>
    <row r="36" spans="2:7" ht="18" customHeight="1">
      <c r="B36" s="3" t="s">
        <v>29</v>
      </c>
      <c r="E36" s="3">
        <f>+E24-E34</f>
        <v>-171031.4584132022</v>
      </c>
      <c r="G36" s="3">
        <f>+G24-G34</f>
        <v>-94016</v>
      </c>
    </row>
    <row r="37" spans="5:7" ht="12.75">
      <c r="E37" s="18"/>
      <c r="G37" s="18"/>
    </row>
    <row r="38" spans="5:7" ht="7.5" customHeight="1">
      <c r="E38" s="19"/>
      <c r="G38" s="20"/>
    </row>
    <row r="39" spans="2:7" ht="13.5" thickBot="1">
      <c r="B39" s="3" t="s">
        <v>30</v>
      </c>
      <c r="E39" s="21">
        <f>+E15+E36</f>
        <v>1317177.6992885587</v>
      </c>
      <c r="G39" s="21">
        <f>+G15+G36</f>
        <v>1385467</v>
      </c>
    </row>
    <row r="40" ht="13.5" thickTop="1">
      <c r="E40" s="9"/>
    </row>
    <row r="41" spans="2:5" ht="12.75">
      <c r="B41" s="3" t="s">
        <v>31</v>
      </c>
      <c r="E41" s="9"/>
    </row>
    <row r="42" ht="12.75">
      <c r="E42" s="9"/>
    </row>
    <row r="43" spans="2:7" ht="12.75">
      <c r="B43" s="3" t="s">
        <v>32</v>
      </c>
      <c r="E43" s="9">
        <f>'[1]bs'!$AF$85/1000</f>
        <v>268564.837</v>
      </c>
      <c r="G43" s="3">
        <v>255949</v>
      </c>
    </row>
    <row r="44" spans="2:7" ht="12.75">
      <c r="B44" s="3" t="s">
        <v>33</v>
      </c>
      <c r="E44" s="9">
        <f>'[1]bs'!$AF$87/1000</f>
        <v>158622.11524</v>
      </c>
      <c r="G44" s="3">
        <v>159684</v>
      </c>
    </row>
    <row r="45" spans="2:7" ht="12.75">
      <c r="B45" s="3" t="s">
        <v>34</v>
      </c>
      <c r="E45" s="9">
        <f>'[1]bs'!$AF$91/1000</f>
        <v>403.69993000000005</v>
      </c>
      <c r="G45" s="3">
        <v>404</v>
      </c>
    </row>
    <row r="46" spans="2:7" ht="12.75">
      <c r="B46" s="3" t="s">
        <v>35</v>
      </c>
      <c r="E46" s="9">
        <f>'[1]bs'!$AF$97/1000</f>
        <v>15890.637451074976</v>
      </c>
      <c r="G46" s="3">
        <v>15891</v>
      </c>
    </row>
    <row r="47" spans="2:7" ht="12.75">
      <c r="B47" s="3" t="s">
        <v>36</v>
      </c>
      <c r="E47" s="9">
        <f>'[1]bs'!$AF$93/1000</f>
        <v>1214.333</v>
      </c>
      <c r="G47" s="3">
        <v>1214</v>
      </c>
    </row>
    <row r="48" spans="2:7" ht="12.75">
      <c r="B48" s="3" t="s">
        <v>37</v>
      </c>
      <c r="E48" s="22">
        <f>'[1]bs'!$AF$99/1000</f>
        <v>194484.3044070836</v>
      </c>
      <c r="G48" s="18">
        <v>151041</v>
      </c>
    </row>
    <row r="49" ht="7.5" customHeight="1">
      <c r="E49" s="9"/>
    </row>
    <row r="50" spans="2:7" ht="12.75">
      <c r="B50" s="3" t="s">
        <v>38</v>
      </c>
      <c r="E50" s="9">
        <f>SUM(E43:E48)</f>
        <v>639179.9270281586</v>
      </c>
      <c r="G50" s="3">
        <f>SUM(G43:G48)</f>
        <v>584183</v>
      </c>
    </row>
    <row r="51" ht="12.75">
      <c r="E51" s="9"/>
    </row>
    <row r="52" spans="2:7" ht="12.75">
      <c r="B52" s="3" t="s">
        <v>39</v>
      </c>
      <c r="E52" s="9">
        <f>-'[1]bs'!$AF$70/1000</f>
        <v>23221.260662</v>
      </c>
      <c r="G52" s="3">
        <v>39381</v>
      </c>
    </row>
    <row r="53" spans="2:7" ht="12.75">
      <c r="B53" s="3" t="s">
        <v>40</v>
      </c>
      <c r="E53" s="9">
        <f>'[1]bs'!$AF$103/1000</f>
        <v>91398.7</v>
      </c>
      <c r="G53" s="23">
        <v>84014</v>
      </c>
    </row>
    <row r="54" spans="5:7" ht="12.75">
      <c r="E54" s="22"/>
      <c r="G54" s="18"/>
    </row>
    <row r="55" spans="2:7" ht="12.75">
      <c r="B55" s="3" t="s">
        <v>41</v>
      </c>
      <c r="E55" s="16">
        <f>'[1]notes'!$AA$403/1000</f>
        <v>17051.94064</v>
      </c>
      <c r="F55" s="20"/>
      <c r="G55" s="16">
        <v>19723</v>
      </c>
    </row>
    <row r="56" spans="2:7" ht="12.75">
      <c r="B56" s="3" t="s">
        <v>42</v>
      </c>
      <c r="E56" s="16">
        <f>'[1]notes'!$AA$407/1000</f>
        <v>614.6826000000001</v>
      </c>
      <c r="F56" s="20"/>
      <c r="G56" s="16">
        <v>729</v>
      </c>
    </row>
    <row r="57" spans="2:7" ht="12.75">
      <c r="B57" s="3" t="s">
        <v>43</v>
      </c>
      <c r="E57" s="17">
        <f>('[1]notes'!$AA$404+'[1]notes'!$AA$409)/1000</f>
        <v>473554.74462</v>
      </c>
      <c r="F57" s="20"/>
      <c r="G57" s="13">
        <v>584072</v>
      </c>
    </row>
    <row r="58" spans="2:7" ht="12.75">
      <c r="B58" s="3" t="s">
        <v>44</v>
      </c>
      <c r="E58" s="17">
        <v>0</v>
      </c>
      <c r="F58" s="20"/>
      <c r="G58" s="13">
        <v>667</v>
      </c>
    </row>
    <row r="59" spans="2:7" ht="12.75">
      <c r="B59" s="3" t="s">
        <v>45</v>
      </c>
      <c r="E59" s="17">
        <f>'[1]notes'!$AA$410/1000</f>
        <v>47000</v>
      </c>
      <c r="F59" s="20"/>
      <c r="G59" s="17">
        <v>48000</v>
      </c>
    </row>
    <row r="60" spans="2:7" ht="12.75">
      <c r="B60" s="3" t="s">
        <v>46</v>
      </c>
      <c r="E60" s="13">
        <f>'[1]notes'!$AA$406/1000</f>
        <v>1720.62</v>
      </c>
      <c r="F60" s="20"/>
      <c r="G60" s="13">
        <v>1721</v>
      </c>
    </row>
    <row r="61" spans="2:7" ht="12.75">
      <c r="B61" s="3" t="s">
        <v>47</v>
      </c>
      <c r="E61" s="13">
        <f>-'[1]bs'!$AF$72/1000</f>
        <v>19489.823740000003</v>
      </c>
      <c r="F61" s="20"/>
      <c r="G61" s="13">
        <v>20867</v>
      </c>
    </row>
    <row r="62" spans="2:7" ht="12.75">
      <c r="B62" s="3" t="s">
        <v>48</v>
      </c>
      <c r="E62" s="24">
        <f>'[1]notes'!$AA$405/1000</f>
        <v>3946</v>
      </c>
      <c r="F62" s="20"/>
      <c r="G62" s="24">
        <v>2110</v>
      </c>
    </row>
    <row r="63" ht="7.5" customHeight="1">
      <c r="E63" s="9"/>
    </row>
    <row r="64" spans="2:7" ht="12.75">
      <c r="B64" s="3" t="s">
        <v>49</v>
      </c>
      <c r="E64" s="9">
        <f>SUM(E55:E63)</f>
        <v>563377.8116</v>
      </c>
      <c r="G64" s="9">
        <f>SUM(G55:G63)</f>
        <v>677889</v>
      </c>
    </row>
    <row r="65" spans="5:7" ht="12.75">
      <c r="E65" s="22"/>
      <c r="G65" s="18"/>
    </row>
    <row r="66" spans="5:7" ht="8.25" customHeight="1">
      <c r="E66" s="19"/>
      <c r="F66" s="20"/>
      <c r="G66" s="20"/>
    </row>
    <row r="67" spans="2:7" ht="13.5" thickBot="1">
      <c r="B67" s="3" t="s">
        <v>50</v>
      </c>
      <c r="E67" s="25">
        <f>+SUM(E50:E54,E64)</f>
        <v>1317177.6992901587</v>
      </c>
      <c r="G67" s="25">
        <f>+SUM(G50:G54,G64)</f>
        <v>1385467</v>
      </c>
    </row>
    <row r="68" spans="5:7" ht="13.5" thickTop="1">
      <c r="E68" s="19"/>
      <c r="G68" s="19"/>
    </row>
    <row r="69" spans="5:7" ht="12.75">
      <c r="E69" s="19"/>
      <c r="G69" s="19"/>
    </row>
    <row r="70" spans="2:7" ht="12.75">
      <c r="B70" s="3" t="s">
        <v>51</v>
      </c>
      <c r="E70" s="26">
        <f>+ROUND(E50/E43,2)</f>
        <v>2.38</v>
      </c>
      <c r="G70" s="26">
        <f>+ROUND(G50/G43,2)</f>
        <v>2.28</v>
      </c>
    </row>
    <row r="71" ht="12.75">
      <c r="E71" s="9"/>
    </row>
    <row r="72" spans="5:7" ht="12.75">
      <c r="E72" s="27">
        <f>+E67-E39</f>
        <v>1.600012183189392E-06</v>
      </c>
      <c r="G72" s="27">
        <f>+G39-G67</f>
        <v>0</v>
      </c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</sheetData>
  <printOptions/>
  <pageMargins left="0.75" right="0.75" top="1" bottom="1" header="0.5" footer="0.5"/>
  <pageSetup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0"/>
  <sheetViews>
    <sheetView tabSelected="1" workbookViewId="0" topLeftCell="A261">
      <selection activeCell="D266" sqref="D266"/>
    </sheetView>
  </sheetViews>
  <sheetFormatPr defaultColWidth="9.140625" defaultRowHeight="12.75"/>
  <cols>
    <col min="1" max="1" width="6.7109375" style="28" customWidth="1"/>
    <col min="2" max="2" width="11.00390625" style="28" customWidth="1"/>
    <col min="3" max="3" width="12.7109375" style="28" customWidth="1"/>
    <col min="4" max="4" width="16.140625" style="28" customWidth="1"/>
    <col min="5" max="8" width="16.140625" style="23" customWidth="1"/>
    <col min="9" max="9" width="16.140625" style="28" customWidth="1"/>
    <col min="10" max="10" width="1.57421875" style="28" customWidth="1"/>
    <col min="11" max="11" width="14.7109375" style="28" customWidth="1"/>
    <col min="12" max="16384" width="9.140625" style="28" customWidth="1"/>
  </cols>
  <sheetData>
    <row r="1" ht="12.75">
      <c r="A1" s="4" t="str">
        <f>+'[2]BS'!B1</f>
        <v>EUROPLUS BERHAD ( 520-H)</v>
      </c>
    </row>
    <row r="3" ht="12.75">
      <c r="A3" s="29" t="s">
        <v>52</v>
      </c>
    </row>
    <row r="5" spans="1:2" ht="12.75">
      <c r="A5" s="28" t="s">
        <v>53</v>
      </c>
      <c r="B5" s="29" t="s">
        <v>54</v>
      </c>
    </row>
    <row r="7" ht="12.75">
      <c r="B7" s="28" t="s">
        <v>55</v>
      </c>
    </row>
    <row r="8" ht="12.75">
      <c r="B8" s="28" t="s">
        <v>56</v>
      </c>
    </row>
    <row r="9" ht="12.75">
      <c r="B9" s="28" t="s">
        <v>57</v>
      </c>
    </row>
    <row r="10" ht="12.75">
      <c r="B10" s="28" t="s">
        <v>58</v>
      </c>
    </row>
    <row r="13" spans="1:2" ht="12.75">
      <c r="A13" s="28" t="s">
        <v>59</v>
      </c>
      <c r="B13" s="29" t="s">
        <v>60</v>
      </c>
    </row>
    <row r="15" ht="12.75">
      <c r="B15" s="28" t="s">
        <v>61</v>
      </c>
    </row>
    <row r="18" spans="1:2" ht="12.75">
      <c r="A18" s="28" t="s">
        <v>62</v>
      </c>
      <c r="B18" s="29" t="s">
        <v>63</v>
      </c>
    </row>
    <row r="20" ht="12.75">
      <c r="B20" s="28" t="s">
        <v>64</v>
      </c>
    </row>
    <row r="23" spans="1:2" ht="12.75">
      <c r="A23" s="28" t="s">
        <v>65</v>
      </c>
      <c r="B23" s="29" t="s">
        <v>66</v>
      </c>
    </row>
    <row r="24" ht="12.75">
      <c r="B24" s="29"/>
    </row>
    <row r="25" spans="5:8" ht="12.75">
      <c r="E25" s="30" t="s">
        <v>67</v>
      </c>
      <c r="F25" s="30" t="s">
        <v>68</v>
      </c>
      <c r="G25" s="30" t="s">
        <v>67</v>
      </c>
      <c r="H25" s="30" t="s">
        <v>68</v>
      </c>
    </row>
    <row r="26" spans="5:8" ht="12.75">
      <c r="E26" s="30" t="s">
        <v>69</v>
      </c>
      <c r="F26" s="30" t="s">
        <v>70</v>
      </c>
      <c r="G26" s="30" t="s">
        <v>71</v>
      </c>
      <c r="H26" s="30" t="s">
        <v>70</v>
      </c>
    </row>
    <row r="27" spans="5:8" ht="12.75">
      <c r="E27" s="30"/>
      <c r="F27" s="30" t="s">
        <v>69</v>
      </c>
      <c r="G27" s="30"/>
      <c r="H27" s="30" t="s">
        <v>72</v>
      </c>
    </row>
    <row r="28" spans="5:8" ht="12.75">
      <c r="E28" s="31" t="s">
        <v>73</v>
      </c>
      <c r="F28" s="31" t="s">
        <v>74</v>
      </c>
      <c r="G28" s="30" t="str">
        <f>+E28</f>
        <v>31/12/2001</v>
      </c>
      <c r="H28" s="30" t="str">
        <f>+F28</f>
        <v>31/12/2000</v>
      </c>
    </row>
    <row r="29" spans="5:8" ht="15">
      <c r="E29" s="32" t="s">
        <v>7</v>
      </c>
      <c r="F29" s="32" t="s">
        <v>7</v>
      </c>
      <c r="G29" s="32" t="s">
        <v>7</v>
      </c>
      <c r="H29" s="32" t="s">
        <v>7</v>
      </c>
    </row>
    <row r="30" spans="2:8" ht="12.75">
      <c r="B30" s="28" t="s">
        <v>75</v>
      </c>
      <c r="E30" s="33">
        <f>9329.33</f>
        <v>9329.33</v>
      </c>
      <c r="F30" s="33">
        <f>6774</f>
        <v>6774</v>
      </c>
      <c r="G30" s="33">
        <f>17006+(-1816-500)+9329.38</f>
        <v>24019.379999999997</v>
      </c>
      <c r="H30" s="33">
        <f>10343+6774</f>
        <v>17117</v>
      </c>
    </row>
    <row r="31" spans="2:8" ht="12.75">
      <c r="B31" s="28" t="s">
        <v>76</v>
      </c>
      <c r="E31" s="33">
        <f>1390</f>
        <v>1390</v>
      </c>
      <c r="F31" s="33">
        <f>-1000</f>
        <v>-1000</v>
      </c>
      <c r="G31" s="33">
        <f>1635+(-990)+1390</f>
        <v>2035</v>
      </c>
      <c r="H31" s="33">
        <f>1681-1000</f>
        <v>681</v>
      </c>
    </row>
    <row r="32" spans="2:8" ht="12.75">
      <c r="B32" s="28" t="s">
        <v>77</v>
      </c>
      <c r="E32" s="34">
        <f>-71.36</f>
        <v>-71.36</v>
      </c>
      <c r="F32" s="34">
        <f>-855</f>
        <v>-855</v>
      </c>
      <c r="G32" s="34">
        <f>-436-71.36</f>
        <v>-507.36</v>
      </c>
      <c r="H32" s="34">
        <f>583-855</f>
        <v>-272</v>
      </c>
    </row>
    <row r="33" spans="5:8" ht="12.75">
      <c r="E33" s="35">
        <f>SUM(E30:E32)</f>
        <v>10647.97</v>
      </c>
      <c r="F33" s="35">
        <f>SUM(F30:F32)</f>
        <v>4919</v>
      </c>
      <c r="G33" s="35">
        <f>SUM(G30:G32)</f>
        <v>25547.019999999997</v>
      </c>
      <c r="H33" s="35">
        <f>SUM(H30:H32)</f>
        <v>17526</v>
      </c>
    </row>
    <row r="34" spans="5:8" ht="12.75">
      <c r="E34" s="35"/>
      <c r="F34" s="35"/>
      <c r="G34" s="35"/>
      <c r="H34" s="35"/>
    </row>
    <row r="35" spans="2:8" ht="12.75">
      <c r="B35" s="28" t="s">
        <v>78</v>
      </c>
      <c r="E35" s="35">
        <f>-11.05</f>
        <v>-11.05</v>
      </c>
      <c r="F35" s="35">
        <f>-2</f>
        <v>-2</v>
      </c>
      <c r="G35" s="35">
        <f>133-11.05</f>
        <v>121.95</v>
      </c>
      <c r="H35" s="35">
        <f>-163-2</f>
        <v>-165</v>
      </c>
    </row>
    <row r="36" spans="5:8" ht="13.5" thickBot="1">
      <c r="E36" s="36">
        <f>SUM(E33:E35)</f>
        <v>10636.92</v>
      </c>
      <c r="F36" s="36">
        <f>SUM(F33:F35)</f>
        <v>4917</v>
      </c>
      <c r="G36" s="36">
        <f>SUM(G33:G35)</f>
        <v>25668.969999999998</v>
      </c>
      <c r="H36" s="36">
        <f>SUM(H33:H35)</f>
        <v>17361</v>
      </c>
    </row>
    <row r="37" spans="5:8" ht="13.5" thickTop="1">
      <c r="E37" s="35"/>
      <c r="F37" s="35"/>
      <c r="G37" s="35"/>
      <c r="H37" s="35"/>
    </row>
    <row r="38" spans="2:8" ht="12.75">
      <c r="B38" s="28" t="s">
        <v>79</v>
      </c>
      <c r="E38" s="37">
        <v>0.348</v>
      </c>
      <c r="F38" s="37">
        <v>0.3074</v>
      </c>
      <c r="G38" s="37">
        <v>0.36</v>
      </c>
      <c r="H38" s="37">
        <v>0.36</v>
      </c>
    </row>
    <row r="39" spans="5:8" ht="12.75">
      <c r="E39" s="35"/>
      <c r="F39" s="35"/>
      <c r="G39" s="35"/>
      <c r="H39" s="35"/>
    </row>
    <row r="40" spans="2:8" ht="12.75">
      <c r="B40" s="28" t="s">
        <v>80</v>
      </c>
      <c r="E40" s="35"/>
      <c r="F40" s="35"/>
      <c r="G40" s="35"/>
      <c r="H40" s="35"/>
    </row>
    <row r="41" spans="2:8" ht="12.75">
      <c r="B41" s="28" t="s">
        <v>81</v>
      </c>
      <c r="E41" s="35"/>
      <c r="F41" s="35"/>
      <c r="G41" s="35"/>
      <c r="H41" s="35"/>
    </row>
    <row r="42" spans="2:8" ht="12.75">
      <c r="B42" s="28" t="s">
        <v>82</v>
      </c>
      <c r="E42" s="35"/>
      <c r="F42" s="35"/>
      <c r="G42" s="35"/>
      <c r="H42" s="35"/>
    </row>
    <row r="43" spans="5:8" ht="12.75">
      <c r="E43" s="35"/>
      <c r="F43" s="35"/>
      <c r="G43" s="35"/>
      <c r="H43" s="35"/>
    </row>
    <row r="44" spans="5:8" ht="12.75">
      <c r="E44" s="38"/>
      <c r="F44" s="9"/>
      <c r="G44" s="38"/>
      <c r="H44" s="9"/>
    </row>
    <row r="45" spans="1:2" ht="12.75">
      <c r="A45" s="28" t="s">
        <v>83</v>
      </c>
      <c r="B45" s="29" t="s">
        <v>84</v>
      </c>
    </row>
    <row r="47" ht="12.75">
      <c r="B47" s="28" t="s">
        <v>85</v>
      </c>
    </row>
    <row r="49" spans="1:2" ht="12.75" hidden="1">
      <c r="A49" s="28" t="s">
        <v>86</v>
      </c>
      <c r="B49" s="29" t="s">
        <v>87</v>
      </c>
    </row>
    <row r="50" ht="12.75" hidden="1"/>
    <row r="51" ht="12.75" hidden="1">
      <c r="B51" s="28" t="s">
        <v>88</v>
      </c>
    </row>
    <row r="52" ht="12.75" hidden="1">
      <c r="B52" s="28" t="s">
        <v>89</v>
      </c>
    </row>
    <row r="53" ht="12.75" hidden="1">
      <c r="B53" s="28" t="s">
        <v>90</v>
      </c>
    </row>
    <row r="54" ht="12.75" hidden="1">
      <c r="B54" s="28" t="s">
        <v>91</v>
      </c>
    </row>
    <row r="55" ht="12.75" hidden="1">
      <c r="B55" s="28" t="s">
        <v>92</v>
      </c>
    </row>
    <row r="56" ht="12.75" hidden="1">
      <c r="B56" s="28" t="s">
        <v>93</v>
      </c>
    </row>
    <row r="58" spans="1:2" ht="12.75">
      <c r="A58" s="28" t="s">
        <v>86</v>
      </c>
      <c r="B58" s="29" t="s">
        <v>94</v>
      </c>
    </row>
    <row r="60" ht="12.75">
      <c r="B60" s="28" t="s">
        <v>95</v>
      </c>
    </row>
    <row r="63" spans="1:2" ht="12.75">
      <c r="A63" s="28" t="s">
        <v>96</v>
      </c>
      <c r="B63" s="29" t="s">
        <v>97</v>
      </c>
    </row>
    <row r="65" ht="12.75">
      <c r="B65" s="28" t="s">
        <v>98</v>
      </c>
    </row>
    <row r="67" spans="1:2" ht="12.75">
      <c r="A67" s="28" t="s">
        <v>99</v>
      </c>
      <c r="B67" s="29" t="s">
        <v>100</v>
      </c>
    </row>
    <row r="69" spans="1:2" ht="12.75">
      <c r="A69" s="39" t="s">
        <v>101</v>
      </c>
      <c r="B69" s="28" t="s">
        <v>102</v>
      </c>
    </row>
    <row r="70" ht="12.75">
      <c r="B70" s="28" t="s">
        <v>103</v>
      </c>
    </row>
    <row r="71" spans="2:6" ht="12.75">
      <c r="B71" s="40" t="s">
        <v>104</v>
      </c>
      <c r="C71" s="40"/>
      <c r="D71" s="40"/>
      <c r="E71" s="41"/>
      <c r="F71" s="41"/>
    </row>
    <row r="73" ht="12.75">
      <c r="B73" s="28" t="s">
        <v>105</v>
      </c>
    </row>
    <row r="74" ht="12.75">
      <c r="B74" s="28" t="s">
        <v>106</v>
      </c>
    </row>
    <row r="76" spans="2:3" ht="12.75">
      <c r="B76" s="28" t="s">
        <v>107</v>
      </c>
      <c r="C76" s="28" t="s">
        <v>108</v>
      </c>
    </row>
    <row r="77" ht="12.75">
      <c r="C77" s="28" t="s">
        <v>109</v>
      </c>
    </row>
    <row r="78" spans="2:3" ht="12.75">
      <c r="B78" s="28" t="s">
        <v>110</v>
      </c>
      <c r="C78" s="28" t="s">
        <v>111</v>
      </c>
    </row>
    <row r="80" ht="12.75">
      <c r="B80" s="28" t="s">
        <v>112</v>
      </c>
    </row>
    <row r="81" ht="12.75">
      <c r="B81" s="28" t="s">
        <v>113</v>
      </c>
    </row>
    <row r="82" ht="12.75">
      <c r="B82" s="28" t="s">
        <v>114</v>
      </c>
    </row>
    <row r="84" spans="2:8" ht="12.75">
      <c r="B84" s="28" t="s">
        <v>115</v>
      </c>
      <c r="E84" s="28"/>
      <c r="F84" s="28"/>
      <c r="G84" s="3"/>
      <c r="H84" s="28"/>
    </row>
    <row r="85" spans="5:8" ht="12.75">
      <c r="E85" s="28"/>
      <c r="F85" s="28"/>
      <c r="G85" s="3"/>
      <c r="H85" s="28"/>
    </row>
    <row r="86" spans="1:9" ht="12.75">
      <c r="A86" s="39" t="s">
        <v>116</v>
      </c>
      <c r="B86" s="42" t="s">
        <v>117</v>
      </c>
      <c r="C86" s="42"/>
      <c r="D86" s="42"/>
      <c r="E86" s="42"/>
      <c r="F86" s="42"/>
      <c r="G86" s="42"/>
      <c r="H86" s="43"/>
      <c r="I86" s="43"/>
    </row>
    <row r="87" spans="2:9" ht="12.75">
      <c r="B87" s="44" t="s">
        <v>118</v>
      </c>
      <c r="C87" s="44"/>
      <c r="D87" s="44"/>
      <c r="E87" s="44"/>
      <c r="F87" s="45"/>
      <c r="G87" s="45"/>
      <c r="H87" s="46"/>
      <c r="I87" s="46"/>
    </row>
    <row r="88" spans="2:9" ht="12.75">
      <c r="B88" s="45"/>
      <c r="C88" s="45"/>
      <c r="D88" s="45"/>
      <c r="E88" s="45"/>
      <c r="F88" s="45"/>
      <c r="G88" s="45"/>
      <c r="H88" s="46"/>
      <c r="I88" s="46"/>
    </row>
    <row r="89" spans="2:9" ht="12.75">
      <c r="B89" s="47"/>
      <c r="C89" s="47"/>
      <c r="D89" s="47"/>
      <c r="E89" s="47"/>
      <c r="F89" s="47"/>
      <c r="G89" s="47"/>
      <c r="H89" s="48"/>
      <c r="I89" s="48"/>
    </row>
    <row r="90" spans="2:9" ht="12.75">
      <c r="B90" s="47" t="s">
        <v>119</v>
      </c>
      <c r="C90" s="47"/>
      <c r="D90" s="47"/>
      <c r="E90" s="47"/>
      <c r="F90" s="47"/>
      <c r="G90" s="47"/>
      <c r="H90" s="48"/>
      <c r="I90" s="48"/>
    </row>
    <row r="91" spans="2:9" ht="12.75">
      <c r="B91" s="47" t="s">
        <v>120</v>
      </c>
      <c r="C91" s="47"/>
      <c r="D91" s="47"/>
      <c r="E91" s="47"/>
      <c r="F91" s="47"/>
      <c r="G91" s="47"/>
      <c r="H91" s="48"/>
      <c r="I91" s="48"/>
    </row>
    <row r="92" spans="2:9" ht="12.75">
      <c r="B92" s="47" t="s">
        <v>121</v>
      </c>
      <c r="C92" s="47"/>
      <c r="D92" s="47"/>
      <c r="E92" s="47"/>
      <c r="F92" s="47"/>
      <c r="G92" s="47"/>
      <c r="H92" s="48"/>
      <c r="I92" s="48"/>
    </row>
    <row r="93" spans="2:9" ht="12.75">
      <c r="B93" s="47" t="s">
        <v>122</v>
      </c>
      <c r="C93" s="47"/>
      <c r="D93" s="47"/>
      <c r="E93" s="47"/>
      <c r="F93" s="47"/>
      <c r="G93" s="47"/>
      <c r="H93" s="48"/>
      <c r="I93" s="48"/>
    </row>
    <row r="94" spans="2:9" ht="12.75">
      <c r="B94" s="47"/>
      <c r="C94" s="47"/>
      <c r="D94" s="47"/>
      <c r="E94" s="47"/>
      <c r="F94" s="47"/>
      <c r="G94" s="47"/>
      <c r="H94" s="48"/>
      <c r="I94" s="48"/>
    </row>
    <row r="95" spans="2:9" ht="12.75">
      <c r="B95" s="47" t="s">
        <v>123</v>
      </c>
      <c r="C95" s="47"/>
      <c r="D95" s="47"/>
      <c r="E95" s="47"/>
      <c r="F95" s="47"/>
      <c r="G95" s="47"/>
      <c r="H95" s="48"/>
      <c r="I95" s="48"/>
    </row>
    <row r="96" spans="2:9" ht="12.75">
      <c r="B96" s="47" t="s">
        <v>124</v>
      </c>
      <c r="C96" s="47"/>
      <c r="D96" s="47"/>
      <c r="E96" s="47"/>
      <c r="F96" s="47"/>
      <c r="G96" s="47"/>
      <c r="H96" s="48"/>
      <c r="I96" s="48"/>
    </row>
    <row r="97" spans="2:9" ht="12.75">
      <c r="B97" s="47"/>
      <c r="C97" s="47"/>
      <c r="D97" s="47"/>
      <c r="E97" s="47"/>
      <c r="F97" s="47"/>
      <c r="G97" s="47"/>
      <c r="H97" s="48"/>
      <c r="I97" s="48"/>
    </row>
    <row r="98" spans="2:9" ht="12.75">
      <c r="B98" s="47"/>
      <c r="C98" s="47"/>
      <c r="D98" s="47"/>
      <c r="E98" s="47"/>
      <c r="F98" s="47"/>
      <c r="G98" s="47"/>
      <c r="H98" s="48"/>
      <c r="I98" s="48"/>
    </row>
    <row r="99" spans="1:9" ht="12.75">
      <c r="A99" s="39" t="s">
        <v>125</v>
      </c>
      <c r="B99" s="49" t="s">
        <v>126</v>
      </c>
      <c r="C99" s="49"/>
      <c r="D99" s="49"/>
      <c r="E99" s="49"/>
      <c r="F99" s="49"/>
      <c r="G99" s="49"/>
      <c r="H99" s="43"/>
      <c r="I99" s="43"/>
    </row>
    <row r="100" spans="2:9" ht="12.75">
      <c r="B100" s="44" t="s">
        <v>127</v>
      </c>
      <c r="C100" s="45"/>
      <c r="D100" s="45"/>
      <c r="E100" s="45"/>
      <c r="F100" s="45"/>
      <c r="G100" s="45"/>
      <c r="H100" s="46"/>
      <c r="I100" s="46"/>
    </row>
    <row r="101" spans="2:9" ht="12.75">
      <c r="B101" s="47"/>
      <c r="C101" s="47"/>
      <c r="D101" s="47"/>
      <c r="E101" s="47"/>
      <c r="F101" s="47"/>
      <c r="G101" s="47"/>
      <c r="H101" s="48"/>
      <c r="I101" s="48"/>
    </row>
    <row r="102" spans="2:9" ht="12.75">
      <c r="B102" s="47" t="s">
        <v>128</v>
      </c>
      <c r="C102" s="47"/>
      <c r="D102" s="47"/>
      <c r="E102" s="47"/>
      <c r="F102" s="47"/>
      <c r="G102" s="47"/>
      <c r="H102" s="48"/>
      <c r="I102" s="48"/>
    </row>
    <row r="103" spans="2:9" ht="12.75">
      <c r="B103" s="47" t="s">
        <v>129</v>
      </c>
      <c r="C103" s="47"/>
      <c r="D103" s="47"/>
      <c r="E103" s="47"/>
      <c r="F103" s="47"/>
      <c r="G103" s="47"/>
      <c r="H103" s="48"/>
      <c r="I103" s="48"/>
    </row>
    <row r="104" spans="2:9" ht="12.75">
      <c r="B104" s="47" t="s">
        <v>130</v>
      </c>
      <c r="C104" s="47"/>
      <c r="D104" s="47"/>
      <c r="E104" s="47"/>
      <c r="F104" s="47"/>
      <c r="G104" s="47"/>
      <c r="H104" s="48"/>
      <c r="I104" s="48"/>
    </row>
    <row r="105" spans="2:9" ht="12.75">
      <c r="B105" s="47" t="s">
        <v>131</v>
      </c>
      <c r="C105" s="47"/>
      <c r="D105" s="47"/>
      <c r="E105" s="47"/>
      <c r="F105" s="47"/>
      <c r="G105" s="47"/>
      <c r="H105" s="48"/>
      <c r="I105" s="48"/>
    </row>
    <row r="106" spans="2:9" ht="12.75">
      <c r="B106" s="47" t="s">
        <v>132</v>
      </c>
      <c r="C106" s="47"/>
      <c r="D106" s="47"/>
      <c r="E106" s="47"/>
      <c r="F106" s="47"/>
      <c r="G106" s="47"/>
      <c r="H106" s="48"/>
      <c r="I106" s="48"/>
    </row>
    <row r="107" spans="2:9" ht="12.75">
      <c r="B107" s="47" t="s">
        <v>133</v>
      </c>
      <c r="C107" s="47"/>
      <c r="D107" s="47"/>
      <c r="E107" s="47"/>
      <c r="F107" s="47"/>
      <c r="G107" s="47"/>
      <c r="H107" s="48"/>
      <c r="I107" s="48"/>
    </row>
    <row r="108" spans="2:9" ht="12.75">
      <c r="B108" s="47" t="s">
        <v>134</v>
      </c>
      <c r="C108" s="47"/>
      <c r="D108" s="47"/>
      <c r="E108" s="47"/>
      <c r="F108" s="47"/>
      <c r="G108" s="47"/>
      <c r="H108" s="48"/>
      <c r="I108" s="48"/>
    </row>
    <row r="109" spans="2:9" ht="12.75">
      <c r="B109" s="47"/>
      <c r="C109" s="47"/>
      <c r="D109" s="47"/>
      <c r="E109" s="47"/>
      <c r="F109" s="47"/>
      <c r="G109" s="47"/>
      <c r="H109" s="48"/>
      <c r="I109" s="48"/>
    </row>
    <row r="110" spans="2:9" ht="12.75">
      <c r="B110" s="47" t="s">
        <v>135</v>
      </c>
      <c r="C110" s="47"/>
      <c r="D110" s="47"/>
      <c r="E110" s="47"/>
      <c r="F110" s="47"/>
      <c r="G110" s="47"/>
      <c r="H110" s="48"/>
      <c r="I110" s="48"/>
    </row>
    <row r="111" spans="2:9" ht="12.75">
      <c r="B111" s="47" t="s">
        <v>136</v>
      </c>
      <c r="C111" s="47"/>
      <c r="D111" s="47"/>
      <c r="E111" s="47"/>
      <c r="F111" s="47"/>
      <c r="G111" s="47"/>
      <c r="H111" s="48"/>
      <c r="I111" s="48"/>
    </row>
    <row r="113" spans="1:2" ht="12.75">
      <c r="A113" s="28" t="s">
        <v>137</v>
      </c>
      <c r="B113" s="29" t="s">
        <v>138</v>
      </c>
    </row>
    <row r="115" ht="12.75">
      <c r="B115" s="28" t="s">
        <v>139</v>
      </c>
    </row>
    <row r="116" ht="12.75">
      <c r="B116" s="28" t="s">
        <v>140</v>
      </c>
    </row>
    <row r="118" spans="6:8" ht="12.75">
      <c r="F118" s="30" t="s">
        <v>67</v>
      </c>
      <c r="G118" s="30" t="s">
        <v>67</v>
      </c>
      <c r="H118" s="50"/>
    </row>
    <row r="119" spans="6:8" ht="12.75">
      <c r="F119" s="30" t="s">
        <v>69</v>
      </c>
      <c r="G119" s="30" t="s">
        <v>71</v>
      </c>
      <c r="H119" s="50"/>
    </row>
    <row r="120" spans="6:8" ht="12.75">
      <c r="F120" s="30"/>
      <c r="G120" s="30"/>
      <c r="H120" s="50"/>
    </row>
    <row r="121" spans="6:8" ht="12.75">
      <c r="F121" s="31" t="s">
        <v>73</v>
      </c>
      <c r="G121" s="30" t="str">
        <f>+F121</f>
        <v>31/12/2001</v>
      </c>
      <c r="H121" s="50"/>
    </row>
    <row r="122" spans="6:8" ht="15">
      <c r="F122" s="32" t="s">
        <v>7</v>
      </c>
      <c r="G122" s="32" t="s">
        <v>7</v>
      </c>
      <c r="H122" s="51"/>
    </row>
    <row r="123" spans="6:8" ht="15">
      <c r="F123" s="32"/>
      <c r="G123" s="32"/>
      <c r="H123" s="51"/>
    </row>
    <row r="124" spans="2:8" ht="15">
      <c r="B124" s="52" t="s">
        <v>141</v>
      </c>
      <c r="C124" s="53"/>
      <c r="D124" s="53"/>
      <c r="F124" s="50"/>
      <c r="G124" s="51"/>
      <c r="H124" s="51"/>
    </row>
    <row r="125" spans="2:8" ht="15">
      <c r="B125" s="54" t="s">
        <v>142</v>
      </c>
      <c r="C125" s="53"/>
      <c r="D125" s="53"/>
      <c r="F125" s="50"/>
      <c r="G125" s="51"/>
      <c r="H125" s="51"/>
    </row>
    <row r="126" spans="6:8" ht="15">
      <c r="F126" s="32"/>
      <c r="G126" s="32"/>
      <c r="H126" s="51"/>
    </row>
    <row r="127" spans="2:8" ht="15">
      <c r="B127" s="28" t="s">
        <v>143</v>
      </c>
      <c r="F127" s="32"/>
      <c r="G127" s="32"/>
      <c r="H127" s="51"/>
    </row>
    <row r="128" spans="2:8" ht="15">
      <c r="B128" s="28" t="s">
        <v>144</v>
      </c>
      <c r="F128" s="32"/>
      <c r="G128" s="32"/>
      <c r="H128" s="51"/>
    </row>
    <row r="129" spans="2:8" ht="15">
      <c r="B129" s="28" t="s">
        <v>145</v>
      </c>
      <c r="F129" s="30"/>
      <c r="G129" s="32"/>
      <c r="H129" s="51"/>
    </row>
    <row r="130" spans="1:8" ht="12.75">
      <c r="A130" s="55"/>
      <c r="B130" s="55" t="s">
        <v>146</v>
      </c>
      <c r="C130" s="55"/>
      <c r="D130" s="55"/>
      <c r="F130" s="56">
        <v>0</v>
      </c>
      <c r="G130" s="56">
        <v>20000</v>
      </c>
      <c r="H130" s="56"/>
    </row>
    <row r="131" spans="1:8" ht="12.75">
      <c r="A131" s="55"/>
      <c r="B131" s="55"/>
      <c r="C131" s="55"/>
      <c r="D131" s="55"/>
      <c r="F131" s="56"/>
      <c r="G131" s="56"/>
      <c r="H131" s="56"/>
    </row>
    <row r="132" spans="1:8" ht="13.5" thickBot="1">
      <c r="A132" s="55"/>
      <c r="B132" s="55"/>
      <c r="C132" s="55"/>
      <c r="D132" s="55"/>
      <c r="F132" s="57">
        <f>SUM(F127:F131)</f>
        <v>0</v>
      </c>
      <c r="G132" s="57">
        <f>SUM(G127:G131)</f>
        <v>20000</v>
      </c>
      <c r="H132" s="56"/>
    </row>
    <row r="133" spans="1:8" ht="13.5" thickTop="1">
      <c r="A133" s="55"/>
      <c r="B133" s="55"/>
      <c r="C133" s="55"/>
      <c r="D133" s="55"/>
      <c r="F133" s="56"/>
      <c r="G133" s="56"/>
      <c r="H133" s="56"/>
    </row>
    <row r="134" spans="1:8" ht="12.75">
      <c r="A134" s="55"/>
      <c r="B134" s="58" t="s">
        <v>147</v>
      </c>
      <c r="C134" s="58"/>
      <c r="D134" s="55"/>
      <c r="F134" s="56"/>
      <c r="G134" s="56"/>
      <c r="H134" s="56"/>
    </row>
    <row r="135" spans="1:8" ht="12.75">
      <c r="A135" s="55"/>
      <c r="B135" s="55"/>
      <c r="C135" s="55"/>
      <c r="D135" s="55"/>
      <c r="F135" s="59"/>
      <c r="G135" s="59"/>
      <c r="H135" s="56"/>
    </row>
    <row r="136" spans="2:8" ht="15">
      <c r="B136" s="28" t="s">
        <v>148</v>
      </c>
      <c r="F136" s="60"/>
      <c r="G136" s="60"/>
      <c r="H136" s="61"/>
    </row>
    <row r="137" spans="2:8" ht="15">
      <c r="B137" s="28" t="s">
        <v>149</v>
      </c>
      <c r="F137" s="60"/>
      <c r="G137" s="60"/>
      <c r="H137" s="61"/>
    </row>
    <row r="138" spans="2:8" ht="12.75">
      <c r="B138" s="28" t="s">
        <v>150</v>
      </c>
      <c r="F138" s="62">
        <v>0</v>
      </c>
      <c r="G138" s="62">
        <v>12615</v>
      </c>
      <c r="H138" s="62"/>
    </row>
    <row r="139" spans="6:8" ht="12.75">
      <c r="F139" s="62"/>
      <c r="G139" s="62"/>
      <c r="H139" s="62"/>
    </row>
    <row r="140" spans="2:8" ht="12.75">
      <c r="B140" s="28" t="s">
        <v>151</v>
      </c>
      <c r="F140" s="62"/>
      <c r="G140" s="62"/>
      <c r="H140" s="62"/>
    </row>
    <row r="141" spans="2:8" ht="12.75">
      <c r="B141" s="28" t="s">
        <v>152</v>
      </c>
      <c r="F141" s="62"/>
      <c r="G141" s="62"/>
      <c r="H141" s="62"/>
    </row>
    <row r="142" spans="2:8" ht="12.75">
      <c r="B142" s="28" t="s">
        <v>153</v>
      </c>
      <c r="F142" s="62">
        <v>0</v>
      </c>
      <c r="G142" s="62">
        <v>1</v>
      </c>
      <c r="H142" s="62"/>
    </row>
    <row r="143" spans="6:8" ht="12.75">
      <c r="F143" s="62"/>
      <c r="G143" s="62"/>
      <c r="H143" s="62"/>
    </row>
    <row r="144" spans="6:8" ht="13.5" thickBot="1">
      <c r="F144" s="63">
        <f>SUM(F136:F143)</f>
        <v>0</v>
      </c>
      <c r="G144" s="63">
        <f>SUM(G136:G143)</f>
        <v>12616</v>
      </c>
      <c r="H144" s="64"/>
    </row>
    <row r="145" spans="7:8" ht="13.5" thickTop="1">
      <c r="G145" s="64"/>
      <c r="H145" s="64"/>
    </row>
    <row r="147" spans="1:2" ht="12.75">
      <c r="A147" s="28" t="s">
        <v>154</v>
      </c>
      <c r="B147" s="65" t="s">
        <v>155</v>
      </c>
    </row>
    <row r="148" spans="5:7" ht="12.75">
      <c r="E148" s="30" t="s">
        <v>156</v>
      </c>
      <c r="F148" s="30" t="s">
        <v>157</v>
      </c>
      <c r="G148" s="30" t="s">
        <v>158</v>
      </c>
    </row>
    <row r="149" spans="5:7" ht="15">
      <c r="E149" s="32" t="s">
        <v>7</v>
      </c>
      <c r="F149" s="32" t="s">
        <v>7</v>
      </c>
      <c r="G149" s="32" t="s">
        <v>7</v>
      </c>
    </row>
    <row r="150" spans="5:7" ht="12.75">
      <c r="E150" s="30"/>
      <c r="F150" s="30"/>
      <c r="G150" s="30"/>
    </row>
    <row r="151" spans="2:11" ht="12.75">
      <c r="B151" s="28" t="s">
        <v>159</v>
      </c>
      <c r="E151" s="23">
        <f>G151-F151</f>
        <v>324834.10000000003</v>
      </c>
      <c r="F151" s="30">
        <f>21701.5-F152</f>
        <v>18105.08</v>
      </c>
      <c r="G151" s="30">
        <f>G153-G152</f>
        <v>342939.18000000005</v>
      </c>
      <c r="K151" s="66"/>
    </row>
    <row r="152" spans="2:11" ht="12.75">
      <c r="B152" s="28" t="s">
        <v>160</v>
      </c>
      <c r="E152" s="23">
        <f>G152-F152</f>
        <v>487625.58</v>
      </c>
      <c r="F152" s="30">
        <f>1223.41+428.82+1944.19</f>
        <v>3596.42</v>
      </c>
      <c r="G152" s="30">
        <f>491222</f>
        <v>491222</v>
      </c>
      <c r="K152" s="66"/>
    </row>
    <row r="153" spans="5:7" ht="13.5" thickBot="1">
      <c r="E153" s="63">
        <f>SUM(E151:E152)</f>
        <v>812459.68</v>
      </c>
      <c r="F153" s="67">
        <f>SUM(F151:F152)</f>
        <v>21701.5</v>
      </c>
      <c r="G153" s="67">
        <f>834161.18</f>
        <v>834161.18</v>
      </c>
    </row>
    <row r="154" ht="13.5" thickTop="1"/>
    <row r="155" ht="12.75">
      <c r="B155" s="29" t="s">
        <v>161</v>
      </c>
    </row>
    <row r="156" spans="2:6" ht="12.75">
      <c r="B156" s="28" t="s">
        <v>162</v>
      </c>
      <c r="E156" s="68" t="s">
        <v>163</v>
      </c>
      <c r="F156" s="68" t="s">
        <v>164</v>
      </c>
    </row>
    <row r="157" spans="2:8" ht="12.75">
      <c r="B157" s="28" t="s">
        <v>165</v>
      </c>
      <c r="E157" s="68" t="s">
        <v>166</v>
      </c>
      <c r="F157" s="68" t="s">
        <v>167</v>
      </c>
      <c r="G157" s="69" t="s">
        <v>168</v>
      </c>
      <c r="H157" s="68" t="s">
        <v>169</v>
      </c>
    </row>
    <row r="160" spans="1:2" ht="12.75">
      <c r="A160" s="28" t="s">
        <v>170</v>
      </c>
      <c r="B160" s="65" t="s">
        <v>171</v>
      </c>
    </row>
    <row r="162" ht="12.75">
      <c r="B162" s="28" t="s">
        <v>172</v>
      </c>
    </row>
    <row r="165" spans="1:2" ht="12.75">
      <c r="A165" s="28" t="s">
        <v>173</v>
      </c>
      <c r="B165" s="65" t="s">
        <v>174</v>
      </c>
    </row>
    <row r="166" ht="12.75">
      <c r="B166" s="29"/>
    </row>
    <row r="167" ht="12.75">
      <c r="B167" s="28" t="s">
        <v>175</v>
      </c>
    </row>
    <row r="170" spans="1:3" ht="12.75">
      <c r="A170" s="28" t="s">
        <v>176</v>
      </c>
      <c r="B170" s="65" t="s">
        <v>177</v>
      </c>
      <c r="C170" s="29"/>
    </row>
    <row r="172" spans="1:2" ht="12.75">
      <c r="A172" s="70" t="s">
        <v>178</v>
      </c>
      <c r="B172" s="28" t="s">
        <v>179</v>
      </c>
    </row>
    <row r="173" spans="1:2" ht="12.75">
      <c r="A173" s="70"/>
      <c r="B173" s="28" t="s">
        <v>180</v>
      </c>
    </row>
    <row r="174" spans="1:2" ht="12.75">
      <c r="A174" s="70"/>
      <c r="B174" s="28" t="s">
        <v>181</v>
      </c>
    </row>
    <row r="175" spans="1:2" ht="12.75">
      <c r="A175" s="70"/>
      <c r="B175" s="28" t="s">
        <v>182</v>
      </c>
    </row>
    <row r="176" spans="1:2" ht="12.75">
      <c r="A176" s="70"/>
      <c r="B176" s="28" t="s">
        <v>183</v>
      </c>
    </row>
    <row r="177" spans="1:2" ht="12.75">
      <c r="A177" s="70"/>
      <c r="B177" s="28" t="s">
        <v>184</v>
      </c>
    </row>
    <row r="178" spans="1:2" ht="12.75">
      <c r="A178" s="70"/>
      <c r="B178" s="28" t="s">
        <v>185</v>
      </c>
    </row>
    <row r="179" ht="12.75">
      <c r="A179" s="70"/>
    </row>
    <row r="180" spans="1:2" ht="12.75">
      <c r="A180" s="70"/>
      <c r="B180" s="28" t="s">
        <v>186</v>
      </c>
    </row>
    <row r="181" spans="1:2" ht="12.75">
      <c r="A181" s="70"/>
      <c r="B181" s="28" t="s">
        <v>187</v>
      </c>
    </row>
    <row r="182" spans="1:2" ht="12.75">
      <c r="A182" s="70"/>
      <c r="B182" s="28" t="s">
        <v>188</v>
      </c>
    </row>
    <row r="183" spans="1:2" ht="12.75">
      <c r="A183" s="70"/>
      <c r="B183" s="28" t="s">
        <v>189</v>
      </c>
    </row>
    <row r="184" spans="1:2" ht="12.75">
      <c r="A184" s="70"/>
      <c r="B184" s="28" t="s">
        <v>190</v>
      </c>
    </row>
    <row r="185" ht="12.75">
      <c r="A185" s="70"/>
    </row>
    <row r="186" ht="12.75">
      <c r="A186" s="70"/>
    </row>
    <row r="187" spans="1:2" ht="12.75">
      <c r="A187" s="70" t="s">
        <v>191</v>
      </c>
      <c r="B187" s="28" t="s">
        <v>192</v>
      </c>
    </row>
    <row r="188" spans="1:2" ht="12.75">
      <c r="A188" s="70"/>
      <c r="B188" s="28" t="s">
        <v>193</v>
      </c>
    </row>
    <row r="189" spans="1:2" ht="12.75">
      <c r="A189" s="70"/>
      <c r="B189" s="28" t="s">
        <v>194</v>
      </c>
    </row>
    <row r="190" spans="1:2" ht="12.75">
      <c r="A190" s="70"/>
      <c r="B190" s="28" t="s">
        <v>195</v>
      </c>
    </row>
    <row r="191" spans="1:2" ht="12.75">
      <c r="A191" s="70"/>
      <c r="B191" s="28" t="s">
        <v>196</v>
      </c>
    </row>
    <row r="192" spans="1:2" ht="12.75">
      <c r="A192" s="70"/>
      <c r="B192" s="28" t="s">
        <v>197</v>
      </c>
    </row>
    <row r="193" ht="12.75">
      <c r="A193" s="70"/>
    </row>
    <row r="194" spans="1:2" ht="12.75">
      <c r="A194" s="70" t="s">
        <v>198</v>
      </c>
      <c r="B194" s="28" t="s">
        <v>199</v>
      </c>
    </row>
    <row r="195" spans="1:2" ht="12.75">
      <c r="A195" s="70"/>
      <c r="B195" s="28" t="s">
        <v>200</v>
      </c>
    </row>
    <row r="196" spans="1:2" ht="12.75">
      <c r="A196" s="70"/>
      <c r="B196" s="28" t="s">
        <v>201</v>
      </c>
    </row>
    <row r="197" spans="1:2" ht="12.75">
      <c r="A197" s="70"/>
      <c r="B197" s="28" t="s">
        <v>202</v>
      </c>
    </row>
    <row r="198" spans="1:2" ht="12.75">
      <c r="A198" s="70"/>
      <c r="B198" s="28" t="s">
        <v>203</v>
      </c>
    </row>
    <row r="199" spans="1:2" ht="12.75">
      <c r="A199" s="70"/>
      <c r="B199" s="28" t="s">
        <v>204</v>
      </c>
    </row>
    <row r="200" ht="12.75">
      <c r="A200" s="70"/>
    </row>
    <row r="201" spans="1:2" ht="12.75">
      <c r="A201" s="70" t="s">
        <v>205</v>
      </c>
      <c r="B201" s="28" t="s">
        <v>206</v>
      </c>
    </row>
    <row r="202" ht="12.75">
      <c r="B202" s="28" t="s">
        <v>207</v>
      </c>
    </row>
    <row r="203" ht="12.75">
      <c r="B203" s="28" t="s">
        <v>208</v>
      </c>
    </row>
    <row r="204" ht="12.75">
      <c r="B204" s="28" t="s">
        <v>209</v>
      </c>
    </row>
    <row r="205" ht="12.75">
      <c r="B205" s="28" t="s">
        <v>210</v>
      </c>
    </row>
    <row r="206" ht="12.75">
      <c r="B206" s="28" t="s">
        <v>211</v>
      </c>
    </row>
    <row r="207" ht="12.75">
      <c r="B207" s="39" t="s">
        <v>212</v>
      </c>
    </row>
    <row r="208" ht="12.75">
      <c r="B208" s="28" t="s">
        <v>294</v>
      </c>
    </row>
    <row r="211" spans="1:2" ht="12.75">
      <c r="A211" s="28" t="s">
        <v>213</v>
      </c>
      <c r="B211" s="65" t="s">
        <v>214</v>
      </c>
    </row>
    <row r="212" spans="5:6" ht="12.75">
      <c r="E212" s="30"/>
      <c r="F212" s="30" t="s">
        <v>215</v>
      </c>
    </row>
    <row r="213" spans="5:7" ht="12.75">
      <c r="E213" s="30"/>
      <c r="F213" s="30" t="s">
        <v>216</v>
      </c>
      <c r="G213" s="30" t="s">
        <v>217</v>
      </c>
    </row>
    <row r="214" spans="5:7" ht="12.75">
      <c r="E214" s="71" t="s">
        <v>218</v>
      </c>
      <c r="F214" s="71" t="s">
        <v>219</v>
      </c>
      <c r="G214" s="71" t="s">
        <v>220</v>
      </c>
    </row>
    <row r="215" spans="5:7" ht="12.75">
      <c r="E215" s="30" t="s">
        <v>7</v>
      </c>
      <c r="F215" s="30" t="s">
        <v>7</v>
      </c>
      <c r="G215" s="30" t="s">
        <v>7</v>
      </c>
    </row>
    <row r="216" spans="2:7" ht="12.75">
      <c r="B216" s="29" t="s">
        <v>221</v>
      </c>
      <c r="E216" s="30"/>
      <c r="F216" s="30"/>
      <c r="G216" s="30"/>
    </row>
    <row r="217" spans="2:7" ht="12.75">
      <c r="B217" s="28" t="s">
        <v>222</v>
      </c>
      <c r="E217" s="33">
        <f>'[1]segment'!$F$10/1000-38619</f>
        <v>451871.75964</v>
      </c>
      <c r="F217" s="9">
        <f>('[1]segment'!$F$18/1000)-3486.3</f>
        <v>83694.47371069997</v>
      </c>
      <c r="G217" s="9">
        <f>('[1]segment'!$F$29/1000)</f>
        <v>2160463.2904614946</v>
      </c>
    </row>
    <row r="218" spans="2:7" ht="12.75">
      <c r="B218" s="28" t="s">
        <v>223</v>
      </c>
      <c r="E218" s="9">
        <f>'[1]segment'!$F$11/1000</f>
        <v>3981.79704</v>
      </c>
      <c r="F218" s="9">
        <f>'[1]segment'!$F$19/1000</f>
        <v>1.7099000000004017</v>
      </c>
      <c r="G218" s="9">
        <f>'[1]segment'!$F$30/1000</f>
        <v>86903.46664999999</v>
      </c>
    </row>
    <row r="219" spans="2:7" ht="12.75">
      <c r="B219" s="28" t="s">
        <v>224</v>
      </c>
      <c r="E219" s="9">
        <f>'[1]segment'!$F$12/1000</f>
        <v>3618.995249300001</v>
      </c>
      <c r="F219" s="22">
        <f>'[1]segment'!$F$20/1000</f>
        <v>-12528.318080699992</v>
      </c>
      <c r="G219" s="22">
        <f>'[1]segment'!$F$31/1000</f>
        <v>36665.59500000001</v>
      </c>
    </row>
    <row r="220" spans="5:7" ht="12.75">
      <c r="E220" s="72">
        <f>SUM(E217:E219)</f>
        <v>459472.55192929995</v>
      </c>
      <c r="F220" s="19">
        <f>SUM(F217:F219)</f>
        <v>71167.86552999998</v>
      </c>
      <c r="G220" s="19">
        <f>SUM(G217:G219)</f>
        <v>2284032.3521114946</v>
      </c>
    </row>
    <row r="221" spans="2:7" ht="12.75">
      <c r="B221" s="28" t="s">
        <v>225</v>
      </c>
      <c r="E221" s="73">
        <v>0</v>
      </c>
      <c r="F221" s="19">
        <f>'[1]segment'!$F$23/1000</f>
        <v>134.7003099999996</v>
      </c>
      <c r="G221" s="19">
        <f>'[1]segment'!$F$34/1000</f>
        <v>71499.55097600007</v>
      </c>
    </row>
    <row r="222" spans="5:7" ht="13.5" thickBot="1">
      <c r="E222" s="74">
        <f>SUM(E220:E221)</f>
        <v>459472.55192929995</v>
      </c>
      <c r="F222" s="74">
        <f>SUM(F220:F221)</f>
        <v>71302.56583999998</v>
      </c>
      <c r="G222" s="74">
        <f>SUM(G220:G221)</f>
        <v>2355531.903087495</v>
      </c>
    </row>
    <row r="223" spans="5:7" ht="13.5" thickTop="1">
      <c r="E223" s="19"/>
      <c r="F223" s="19"/>
      <c r="G223" s="19"/>
    </row>
    <row r="224" spans="2:7" ht="12.75">
      <c r="B224" s="29" t="s">
        <v>226</v>
      </c>
      <c r="E224" s="19"/>
      <c r="F224" s="19"/>
      <c r="G224" s="19"/>
    </row>
    <row r="225" spans="2:7" ht="12.75">
      <c r="B225" s="28" t="s">
        <v>227</v>
      </c>
      <c r="E225" s="19">
        <f>'[1]segment'!$D$44/1000-38619</f>
        <v>459472.5519293</v>
      </c>
      <c r="F225" s="19">
        <f>('[1]segment'!$E$44/1000)-3486.3</f>
        <v>71167.86552999998</v>
      </c>
      <c r="G225" s="19">
        <f>('[1]segment'!$F$44/1000)</f>
        <v>2222178.6615290325</v>
      </c>
    </row>
    <row r="226" spans="2:7" ht="12.75">
      <c r="B226" s="28" t="s">
        <v>228</v>
      </c>
      <c r="E226" s="75">
        <f>'[1]segment'!$D$46</f>
        <v>0</v>
      </c>
      <c r="F226" s="75">
        <f>'[1]segment'!$E$46</f>
        <v>0</v>
      </c>
      <c r="G226" s="22">
        <f>'[1]segment'!$F$46/1000</f>
        <v>61853.690582462004</v>
      </c>
    </row>
    <row r="227" spans="5:7" ht="12.75">
      <c r="E227" s="19">
        <f>SUM(E225:E226)</f>
        <v>459472.5519293</v>
      </c>
      <c r="F227" s="19">
        <f>SUM(F225:F226)</f>
        <v>71167.86552999998</v>
      </c>
      <c r="G227" s="19">
        <f>SUM(G225:G226)</f>
        <v>2284032.3521114946</v>
      </c>
    </row>
    <row r="228" spans="2:7" ht="12.75">
      <c r="B228" s="28" t="s">
        <v>225</v>
      </c>
      <c r="E228" s="73">
        <v>0</v>
      </c>
      <c r="F228" s="19">
        <f>'[1]segment'!$E$51/1000</f>
        <v>134.7003099999996</v>
      </c>
      <c r="G228" s="19">
        <f>'[1]segment'!$F$51/1000</f>
        <v>71499.55097600007</v>
      </c>
    </row>
    <row r="229" spans="5:7" ht="13.5" thickBot="1">
      <c r="E229" s="74">
        <f>SUM(E227:E228)</f>
        <v>459472.5519293</v>
      </c>
      <c r="F229" s="74">
        <f>SUM(F227:F228)</f>
        <v>71302.56583999998</v>
      </c>
      <c r="G229" s="74">
        <f>SUM(G227:G228)</f>
        <v>2355531.903087495</v>
      </c>
    </row>
    <row r="230" spans="5:7" ht="13.5" thickTop="1">
      <c r="E230" s="19"/>
      <c r="F230" s="19"/>
      <c r="G230" s="19"/>
    </row>
    <row r="231" spans="5:7" ht="12.75">
      <c r="E231" s="19"/>
      <c r="F231" s="19"/>
      <c r="G231" s="19"/>
    </row>
    <row r="232" spans="1:2" ht="12.75">
      <c r="A232" s="28" t="s">
        <v>229</v>
      </c>
      <c r="B232" s="65" t="s">
        <v>230</v>
      </c>
    </row>
    <row r="233" spans="6:7" ht="12.75">
      <c r="F233" s="41"/>
      <c r="G233" s="41"/>
    </row>
    <row r="234" spans="2:9" ht="12.75">
      <c r="B234" s="76"/>
      <c r="C234" s="77"/>
      <c r="D234" s="78"/>
      <c r="E234" s="79" t="s">
        <v>231</v>
      </c>
      <c r="F234" s="100" t="s">
        <v>232</v>
      </c>
      <c r="G234" s="101"/>
      <c r="H234" s="102" t="s">
        <v>231</v>
      </c>
      <c r="I234" s="103"/>
    </row>
    <row r="235" spans="2:9" ht="12.75">
      <c r="B235" s="80"/>
      <c r="C235" s="81"/>
      <c r="D235" s="82"/>
      <c r="E235" s="83" t="s">
        <v>233</v>
      </c>
      <c r="F235" s="100" t="s">
        <v>233</v>
      </c>
      <c r="G235" s="101"/>
      <c r="H235" s="100" t="s">
        <v>233</v>
      </c>
      <c r="I235" s="101"/>
    </row>
    <row r="236" spans="2:9" ht="12.75">
      <c r="B236" s="80"/>
      <c r="C236" s="81"/>
      <c r="D236" s="82"/>
      <c r="E236" s="83" t="s">
        <v>234</v>
      </c>
      <c r="F236" s="100" t="s">
        <v>235</v>
      </c>
      <c r="G236" s="101"/>
      <c r="H236" s="100" t="s">
        <v>236</v>
      </c>
      <c r="I236" s="101"/>
    </row>
    <row r="237" spans="2:9" ht="12.75">
      <c r="B237" s="80"/>
      <c r="C237" s="81"/>
      <c r="D237" s="82"/>
      <c r="E237" s="84" t="s">
        <v>237</v>
      </c>
      <c r="F237" s="104" t="s">
        <v>237</v>
      </c>
      <c r="G237" s="105"/>
      <c r="H237" s="104" t="s">
        <v>238</v>
      </c>
      <c r="I237" s="105"/>
    </row>
    <row r="238" spans="2:9" ht="12.75">
      <c r="B238" s="85"/>
      <c r="C238" s="40"/>
      <c r="D238" s="86"/>
      <c r="E238" s="87" t="s">
        <v>7</v>
      </c>
      <c r="F238" s="87" t="s">
        <v>7</v>
      </c>
      <c r="G238" s="30" t="s">
        <v>239</v>
      </c>
      <c r="H238" s="87" t="s">
        <v>7</v>
      </c>
      <c r="I238" s="88" t="s">
        <v>239</v>
      </c>
    </row>
    <row r="239" spans="2:9" ht="12.75">
      <c r="B239" s="89" t="s">
        <v>218</v>
      </c>
      <c r="C239" s="90"/>
      <c r="D239" s="91"/>
      <c r="E239" s="92">
        <f>176386</f>
        <v>176386</v>
      </c>
      <c r="F239" s="92">
        <f>151584</f>
        <v>151584</v>
      </c>
      <c r="G239" s="93" t="s">
        <v>240</v>
      </c>
      <c r="H239" s="92">
        <f>150719</f>
        <v>150719</v>
      </c>
      <c r="I239" s="94" t="s">
        <v>241</v>
      </c>
    </row>
    <row r="240" spans="2:9" ht="12.75">
      <c r="B240" s="76" t="s">
        <v>242</v>
      </c>
      <c r="C240" s="77"/>
      <c r="D240" s="78"/>
      <c r="E240" s="95"/>
      <c r="F240" s="95"/>
      <c r="G240" s="68"/>
      <c r="H240" s="95"/>
      <c r="I240" s="96"/>
    </row>
    <row r="241" spans="2:9" ht="12.75">
      <c r="B241" s="85" t="s">
        <v>243</v>
      </c>
      <c r="C241" s="40"/>
      <c r="D241" s="86"/>
      <c r="E241" s="97">
        <f>30524</f>
        <v>30524</v>
      </c>
      <c r="F241" s="97">
        <f>24900</f>
        <v>24900</v>
      </c>
      <c r="G241" s="98" t="s">
        <v>244</v>
      </c>
      <c r="H241" s="97">
        <f>15998</f>
        <v>15998</v>
      </c>
      <c r="I241" s="99" t="s">
        <v>245</v>
      </c>
    </row>
    <row r="242" spans="2:9" ht="12.75">
      <c r="B242" s="76" t="s">
        <v>246</v>
      </c>
      <c r="C242" s="77"/>
      <c r="D242" s="78"/>
      <c r="E242" s="95"/>
      <c r="F242" s="95"/>
      <c r="G242" s="68"/>
      <c r="H242" s="95"/>
      <c r="I242" s="96"/>
    </row>
    <row r="243" spans="2:9" ht="12.75">
      <c r="B243" s="85" t="s">
        <v>247</v>
      </c>
      <c r="C243" s="40"/>
      <c r="D243" s="86"/>
      <c r="E243" s="97">
        <f>18935</f>
        <v>18935</v>
      </c>
      <c r="F243" s="97">
        <f>15464</f>
        <v>15464</v>
      </c>
      <c r="G243" s="98" t="s">
        <v>248</v>
      </c>
      <c r="H243" s="97">
        <f>8760</f>
        <v>8760</v>
      </c>
      <c r="I243" s="99" t="s">
        <v>249</v>
      </c>
    </row>
    <row r="245" spans="1:2" ht="12.75">
      <c r="A245" s="28" t="s">
        <v>250</v>
      </c>
      <c r="B245" s="65" t="s">
        <v>251</v>
      </c>
    </row>
    <row r="246" ht="12.75">
      <c r="B246" s="29"/>
    </row>
    <row r="247" ht="12.75">
      <c r="B247" s="28" t="s">
        <v>252</v>
      </c>
    </row>
    <row r="248" ht="12.75">
      <c r="B248" s="28" t="s">
        <v>253</v>
      </c>
    </row>
    <row r="250" ht="12.75">
      <c r="B250" s="28" t="s">
        <v>254</v>
      </c>
    </row>
    <row r="251" ht="12.75">
      <c r="B251" s="28" t="s">
        <v>255</v>
      </c>
    </row>
    <row r="252" ht="12.75">
      <c r="B252" s="28" t="s">
        <v>256</v>
      </c>
    </row>
    <row r="254" spans="1:2" ht="12.75">
      <c r="A254" s="28" t="s">
        <v>257</v>
      </c>
      <c r="B254" s="65" t="s">
        <v>258</v>
      </c>
    </row>
    <row r="255" ht="12.75">
      <c r="B255" s="29"/>
    </row>
    <row r="256" ht="12.75">
      <c r="B256" s="28" t="s">
        <v>259</v>
      </c>
    </row>
    <row r="257" ht="12.75">
      <c r="B257" s="28" t="s">
        <v>260</v>
      </c>
    </row>
    <row r="259" ht="12.75">
      <c r="B259" s="28" t="s">
        <v>261</v>
      </c>
    </row>
    <row r="260" ht="12.75">
      <c r="B260" s="28" t="s">
        <v>262</v>
      </c>
    </row>
    <row r="262" spans="1:2" ht="12.75">
      <c r="A262" s="28" t="s">
        <v>263</v>
      </c>
      <c r="B262" s="65" t="s">
        <v>264</v>
      </c>
    </row>
    <row r="264" ht="12.75">
      <c r="B264" s="28" t="s">
        <v>265</v>
      </c>
    </row>
    <row r="265" ht="12.75">
      <c r="B265" s="28" t="s">
        <v>266</v>
      </c>
    </row>
    <row r="266" ht="12.75">
      <c r="B266" s="28" t="s">
        <v>267</v>
      </c>
    </row>
    <row r="267" ht="12.75">
      <c r="B267" s="28" t="s">
        <v>268</v>
      </c>
    </row>
    <row r="270" spans="1:2" ht="12.75">
      <c r="A270" s="28" t="s">
        <v>269</v>
      </c>
      <c r="B270" s="65" t="s">
        <v>270</v>
      </c>
    </row>
    <row r="272" ht="12.75">
      <c r="B272" s="28" t="s">
        <v>295</v>
      </c>
    </row>
    <row r="275" spans="1:2" ht="12.75">
      <c r="A275" s="28" t="s">
        <v>271</v>
      </c>
      <c r="B275" s="65" t="s">
        <v>272</v>
      </c>
    </row>
    <row r="277" ht="12.75">
      <c r="B277" s="28" t="s">
        <v>273</v>
      </c>
    </row>
    <row r="280" spans="1:2" ht="12.75">
      <c r="A280" s="28" t="s">
        <v>274</v>
      </c>
      <c r="B280" s="65" t="s">
        <v>275</v>
      </c>
    </row>
    <row r="281" ht="12.75">
      <c r="B281" s="29"/>
    </row>
    <row r="282" ht="12.75">
      <c r="B282" s="28" t="s">
        <v>276</v>
      </c>
    </row>
    <row r="283" ht="12.75">
      <c r="B283" s="28" t="s">
        <v>277</v>
      </c>
    </row>
    <row r="284" ht="12.75">
      <c r="B284" s="28" t="s">
        <v>278</v>
      </c>
    </row>
    <row r="287" spans="1:2" ht="12.75">
      <c r="A287" s="28" t="s">
        <v>279</v>
      </c>
      <c r="B287" s="65" t="s">
        <v>280</v>
      </c>
    </row>
    <row r="289" ht="12.75">
      <c r="B289" s="28" t="s">
        <v>281</v>
      </c>
    </row>
    <row r="290" spans="4:7" ht="12.75">
      <c r="D290" s="81"/>
      <c r="E290" s="81"/>
      <c r="F290" s="64"/>
      <c r="G290" s="64"/>
    </row>
    <row r="292" spans="1:2" ht="12.75">
      <c r="A292" s="28" t="s">
        <v>282</v>
      </c>
      <c r="B292" s="65" t="s">
        <v>283</v>
      </c>
    </row>
    <row r="294" ht="12.75">
      <c r="B294" s="28" t="s">
        <v>284</v>
      </c>
    </row>
    <row r="297" spans="1:2" ht="12.75" hidden="1">
      <c r="A297" s="28" t="s">
        <v>285</v>
      </c>
      <c r="B297" s="29" t="s">
        <v>286</v>
      </c>
    </row>
    <row r="298" ht="12.75" hidden="1"/>
    <row r="299" ht="12.75" hidden="1">
      <c r="B299" s="28" t="s">
        <v>287</v>
      </c>
    </row>
    <row r="300" ht="12.75" hidden="1">
      <c r="B300" s="28" t="s">
        <v>288</v>
      </c>
    </row>
    <row r="301" ht="12.75" hidden="1">
      <c r="B301" s="28" t="s">
        <v>289</v>
      </c>
    </row>
    <row r="302" ht="12.75" hidden="1">
      <c r="B302" s="28" t="s">
        <v>93</v>
      </c>
    </row>
    <row r="305" ht="12.75">
      <c r="B305" s="28" t="s">
        <v>290</v>
      </c>
    </row>
    <row r="309" ht="12.75">
      <c r="B309" s="28" t="s">
        <v>291</v>
      </c>
    </row>
    <row r="310" ht="12.75">
      <c r="B310" s="28" t="s">
        <v>292</v>
      </c>
    </row>
    <row r="320" ht="12.75">
      <c r="C320" s="28" t="s">
        <v>293</v>
      </c>
    </row>
  </sheetData>
  <mergeCells count="8">
    <mergeCell ref="F236:G236"/>
    <mergeCell ref="H236:I236"/>
    <mergeCell ref="F237:G237"/>
    <mergeCell ref="H237:I237"/>
    <mergeCell ref="F234:G234"/>
    <mergeCell ref="H234:I234"/>
    <mergeCell ref="F235:G235"/>
    <mergeCell ref="H235:I235"/>
  </mergeCells>
  <printOptions/>
  <pageMargins left="0.75" right="0.75" top="1" bottom="1" header="0.5" footer="0.5"/>
  <pageSetup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LCB Management SdnBhd`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LCB Management SdnBhd</dc:creator>
  <cp:keywords/>
  <dc:description/>
  <cp:lastModifiedBy>LCB MANAGEMENT SDN BHD</cp:lastModifiedBy>
  <cp:lastPrinted>2002-02-27T09:41:54Z</cp:lastPrinted>
  <dcterms:created xsi:type="dcterms:W3CDTF">2002-02-27T00:57:53Z</dcterms:created>
  <dcterms:modified xsi:type="dcterms:W3CDTF">2002-02-27T01:08:30Z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