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2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<sst xmlns="http://schemas.openxmlformats.org/spreadsheetml/2006/main" count="304" uniqueCount="270">
  <si>
    <t>Profit after taxation attributable to members</t>
  </si>
  <si>
    <t>PROPOSED RATIONALISATION OF THE BUSINESSES OF THE COMPANY AND</t>
  </si>
  <si>
    <t>TALAM CORPORATION BERHAD INCLUDING THE MERGER OF THEIR</t>
  </si>
  <si>
    <t>PROPERTY RELATED BUSINESSES ("PROPOSED MERGER")</t>
  </si>
  <si>
    <t>The Foreign Investment Committee has approved the Proposed Merger vide its letter</t>
  </si>
  <si>
    <t>dated 10 September 2001. The said approval is subject to the following:</t>
  </si>
  <si>
    <t>ii)</t>
  </si>
  <si>
    <t>The approval of the Securities Commission for the Proposed Merger.</t>
  </si>
  <si>
    <t>The Company will be a wholly-owned subsidiary of Talam upon completion of the</t>
  </si>
  <si>
    <t>Proposed Merger. As such, the equity structure of the Company will follow the equity</t>
  </si>
  <si>
    <t>structure of Talam upon completion of the Proposed Merger.</t>
  </si>
  <si>
    <t>Approval from the Securities Commission is still pending.</t>
  </si>
  <si>
    <t>There is no change in the composition of the Company during this current quarter under review.</t>
  </si>
  <si>
    <t>That Talam Corporation Berhad ("Talam") increases its Bumiputera</t>
  </si>
  <si>
    <t>equity content to at least 30% by 31 December 2002; and</t>
  </si>
  <si>
    <t>shares held as treasury shares and resale of treasury shares save the issuance as follows:</t>
  </si>
  <si>
    <t>ii) Issuance of ordinary shares of RM1.00 each</t>
  </si>
  <si>
    <t>iii) Issuance of ordinary shares of RM1.00 each</t>
  </si>
  <si>
    <t xml:space="preserve">    pursuant to the conversion of 7 % 2001/2006</t>
  </si>
  <si>
    <t xml:space="preserve">    ICULS into ordinary shares</t>
  </si>
  <si>
    <t xml:space="preserve">      pursuant to the exercise of 2000/2005</t>
  </si>
  <si>
    <t xml:space="preserve">      warrants into ordinary shares </t>
  </si>
  <si>
    <t>There is no material events subsequent to the end of the period.</t>
  </si>
  <si>
    <t>Plaintiffs to the purchasers of the Plaintiffs development projects. TNB has filed in their</t>
  </si>
  <si>
    <t>The Group revenue increased by RM20.1 million or 15.3% to RM151.6 million from RM131.5 million reported.</t>
  </si>
  <si>
    <t>The revenue of the current quarter under review increased by RM7.5 million or 5.2%  from RM144.1 million to</t>
  </si>
  <si>
    <t>RM151.6 million.</t>
  </si>
  <si>
    <t>accounting standards of the Malaysian Accounting Standards Board ("MASB") became effective during the current</t>
  </si>
  <si>
    <t>financial period.</t>
  </si>
  <si>
    <t>18)</t>
  </si>
  <si>
    <t>Review of results</t>
  </si>
  <si>
    <t>19)</t>
  </si>
  <si>
    <t>Prospects for current year</t>
  </si>
  <si>
    <t>20)</t>
  </si>
  <si>
    <t>Variances on profit forecast and profit guarantee.</t>
  </si>
  <si>
    <t>%</t>
  </si>
  <si>
    <t>21)</t>
  </si>
  <si>
    <t>Dividends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</si>
  <si>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</si>
  <si>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</si>
  <si>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</si>
  <si>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</si>
  <si>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</si>
  <si>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</si>
  <si>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Despite the current market conditions, the Group was able to maintain its commendable results with continuous prudent</t>
  </si>
  <si>
    <t>Financial Year</t>
  </si>
  <si>
    <t>2002</t>
  </si>
  <si>
    <t>2001</t>
  </si>
  <si>
    <t>Profit before income tax, minority interest and</t>
  </si>
  <si>
    <t xml:space="preserve">    extraordinary item</t>
  </si>
  <si>
    <t xml:space="preserve">    of the Company</t>
  </si>
  <si>
    <t>1st quarter of</t>
  </si>
  <si>
    <t>15.1)</t>
  </si>
  <si>
    <t>15.2)</t>
  </si>
  <si>
    <t>This is due to good response of the new launches in Lestari Puchong and Ukay Land.</t>
  </si>
  <si>
    <t>for the quarter under review.</t>
  </si>
  <si>
    <t>was primarily due to the higher margin products launched in Lestari Puchong and Ukay Land and stringent costs management</t>
  </si>
  <si>
    <t>AS AT END OF</t>
  </si>
  <si>
    <t>CURRENT QUARTER</t>
  </si>
  <si>
    <t>AS AT PRECEDING</t>
  </si>
  <si>
    <t xml:space="preserve">FINANCIAL </t>
  </si>
  <si>
    <t>YEAR END</t>
  </si>
  <si>
    <t>NET TANGIBLE ASSETS PER SHARE (RM)</t>
  </si>
  <si>
    <t>in its quarterly statements as compared with the last audited statement of 31 March 2001 and applicable approved</t>
  </si>
  <si>
    <t>EUROPLUS BERHAD ( 520-H)</t>
  </si>
  <si>
    <t>Sales of unquoted investments and/or properties</t>
  </si>
  <si>
    <t>There is no sales of unquoted investments or properties during this quarter under review.</t>
  </si>
  <si>
    <t>Purchase or disposal of quoted investments</t>
  </si>
  <si>
    <t>Group Borrowings and Debt Securities</t>
  </si>
  <si>
    <t>Revenue</t>
  </si>
  <si>
    <t>Commentary on the seasonality or cyclicality of operations</t>
  </si>
  <si>
    <t>There is no purchase or disposal of quoted investments during this quarter under review.</t>
  </si>
  <si>
    <t>Effect of changes in the composition of the Group</t>
  </si>
  <si>
    <t>The Group has no financial instruments with off balance sheet risk for the quarter under review.</t>
  </si>
  <si>
    <t>Income Tax</t>
  </si>
  <si>
    <t xml:space="preserve">Material events subsequent to the end of the period </t>
  </si>
  <si>
    <t>The business operations of the Group is not affected by any seasonality or cyclicality.</t>
  </si>
  <si>
    <t>The Directors do not recommend any payment of dividend for the current financial period.</t>
  </si>
  <si>
    <t>Ching Yook Ling</t>
  </si>
  <si>
    <t>Company Secretary.</t>
  </si>
  <si>
    <t xml:space="preserve">  </t>
  </si>
  <si>
    <t>812.41million</t>
  </si>
  <si>
    <t>Notes as at 30 September 2001</t>
  </si>
  <si>
    <t>30/09/2001</t>
  </si>
  <si>
    <t>30/09/2000</t>
  </si>
  <si>
    <t>2nd quarter of</t>
  </si>
  <si>
    <t>CONSOLIDATED BALANCE SHEET AS AT 30 SEPTEMBER 2001</t>
  </si>
  <si>
    <t>2nd quarter of financial year 2002 compared to the 1st quarter of financial year 2002.</t>
  </si>
  <si>
    <t>2nd quarter of financial year 2002 compared to the 2nd quarter of financial year 2001.</t>
  </si>
  <si>
    <t>Effective tax rate - %</t>
  </si>
  <si>
    <t>PROPERTY, PLANT AND EQUIPMENT</t>
  </si>
  <si>
    <t>Inventories</t>
  </si>
  <si>
    <t>Trade receivables</t>
  </si>
  <si>
    <t>Other receivables,deposits and prepayments</t>
  </si>
  <si>
    <t>Trade payables</t>
  </si>
  <si>
    <t>Other payables and accrued expenses</t>
  </si>
  <si>
    <t>Tax liabilities</t>
  </si>
  <si>
    <t>Total Current Liabilities</t>
  </si>
  <si>
    <t>7% IRREDEEMABLE CONVERTIBLE UNSECURED LOAN STOCK</t>
  </si>
  <si>
    <t>UNAPPROPRIATED PROFIT</t>
  </si>
  <si>
    <t>HIRE PURCHASE &amp; FINANCE LEASE PAYABLES  - non-current portion</t>
  </si>
  <si>
    <t>DEFERRED TAX LIABILITIES</t>
  </si>
  <si>
    <t>NET ASSETS</t>
  </si>
  <si>
    <t>TOTAL LONG-TERM AND DEFERRED LIABILITIES</t>
  </si>
  <si>
    <t>Others</t>
  </si>
  <si>
    <t>Total</t>
  </si>
  <si>
    <t>RM</t>
  </si>
  <si>
    <t>INVESTMENT PROPERTIES</t>
  </si>
  <si>
    <t>TRADE PAYABLES - non-current portion</t>
  </si>
  <si>
    <t>OTHER PAYABLES AND ACCRUED EXPENSES - non current portion</t>
  </si>
  <si>
    <t xml:space="preserve">Long term loans - current portion </t>
  </si>
  <si>
    <t>China and Hong Kong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</si>
  <si>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</si>
  <si>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</si>
  <si>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</si>
  <si>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</si>
  <si>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Short - term deposits</t>
  </si>
  <si>
    <t>Cash in hand and at banks</t>
  </si>
  <si>
    <t>Total Current Assets</t>
  </si>
  <si>
    <t>CURRENT LIABILITIES</t>
  </si>
  <si>
    <t>Bank borrowings</t>
  </si>
  <si>
    <t>Bridging loan - current portion</t>
  </si>
  <si>
    <t>Retention monies</t>
  </si>
  <si>
    <t>NET CURRENT LIABILITIES</t>
  </si>
  <si>
    <t xml:space="preserve">Represented By : </t>
  </si>
  <si>
    <t>SHARE CAPITAL</t>
  </si>
  <si>
    <t>SHARE PREMIUM</t>
  </si>
  <si>
    <t>GENERAL RESERVE - Distributable</t>
  </si>
  <si>
    <t>Profit / (Loss)</t>
  </si>
  <si>
    <t>By geographical</t>
  </si>
  <si>
    <t xml:space="preserve">Malaysia </t>
  </si>
  <si>
    <t xml:space="preserve">to certain expenses which are not deductible, tax losses of certain subsidiary companies and the absence of group tax relief </t>
  </si>
  <si>
    <t>Technical Assistance Agreement dated 4 January 1993 (entered into between Larut</t>
  </si>
  <si>
    <t>Foundations) and for the recovery of the loan of RM171,500 advanced to Khoo Ee Bee.</t>
  </si>
  <si>
    <t>Khoo Ee Liam, Teoh Say Lin and Dr. Lee Keng Ho alleging conspiracy to defraud</t>
  </si>
  <si>
    <t>not.</t>
  </si>
  <si>
    <t>in the Beijing Intermediate Court of the People's Republic of China against Khoo Ee</t>
  </si>
  <si>
    <t>Liam for the recovery of the US$5 million being procurement fees paid to him in respect</t>
  </si>
  <si>
    <t>against Temen Joint Venture Sdn Bhd ("TJVSB") on 25 August 1999 for failure to</t>
  </si>
  <si>
    <t>complete the project work known as "Meadow Park Blok F" for a sum of</t>
  </si>
  <si>
    <t>RM9,363,278.03. TJVSB has been wound up and PIS has filed a Proof of Debt with the</t>
  </si>
  <si>
    <t>Official Assignee ("OA") on 20 December 2000. The Official Assignee has yet to notify</t>
  </si>
  <si>
    <t>PIS on the date of the creditors meeting.</t>
  </si>
  <si>
    <t>Keshine Corporation Sdn Bhd ("Kenshine"), PIS and Europlus Berhad ("EB")</t>
  </si>
  <si>
    <t>("collectively known as the Plaintiffs") has filed a claim against Tenaga Nasional Berhad</t>
  </si>
  <si>
    <t>("TNB") for an aggregate amount of RM7,003,606.63 with costs and a declaration that</t>
  </si>
  <si>
    <t xml:space="preserve">Kut ("the Defendants") for misrepresentations regarding the contents and validity of the </t>
  </si>
  <si>
    <t>Talam International Management Services Ltd ("LTIMS") and Jilin Social Welfare and Charity</t>
  </si>
  <si>
    <t>Europlus by representing the the Technical Assistance Agreement was valid when it was</t>
  </si>
  <si>
    <t>of the Technical Assistance Agreement for the lottery operations in China. LTIMS has</t>
  </si>
  <si>
    <t>A legal suit was filed on 16 February 1995 in Malaysia against Khoo Ee Bee and Ha Chi</t>
  </si>
  <si>
    <t>A separate legal suit had also been filed on 17 April 1996 against the Defendants and</t>
  </si>
  <si>
    <t xml:space="preserve">Europlus’ associated company LTIMS had on 31 October 1994 commenced a civil suit </t>
  </si>
  <si>
    <t>Perwira Indra Sakti Sdn Bhd ("PIS") has obtained a judgement in default of appearance</t>
  </si>
  <si>
    <t>the Defendant shall pay liquidated and ascertained damages which have been paid by the</t>
  </si>
  <si>
    <t>for tax suffered by certain subsidiary companies.</t>
  </si>
  <si>
    <t>FOREIGN EXCHANGE RESERVE</t>
  </si>
  <si>
    <t>CAPITAL RESERVE - non-distributable</t>
  </si>
  <si>
    <t>TOTAL SHAREHOLDERS' FUNDS</t>
  </si>
  <si>
    <t>MINORITY INTERESTS</t>
  </si>
  <si>
    <t>BRIDGING LOANS - non-current portion</t>
  </si>
  <si>
    <t>LONG TERMS LOANS - non-current portion</t>
  </si>
  <si>
    <t>MEMBERS' SECURITY DEPOSITS</t>
  </si>
  <si>
    <t>DEFERRED MEMBERSHIP INCOME</t>
  </si>
  <si>
    <t>TOTAL CAPITAL EMPLOYED</t>
  </si>
  <si>
    <t>Current Year</t>
  </si>
  <si>
    <t>Preceding Year</t>
  </si>
  <si>
    <t>Quarter</t>
  </si>
  <si>
    <t>Corresponding</t>
  </si>
  <si>
    <t>RM '000</t>
  </si>
  <si>
    <t>(a)</t>
  </si>
  <si>
    <t>(b)</t>
  </si>
  <si>
    <t>(c)</t>
  </si>
  <si>
    <t>1)</t>
  </si>
  <si>
    <t>Accounting policies</t>
  </si>
  <si>
    <t>2)</t>
  </si>
  <si>
    <t>Exceptional items</t>
  </si>
  <si>
    <t>There is no exceptional item during this quarter under review.</t>
  </si>
  <si>
    <t>3)</t>
  </si>
  <si>
    <t>Extraordinary items</t>
  </si>
  <si>
    <t>There is no extraordinary item during this quarter under review.</t>
  </si>
  <si>
    <t>4)</t>
  </si>
  <si>
    <t>To date</t>
  </si>
  <si>
    <t>Period</t>
  </si>
  <si>
    <t>5)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</si>
  <si>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</si>
  <si>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</si>
  <si>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</si>
  <si>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</si>
  <si>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</si>
  <si>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</si>
  <si>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</si>
  <si>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</si>
  <si>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7)</t>
  </si>
  <si>
    <t>8)</t>
  </si>
  <si>
    <t>9)</t>
  </si>
  <si>
    <t>Status of Corporate Proposals announced</t>
  </si>
  <si>
    <t>d)</t>
  </si>
  <si>
    <t>10)</t>
  </si>
  <si>
    <t>11)</t>
  </si>
  <si>
    <t>Issuances and repayment of debts and equity securities, etc.</t>
  </si>
  <si>
    <t>There is no issuance and repayment of debt and equity securities, shares buy-backs , shares cancellation,</t>
  </si>
  <si>
    <t>i)</t>
  </si>
  <si>
    <t>12)</t>
  </si>
  <si>
    <t xml:space="preserve">Secured </t>
  </si>
  <si>
    <t>Unsecured</t>
  </si>
  <si>
    <t>Short term borowings</t>
  </si>
  <si>
    <t>Long term borrowings</t>
  </si>
  <si>
    <t>Currencies of debts</t>
  </si>
  <si>
    <t>In RM</t>
  </si>
  <si>
    <t>In USD</t>
  </si>
  <si>
    <t xml:space="preserve">USD </t>
  </si>
  <si>
    <t>5.12 million</t>
  </si>
  <si>
    <t>13)</t>
  </si>
  <si>
    <t>Contingent liabilities</t>
  </si>
  <si>
    <t>14)</t>
  </si>
  <si>
    <t>Details of financial instruments with off  balance sheet risk.</t>
  </si>
  <si>
    <t>15)</t>
  </si>
  <si>
    <t>Material Litigations</t>
  </si>
  <si>
    <t>With the Government's continuing effort to implement pro-business measures to further stimulate the national economy,</t>
  </si>
  <si>
    <t>the Group expects to maintain its profitability compared to the preceding financial year</t>
  </si>
  <si>
    <t>Group's share in associated companies</t>
  </si>
  <si>
    <t>Current year taxation</t>
  </si>
  <si>
    <t>Under/ (over) provision in prior year</t>
  </si>
  <si>
    <t>Group's share of associated companies</t>
  </si>
  <si>
    <t>The income tax expense of the Group reflects an effective tax rate which is higher than the statutory tax rate due mainly</t>
  </si>
  <si>
    <t xml:space="preserve">The Company and the Group has adopted the same accounting policies and method of computation </t>
  </si>
  <si>
    <t>the Group is optimistic of its future growth and development in the property industry. Under the present business conditions,</t>
  </si>
  <si>
    <t>Deferred taxation</t>
  </si>
  <si>
    <t>16)</t>
  </si>
  <si>
    <t>Segmental results</t>
  </si>
  <si>
    <t>By activity</t>
  </si>
  <si>
    <t>Before</t>
  </si>
  <si>
    <t>Taxation</t>
  </si>
  <si>
    <t>Assets</t>
  </si>
  <si>
    <t>Employed</t>
  </si>
  <si>
    <t>Property development</t>
  </si>
  <si>
    <t>Recreational</t>
  </si>
  <si>
    <t>17)</t>
  </si>
  <si>
    <t>Explanation on material changes in profit before taxation.</t>
  </si>
  <si>
    <t>Not applicable for quarter under review.</t>
  </si>
  <si>
    <t>obtained judgement against Khoo Ee Liam for the US$5 million. LTIMS is in the process</t>
  </si>
  <si>
    <t>of executing judgement against Khoo Ee Liam.</t>
  </si>
  <si>
    <t>is mainly contributed by the higher margin products in the Ukay Perdana project.</t>
  </si>
  <si>
    <t>management and aggressive marketing strategies.</t>
  </si>
  <si>
    <t>15%</t>
  </si>
  <si>
    <t>5%</t>
  </si>
  <si>
    <t>@ RM3.83   =</t>
  </si>
  <si>
    <t>RM19.61 million</t>
  </si>
  <si>
    <t>(July to Sept 2001)</t>
  </si>
  <si>
    <t>(July to Sept 2000)</t>
  </si>
  <si>
    <t>(April to June 2001)</t>
  </si>
  <si>
    <t>The profit before income tax increased by RM9.2 million or 58.6% to RM24.9 million from RM15.7 million. The increase</t>
  </si>
  <si>
    <t>The profit before income tax increased by RM12.3 million or 97.6% to RM24.9 million from RM12.6 million. The increase</t>
  </si>
  <si>
    <t>For the 6 months ended 30 September 2001, the Group's turnover and profit before income tax and minority interest were</t>
  </si>
  <si>
    <t>RM283.1 million (4.3% increase) and RM40.5 million (26.6% increase) respectively.</t>
  </si>
  <si>
    <t>58%</t>
  </si>
  <si>
    <t>66%</t>
  </si>
  <si>
    <t>98%</t>
  </si>
  <si>
    <t>121%</t>
  </si>
  <si>
    <t>The Company has provided corporate guarantee of RM904,890,000 to subsidiaries for credit facilities granted.</t>
  </si>
  <si>
    <t xml:space="preserve">  Biltradex Sdn Bhd</t>
  </si>
  <si>
    <t xml:space="preserve">  consideration  of 100% equity interest of</t>
  </si>
  <si>
    <t>i) Issuance of 7% 2001/2006 ICULS of</t>
  </si>
  <si>
    <t xml:space="preserve">   RM1.00 each to satisfy the acquisition</t>
  </si>
  <si>
    <t>The case against Khoo Ee Liam and Ha Chi Kut remains outstanding. The court has on</t>
  </si>
  <si>
    <t xml:space="preserve">27 November 2001 granted an order for Ha Chi Kut's solicitors to discharge themselves. </t>
  </si>
  <si>
    <t xml:space="preserve">defence and counter-claim on 4 May 2001. An application has been made to strike out </t>
  </si>
  <si>
    <t xml:space="preserve">concurrent jurisdiction has yet to be fixed. </t>
  </si>
  <si>
    <t xml:space="preserve">the counter claim. The date for the transfer of proceedings to another civil court of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</si>
</sst>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_);[Red]\(#,##0.0000\)"/>
    <numFmt numFmtId="166" formatCode="#,##0.0_);[Red]\(#,##0.0\)"/>
    <numFmt numFmtId="167" formatCode="_(* #,##0_);_(* \(#,##0\);_(* &quot;-&quot;??_);_(@_)"/>
    <numFmt numFmtId="168" formatCode="0.0"/>
    <numFmt numFmtId="169" formatCode="#,##0.000_);[Red]\(#,##0.000\)"/>
    <numFmt numFmtId="170" formatCode="#,##0.00000_);[Red]\(#,##0.00000\)"/>
    <numFmt numFmtId="171" formatCode="#,##0.000000_);[Red]\(#,##0.000000\)"/>
    <numFmt numFmtId="172" formatCode="#,##0.0000000_);[Red]\(#,##0.0000000\)"/>
    <numFmt numFmtId="173" formatCode="_(* #,##0.0_);_(* \(#,##0.0\);_(* &quot;-&quot;??_);_(@_)"/>
    <numFmt numFmtId="174" formatCode="m/d/yyyy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sz val="12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b/>
      <sz val="12"/>
      <color indexed="48"/>
      <name val="Times New Roman"/>
      <family val="1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Alignment="1">
      <alignment horizontal="center"/>
    </xf>
    <xf numFmtId="167" fontId="3" fillId="0" borderId="1" xfId="15" applyNumberFormat="1" applyFont="1" applyBorder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167" fontId="3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15" applyNumberFormat="1" applyFont="1" applyAlignment="1">
      <alignment/>
    </xf>
    <xf numFmtId="38" fontId="3" fillId="0" borderId="3" xfId="15" applyNumberFormat="1" applyFont="1" applyBorder="1" applyAlignment="1">
      <alignment/>
    </xf>
    <xf numFmtId="38" fontId="3" fillId="0" borderId="3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4" xfId="15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2" xfId="0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38" fontId="5" fillId="0" borderId="0" xfId="0" applyNumberFormat="1" applyFont="1" applyAlignment="1">
      <alignment/>
    </xf>
    <xf numFmtId="167" fontId="6" fillId="0" borderId="0" xfId="15" applyNumberFormat="1" applyFont="1" applyAlignment="1">
      <alignment horizontal="center"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right"/>
    </xf>
    <xf numFmtId="38" fontId="7" fillId="0" borderId="0" xfId="0" applyNumberFormat="1" applyFont="1" applyAlignment="1">
      <alignment/>
    </xf>
    <xf numFmtId="38" fontId="3" fillId="0" borderId="6" xfId="0" applyNumberFormat="1" applyFont="1" applyBorder="1" applyAlignment="1">
      <alignment/>
    </xf>
    <xf numFmtId="38" fontId="3" fillId="0" borderId="6" xfId="15" applyNumberFormat="1" applyFont="1" applyBorder="1" applyAlignment="1">
      <alignment/>
    </xf>
    <xf numFmtId="38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43" fontId="3" fillId="0" borderId="0" xfId="15" applyFont="1" applyAlignment="1">
      <alignment/>
    </xf>
    <xf numFmtId="38" fontId="3" fillId="0" borderId="7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0" xfId="15" applyNumberFormat="1" applyFont="1" applyAlignment="1">
      <alignment horizontal="center"/>
    </xf>
    <xf numFmtId="38" fontId="3" fillId="0" borderId="0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2" xfId="15" applyFont="1" applyBorder="1" applyAlignment="1">
      <alignment/>
    </xf>
    <xf numFmtId="167" fontId="6" fillId="0" borderId="0" xfId="15" applyNumberFormat="1" applyFont="1" applyAlignment="1" quotePrefix="1">
      <alignment horizontal="center"/>
    </xf>
    <xf numFmtId="38" fontId="3" fillId="0" borderId="8" xfId="15" applyNumberFormat="1" applyFont="1" applyBorder="1" applyAlignment="1">
      <alignment/>
    </xf>
    <xf numFmtId="38" fontId="3" fillId="0" borderId="9" xfId="15" applyNumberFormat="1" applyFont="1" applyBorder="1" applyAlignment="1">
      <alignment/>
    </xf>
    <xf numFmtId="38" fontId="3" fillId="0" borderId="9" xfId="0" applyNumberFormat="1" applyFont="1" applyBorder="1" applyAlignment="1">
      <alignment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40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8" xfId="15" applyNumberFormat="1" applyFont="1" applyBorder="1" applyAlignment="1">
      <alignment/>
    </xf>
    <xf numFmtId="167" fontId="3" fillId="0" borderId="5" xfId="15" applyNumberFormat="1" applyFont="1" applyBorder="1" applyAlignment="1">
      <alignment/>
    </xf>
    <xf numFmtId="167" fontId="3" fillId="0" borderId="5" xfId="15" applyNumberFormat="1" applyFont="1" applyBorder="1" applyAlignment="1">
      <alignment horizontal="center"/>
    </xf>
    <xf numFmtId="167" fontId="3" fillId="0" borderId="8" xfId="15" applyNumberFormat="1" applyFont="1" applyBorder="1" applyAlignment="1">
      <alignment horizontal="center"/>
    </xf>
    <xf numFmtId="167" fontId="3" fillId="0" borderId="4" xfId="15" applyNumberFormat="1" applyFont="1" applyBorder="1" applyAlignment="1">
      <alignment horizontal="center"/>
    </xf>
    <xf numFmtId="167" fontId="3" fillId="0" borderId="9" xfId="15" applyNumberFormat="1" applyFont="1" applyBorder="1" applyAlignment="1">
      <alignment/>
    </xf>
    <xf numFmtId="164" fontId="3" fillId="0" borderId="0" xfId="21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3" fillId="0" borderId="0" xfId="15" applyNumberFormat="1" applyFont="1" applyBorder="1" applyAlignment="1" quotePrefix="1">
      <alignment/>
    </xf>
    <xf numFmtId="167" fontId="3" fillId="0" borderId="2" xfId="15" applyNumberFormat="1" applyFont="1" applyBorder="1" applyAlignment="1">
      <alignment/>
    </xf>
    <xf numFmtId="167" fontId="3" fillId="0" borderId="0" xfId="15" applyNumberFormat="1" applyFont="1" applyAlignment="1" quotePrefix="1">
      <alignment/>
    </xf>
    <xf numFmtId="167" fontId="3" fillId="0" borderId="9" xfId="15" applyNumberFormat="1" applyFont="1" applyBorder="1" applyAlignment="1" quotePrefix="1">
      <alignment horizontal="right"/>
    </xf>
    <xf numFmtId="167" fontId="3" fillId="0" borderId="5" xfId="15" applyNumberFormat="1" applyFont="1" applyBorder="1" applyAlignment="1" quotePrefix="1">
      <alignment horizontal="right"/>
    </xf>
    <xf numFmtId="167" fontId="3" fillId="0" borderId="9" xfId="15" applyNumberFormat="1" applyFont="1" applyBorder="1" applyAlignment="1">
      <alignment horizontal="center"/>
    </xf>
    <xf numFmtId="0" fontId="3" fillId="0" borderId="9" xfId="0" applyFont="1" applyBorder="1" applyAlignment="1" quotePrefix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 quotePrefix="1">
      <alignment horizontal="right"/>
    </xf>
    <xf numFmtId="167" fontId="3" fillId="0" borderId="5" xfId="15" applyNumberFormat="1" applyFont="1" applyBorder="1" applyAlignment="1" quotePrefix="1">
      <alignment horizontal="center"/>
    </xf>
    <xf numFmtId="167" fontId="3" fillId="0" borderId="0" xfId="15" applyNumberFormat="1" applyFont="1" applyBorder="1" applyAlignment="1">
      <alignment horizontal="center"/>
    </xf>
    <xf numFmtId="167" fontId="6" fillId="0" borderId="0" xfId="15" applyNumberFormat="1" applyFont="1" applyBorder="1" applyAlignment="1">
      <alignment horizontal="center"/>
    </xf>
    <xf numFmtId="167" fontId="6" fillId="0" borderId="0" xfId="15" applyNumberFormat="1" applyFont="1" applyBorder="1" applyAlignment="1" quotePrefix="1">
      <alignment horizontal="center"/>
    </xf>
    <xf numFmtId="167" fontId="3" fillId="0" borderId="14" xfId="15" applyNumberFormat="1" applyFont="1" applyBorder="1" applyAlignment="1">
      <alignment horizontal="center"/>
    </xf>
    <xf numFmtId="167" fontId="3" fillId="0" borderId="15" xfId="15" applyNumberFormat="1" applyFont="1" applyBorder="1" applyAlignment="1">
      <alignment horizontal="center"/>
    </xf>
    <xf numFmtId="167" fontId="3" fillId="0" borderId="12" xfId="15" applyNumberFormat="1" applyFont="1" applyBorder="1" applyAlignment="1" quotePrefix="1">
      <alignment horizontal="center"/>
    </xf>
    <xf numFmtId="167" fontId="3" fillId="0" borderId="13" xfId="15" applyNumberFormat="1" applyFont="1" applyBorder="1" applyAlignment="1" quotePrefix="1">
      <alignment horizontal="center"/>
    </xf>
    <xf numFmtId="167" fontId="3" fillId="0" borderId="10" xfId="15" applyNumberFormat="1" applyFont="1" applyBorder="1" applyAlignment="1">
      <alignment horizontal="center"/>
    </xf>
    <xf numFmtId="167" fontId="3" fillId="0" borderId="11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7"/>
  <sheetViews>
    <sheetView workbookViewId="0" topLeftCell="A1">
      <pane xSplit="3" ySplit="10" topLeftCell="D11" activePane="bottomRight" state="frozen"/>
      <selection pane="topLeft" activeCell="G271" activeCellId="1" sqref="B1:B16384 G271"/>
      <selection pane="topRight" activeCell="G271" activeCellId="1" sqref="B1:B16384 G271"/>
      <selection pane="bottomLeft" activeCell="G271" activeCellId="1" sqref="B1:B16384 G271"/>
      <selection pane="bottomRight" activeCell="E19" sqref="E19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62.83203125" style="10" customWidth="1"/>
    <col min="4" max="4" width="2.83203125" style="10" customWidth="1"/>
    <col min="5" max="5" width="21.83203125" style="10" customWidth="1"/>
    <col min="6" max="6" width="8.83203125" style="10" customWidth="1"/>
    <col min="7" max="7" width="21.83203125" style="10" customWidth="1"/>
    <col min="8" max="8" width="9.33203125" style="10" customWidth="1"/>
    <col min="9" max="10" width="18.83203125" style="10" customWidth="1"/>
    <col min="11" max="16384" width="9.33203125" style="10" customWidth="1"/>
  </cols>
  <sheetData>
    <row r="1" s="23" customFormat="1" ht="15.75">
      <c r="B1" s="27" t="s">
        <v>64</v>
      </c>
    </row>
    <row r="2" ht="12.75">
      <c r="B2" s="9"/>
    </row>
    <row r="3" ht="12.75">
      <c r="B3" s="9" t="s">
        <v>86</v>
      </c>
    </row>
    <row r="5" spans="5:7" ht="12.75">
      <c r="E5" s="11" t="s">
        <v>57</v>
      </c>
      <c r="G5" s="11" t="s">
        <v>59</v>
      </c>
    </row>
    <row r="6" spans="5:7" ht="12.75">
      <c r="E6" s="11" t="s">
        <v>58</v>
      </c>
      <c r="G6" s="11" t="s">
        <v>60</v>
      </c>
    </row>
    <row r="7" spans="5:7" ht="12.75">
      <c r="E7" s="11"/>
      <c r="G7" s="11" t="s">
        <v>61</v>
      </c>
    </row>
    <row r="8" spans="5:7" ht="12.75">
      <c r="E8" s="47">
        <v>37164</v>
      </c>
      <c r="F8" s="46"/>
      <c r="G8" s="45">
        <v>36981</v>
      </c>
    </row>
    <row r="9" spans="5:7" ht="12.75">
      <c r="E9" s="11" t="s">
        <v>169</v>
      </c>
      <c r="G9" s="11" t="s">
        <v>169</v>
      </c>
    </row>
    <row r="10" ht="12.75">
      <c r="E10" s="11"/>
    </row>
    <row r="11" spans="2:7" ht="12.75">
      <c r="B11" s="10" t="s">
        <v>90</v>
      </c>
      <c r="E11" s="12">
        <v>115342</v>
      </c>
      <c r="G11" s="12">
        <v>117299</v>
      </c>
    </row>
    <row r="12" spans="2:7" ht="12.75">
      <c r="B12" s="10" t="s">
        <v>107</v>
      </c>
      <c r="E12" s="12">
        <v>109422</v>
      </c>
      <c r="G12" s="12">
        <v>103100</v>
      </c>
    </row>
    <row r="13" spans="2:7" ht="12.75">
      <c r="B13" s="10" t="s">
        <v>112</v>
      </c>
      <c r="E13" s="12">
        <v>1216343</v>
      </c>
      <c r="G13" s="12">
        <v>1190234</v>
      </c>
    </row>
    <row r="14" spans="2:7" ht="12.75">
      <c r="B14" s="10" t="s">
        <v>113</v>
      </c>
      <c r="E14" s="12">
        <f>51344+19821</f>
        <v>71165</v>
      </c>
      <c r="G14" s="12">
        <v>68850</v>
      </c>
    </row>
    <row r="15" spans="5:7" ht="18" customHeight="1">
      <c r="E15" s="13">
        <f>SUM(E11:E14)</f>
        <v>1512272</v>
      </c>
      <c r="G15" s="14">
        <f>SUM(G11:G14)</f>
        <v>1479483</v>
      </c>
    </row>
    <row r="16" ht="12.75">
      <c r="E16" s="12"/>
    </row>
    <row r="17" spans="2:5" ht="12.75">
      <c r="B17" s="10" t="s">
        <v>114</v>
      </c>
      <c r="E17" s="12"/>
    </row>
    <row r="18" spans="3:7" ht="12.75">
      <c r="C18" s="10" t="s">
        <v>115</v>
      </c>
      <c r="E18" s="42">
        <v>456902</v>
      </c>
      <c r="G18" s="42">
        <v>361862</v>
      </c>
    </row>
    <row r="19" spans="3:7" ht="12.75">
      <c r="C19" s="10" t="s">
        <v>91</v>
      </c>
      <c r="E19" s="17">
        <v>5331</v>
      </c>
      <c r="G19" s="17">
        <v>4032</v>
      </c>
    </row>
    <row r="20" spans="3:7" ht="12.75">
      <c r="C20" s="10" t="s">
        <v>92</v>
      </c>
      <c r="E20" s="17">
        <f>83017</f>
        <v>83017</v>
      </c>
      <c r="G20" s="17">
        <v>175523</v>
      </c>
    </row>
    <row r="21" spans="3:7" ht="12.75">
      <c r="C21" s="10" t="s">
        <v>93</v>
      </c>
      <c r="E21" s="17">
        <f>123008</f>
        <v>123008</v>
      </c>
      <c r="G21" s="17">
        <v>89803</v>
      </c>
    </row>
    <row r="22" spans="3:7" ht="12.75">
      <c r="C22" s="10" t="s">
        <v>116</v>
      </c>
      <c r="E22" s="17">
        <f>1233+92372</f>
        <v>93605</v>
      </c>
      <c r="G22" s="17">
        <v>73332</v>
      </c>
    </row>
    <row r="23" spans="3:7" ht="12.75">
      <c r="C23" s="10" t="s">
        <v>117</v>
      </c>
      <c r="E23" s="17">
        <v>30413</v>
      </c>
      <c r="G23" s="17">
        <v>32845</v>
      </c>
    </row>
    <row r="24" spans="3:7" ht="18" customHeight="1">
      <c r="C24" s="10" t="s">
        <v>118</v>
      </c>
      <c r="E24" s="43">
        <f>SUM(E18:E23)</f>
        <v>792276</v>
      </c>
      <c r="G24" s="44">
        <f>SUM(G18:G23)</f>
        <v>737397</v>
      </c>
    </row>
    <row r="25" spans="5:7" ht="12.75">
      <c r="E25" s="17"/>
      <c r="G25" s="16"/>
    </row>
    <row r="26" spans="2:7" ht="12.75">
      <c r="B26" s="10" t="s">
        <v>119</v>
      </c>
      <c r="E26" s="17"/>
      <c r="G26" s="16"/>
    </row>
    <row r="27" spans="3:7" ht="12.75">
      <c r="C27" s="10" t="s">
        <v>120</v>
      </c>
      <c r="E27" s="17">
        <f>30156+11008</f>
        <v>41164</v>
      </c>
      <c r="G27" s="17">
        <v>52059</v>
      </c>
    </row>
    <row r="28" spans="3:7" ht="12.75">
      <c r="C28" s="10" t="s">
        <v>121</v>
      </c>
      <c r="E28" s="38">
        <v>19247</v>
      </c>
      <c r="G28" s="17">
        <v>20887</v>
      </c>
    </row>
    <row r="29" spans="3:7" ht="12.75">
      <c r="C29" s="10" t="s">
        <v>110</v>
      </c>
      <c r="E29" s="17">
        <f>44544+170000</f>
        <v>214544</v>
      </c>
      <c r="G29" s="17">
        <v>164138</v>
      </c>
    </row>
    <row r="30" spans="3:7" ht="12.75">
      <c r="C30" s="10" t="s">
        <v>94</v>
      </c>
      <c r="E30" s="17">
        <v>360686</v>
      </c>
      <c r="G30" s="17">
        <v>322511</v>
      </c>
    </row>
    <row r="31" spans="3:7" ht="12.75">
      <c r="C31" s="10" t="s">
        <v>122</v>
      </c>
      <c r="E31" s="17">
        <v>87359</v>
      </c>
      <c r="G31" s="17">
        <v>79521</v>
      </c>
    </row>
    <row r="32" spans="3:7" ht="12.75">
      <c r="C32" s="10" t="s">
        <v>95</v>
      </c>
      <c r="E32" s="17">
        <f>119605+386+78</f>
        <v>120069</v>
      </c>
      <c r="G32" s="17">
        <v>97894</v>
      </c>
    </row>
    <row r="33" spans="3:7" ht="12.75">
      <c r="C33" s="10" t="s">
        <v>96</v>
      </c>
      <c r="E33" s="17">
        <f>105657</f>
        <v>105657</v>
      </c>
      <c r="G33" s="17">
        <v>94403</v>
      </c>
    </row>
    <row r="34" spans="3:7" ht="16.5" customHeight="1">
      <c r="C34" s="10" t="s">
        <v>97</v>
      </c>
      <c r="E34" s="43">
        <f>SUM(E27:E33)</f>
        <v>948726</v>
      </c>
      <c r="G34" s="43">
        <f>SUM(G27:G33)</f>
        <v>831413</v>
      </c>
    </row>
    <row r="35" ht="12.75">
      <c r="E35" s="12"/>
    </row>
    <row r="36" spans="2:7" ht="18" customHeight="1">
      <c r="B36" s="10" t="s">
        <v>123</v>
      </c>
      <c r="E36" s="10">
        <f>+E24-E34</f>
        <v>-156450</v>
      </c>
      <c r="G36" s="10">
        <f>+G24-G34</f>
        <v>-94016</v>
      </c>
    </row>
    <row r="37" spans="5:7" ht="12.75">
      <c r="E37" s="21"/>
      <c r="G37" s="21"/>
    </row>
    <row r="38" spans="5:7" ht="7.5" customHeight="1">
      <c r="E38" s="19"/>
      <c r="G38" s="15"/>
    </row>
    <row r="39" spans="2:7" ht="13.5" thickBot="1">
      <c r="B39" s="10" t="s">
        <v>102</v>
      </c>
      <c r="E39" s="28">
        <f>+E15+E36</f>
        <v>1355822</v>
      </c>
      <c r="G39" s="28">
        <f>+G15+G36</f>
        <v>1385467</v>
      </c>
    </row>
    <row r="40" ht="13.5" thickTop="1">
      <c r="E40" s="12"/>
    </row>
    <row r="41" spans="2:5" ht="12.75">
      <c r="B41" s="10" t="s">
        <v>124</v>
      </c>
      <c r="E41" s="12"/>
    </row>
    <row r="42" ht="12.75">
      <c r="E42" s="12"/>
    </row>
    <row r="43" spans="2:7" ht="12.75">
      <c r="B43" s="10" t="s">
        <v>125</v>
      </c>
      <c r="E43" s="12">
        <v>268565</v>
      </c>
      <c r="G43" s="10">
        <v>255949</v>
      </c>
    </row>
    <row r="44" spans="2:7" ht="12.75">
      <c r="B44" s="10" t="s">
        <v>126</v>
      </c>
      <c r="E44" s="12">
        <v>158622</v>
      </c>
      <c r="G44" s="10">
        <v>159684</v>
      </c>
    </row>
    <row r="45" spans="2:7" ht="12.75">
      <c r="B45" s="10" t="s">
        <v>127</v>
      </c>
      <c r="E45" s="12">
        <v>404</v>
      </c>
      <c r="G45" s="10">
        <v>404</v>
      </c>
    </row>
    <row r="46" spans="2:7" ht="12.75">
      <c r="B46" s="10" t="s">
        <v>156</v>
      </c>
      <c r="E46" s="12">
        <v>15891</v>
      </c>
      <c r="G46" s="10">
        <v>15891</v>
      </c>
    </row>
    <row r="47" spans="2:7" ht="12.75">
      <c r="B47" s="10" t="s">
        <v>157</v>
      </c>
      <c r="E47" s="12">
        <v>1214</v>
      </c>
      <c r="G47" s="10">
        <v>1214</v>
      </c>
    </row>
    <row r="48" spans="2:7" ht="12.75">
      <c r="B48" s="10" t="s">
        <v>99</v>
      </c>
      <c r="E48" s="20">
        <f>173116+(2700)</f>
        <v>175816</v>
      </c>
      <c r="G48" s="21">
        <v>151041</v>
      </c>
    </row>
    <row r="49" ht="7.5" customHeight="1">
      <c r="E49" s="12"/>
    </row>
    <row r="50" spans="2:7" ht="12.75">
      <c r="B50" s="10" t="s">
        <v>158</v>
      </c>
      <c r="E50" s="12">
        <f>SUM(E43:E48)</f>
        <v>620512</v>
      </c>
      <c r="G50" s="10">
        <f>SUM(G43:G48)</f>
        <v>584183</v>
      </c>
    </row>
    <row r="51" ht="12.75">
      <c r="E51" s="12"/>
    </row>
    <row r="52" spans="2:7" ht="12.75">
      <c r="B52" s="10" t="s">
        <v>159</v>
      </c>
      <c r="E52" s="12">
        <v>21868</v>
      </c>
      <c r="G52" s="10">
        <v>39381</v>
      </c>
    </row>
    <row r="53" spans="2:7" ht="12.75">
      <c r="B53" s="10" t="s">
        <v>98</v>
      </c>
      <c r="E53" s="12">
        <v>91399</v>
      </c>
      <c r="G53" s="3">
        <v>84014</v>
      </c>
    </row>
    <row r="54" spans="5:7" ht="12.75">
      <c r="E54" s="20"/>
      <c r="G54" s="21"/>
    </row>
    <row r="55" spans="2:7" ht="12.75">
      <c r="B55" s="10" t="s">
        <v>160</v>
      </c>
      <c r="E55" s="16">
        <v>17034</v>
      </c>
      <c r="F55" s="15"/>
      <c r="G55" s="16">
        <v>19723</v>
      </c>
    </row>
    <row r="56" spans="2:7" ht="12.75">
      <c r="B56" s="10" t="s">
        <v>100</v>
      </c>
      <c r="E56" s="38">
        <v>627</v>
      </c>
      <c r="F56" s="15"/>
      <c r="G56" s="16">
        <v>729</v>
      </c>
    </row>
    <row r="57" spans="2:7" ht="12.75">
      <c r="B57" s="10" t="s">
        <v>161</v>
      </c>
      <c r="E57" s="17">
        <f>110036+430000</f>
        <v>540036</v>
      </c>
      <c r="F57" s="15"/>
      <c r="G57" s="17">
        <v>584072</v>
      </c>
    </row>
    <row r="58" spans="2:7" ht="12.75">
      <c r="B58" s="10" t="s">
        <v>108</v>
      </c>
      <c r="E58" s="38">
        <v>40000</v>
      </c>
      <c r="F58" s="15"/>
      <c r="G58" s="17">
        <v>667</v>
      </c>
    </row>
    <row r="59" spans="2:7" ht="12.75">
      <c r="B59" s="10" t="s">
        <v>109</v>
      </c>
      <c r="E59" s="38">
        <v>0</v>
      </c>
      <c r="F59" s="15"/>
      <c r="G59" s="38">
        <v>48000</v>
      </c>
    </row>
    <row r="60" spans="2:7" ht="12.75">
      <c r="B60" s="10" t="s">
        <v>162</v>
      </c>
      <c r="E60" s="17">
        <v>1721</v>
      </c>
      <c r="F60" s="15"/>
      <c r="G60" s="17">
        <v>1721</v>
      </c>
    </row>
    <row r="61" spans="2:7" ht="12.75">
      <c r="B61" s="10" t="s">
        <v>163</v>
      </c>
      <c r="E61" s="17">
        <v>20086</v>
      </c>
      <c r="F61" s="15"/>
      <c r="G61" s="17">
        <v>20867</v>
      </c>
    </row>
    <row r="62" spans="2:7" ht="12.75">
      <c r="B62" s="10" t="s">
        <v>101</v>
      </c>
      <c r="E62" s="18">
        <f>3529+(-990)</f>
        <v>2539</v>
      </c>
      <c r="F62" s="15"/>
      <c r="G62" s="18">
        <v>2110</v>
      </c>
    </row>
    <row r="63" ht="7.5" customHeight="1">
      <c r="E63" s="12"/>
    </row>
    <row r="64" spans="2:7" ht="12.75">
      <c r="B64" s="10" t="s">
        <v>103</v>
      </c>
      <c r="E64" s="12">
        <f>SUM(E55:E63)</f>
        <v>622043</v>
      </c>
      <c r="G64" s="12">
        <f>SUM(G55:G63)</f>
        <v>677889</v>
      </c>
    </row>
    <row r="65" spans="5:7" ht="12.75">
      <c r="E65" s="20"/>
      <c r="G65" s="21"/>
    </row>
    <row r="66" spans="5:7" ht="8.25" customHeight="1">
      <c r="E66" s="19"/>
      <c r="F66" s="15"/>
      <c r="G66" s="15"/>
    </row>
    <row r="67" spans="2:7" ht="13.5" thickBot="1">
      <c r="B67" s="10" t="s">
        <v>164</v>
      </c>
      <c r="E67" s="29">
        <f>+SUM(E50:E54,E64)</f>
        <v>1355822</v>
      </c>
      <c r="G67" s="29">
        <f>+SUM(G50:G54,G64)</f>
        <v>1385467</v>
      </c>
    </row>
    <row r="68" spans="5:7" ht="13.5" thickTop="1">
      <c r="E68" s="19"/>
      <c r="G68" s="19"/>
    </row>
    <row r="69" spans="5:7" ht="12.75">
      <c r="E69" s="19"/>
      <c r="G69" s="19"/>
    </row>
    <row r="70" spans="2:7" ht="12.75">
      <c r="B70" s="10" t="s">
        <v>62</v>
      </c>
      <c r="E70" s="48">
        <f>+ROUND(E50/E43,2)</f>
        <v>2.31</v>
      </c>
      <c r="G70" s="48">
        <f>+ROUND(G50/G43,2)</f>
        <v>2.28</v>
      </c>
    </row>
    <row r="71" ht="12.75">
      <c r="E71" s="12"/>
    </row>
    <row r="72" spans="5:7" ht="12.75">
      <c r="E72" s="32">
        <f>+E67-E39</f>
        <v>0</v>
      </c>
      <c r="G72" s="32">
        <f>+G39-G67</f>
        <v>0</v>
      </c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</sheetData>
  <printOptions/>
  <pageMargins left="0.75" right="0.5" top="0.5" bottom="0.75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5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83203125" style="1" customWidth="1"/>
    <col min="2" max="2" width="12.83203125" style="1" customWidth="1"/>
    <col min="3" max="3" width="14.83203125" style="1" customWidth="1"/>
    <col min="4" max="4" width="18.83203125" style="1" customWidth="1"/>
    <col min="5" max="8" width="18.83203125" style="3" customWidth="1"/>
    <col min="9" max="9" width="18.83203125" style="1" customWidth="1"/>
    <col min="10" max="10" width="1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( 520-H)</v>
      </c>
    </row>
    <row r="3" ht="12.75">
      <c r="A3" s="2" t="s">
        <v>82</v>
      </c>
    </row>
    <row r="5" spans="1:2" ht="12.75">
      <c r="A5" s="1" t="s">
        <v>173</v>
      </c>
      <c r="B5" s="2" t="s">
        <v>174</v>
      </c>
    </row>
    <row r="7" ht="12.75">
      <c r="B7" s="1" t="s">
        <v>226</v>
      </c>
    </row>
    <row r="8" ht="12.75">
      <c r="B8" s="1" t="s">
        <v>63</v>
      </c>
    </row>
    <row r="9" ht="12.75">
      <c r="B9" s="1" t="s">
        <v>27</v>
      </c>
    </row>
    <row r="10" ht="12.75">
      <c r="B10" s="1" t="s">
        <v>28</v>
      </c>
    </row>
    <row r="13" spans="1:2" ht="12.75">
      <c r="A13" s="1" t="s">
        <v>175</v>
      </c>
      <c r="B13" s="2" t="s">
        <v>176</v>
      </c>
    </row>
    <row r="15" ht="12.75">
      <c r="B15" s="1" t="s">
        <v>177</v>
      </c>
    </row>
    <row r="18" spans="1:2" ht="12.75">
      <c r="A18" s="1" t="s">
        <v>178</v>
      </c>
      <c r="B18" s="2" t="s">
        <v>179</v>
      </c>
    </row>
    <row r="20" ht="12.75">
      <c r="B20" s="1" t="s">
        <v>180</v>
      </c>
    </row>
    <row r="23" spans="1:2" ht="12.75">
      <c r="A23" s="1" t="s">
        <v>181</v>
      </c>
      <c r="B23" s="2" t="s">
        <v>233</v>
      </c>
    </row>
    <row r="24" ht="12.75">
      <c r="B24" s="2"/>
    </row>
    <row r="25" spans="5:8" ht="12.75">
      <c r="E25" s="5" t="s">
        <v>165</v>
      </c>
      <c r="F25" s="5" t="s">
        <v>166</v>
      </c>
      <c r="G25" s="5" t="s">
        <v>165</v>
      </c>
      <c r="H25" s="5" t="s">
        <v>166</v>
      </c>
    </row>
    <row r="26" spans="5:8" ht="12.75">
      <c r="E26" s="5" t="s">
        <v>167</v>
      </c>
      <c r="F26" s="5" t="s">
        <v>168</v>
      </c>
      <c r="G26" s="5" t="s">
        <v>182</v>
      </c>
      <c r="H26" s="5" t="s">
        <v>168</v>
      </c>
    </row>
    <row r="27" spans="5:8" ht="12.75">
      <c r="E27" s="5"/>
      <c r="F27" s="5" t="s">
        <v>167</v>
      </c>
      <c r="G27" s="5"/>
      <c r="H27" s="5" t="s">
        <v>183</v>
      </c>
    </row>
    <row r="28" spans="5:8" ht="12.75">
      <c r="E28" s="25" t="s">
        <v>83</v>
      </c>
      <c r="F28" s="25" t="s">
        <v>84</v>
      </c>
      <c r="G28" s="5" t="str">
        <f>+E28</f>
        <v>30/09/2001</v>
      </c>
      <c r="H28" s="5" t="str">
        <f>+F28</f>
        <v>30/09/2000</v>
      </c>
    </row>
    <row r="29" spans="5:8" ht="15">
      <c r="E29" s="24" t="s">
        <v>169</v>
      </c>
      <c r="F29" s="24" t="s">
        <v>169</v>
      </c>
      <c r="G29" s="24" t="s">
        <v>169</v>
      </c>
      <c r="H29" s="24" t="s">
        <v>169</v>
      </c>
    </row>
    <row r="30" spans="2:8" ht="12.75">
      <c r="B30" s="1" t="s">
        <v>222</v>
      </c>
      <c r="E30" s="30">
        <f>-7183+17006+(-1816-500)</f>
        <v>7507</v>
      </c>
      <c r="F30" s="30">
        <v>4288</v>
      </c>
      <c r="G30" s="30">
        <f>17006+(-1816-500)</f>
        <v>14690</v>
      </c>
      <c r="H30" s="30">
        <v>10343</v>
      </c>
    </row>
    <row r="31" spans="2:8" ht="12.75">
      <c r="B31" s="1" t="s">
        <v>228</v>
      </c>
      <c r="E31" s="30">
        <f>1436+1635+(-990)</f>
        <v>2081</v>
      </c>
      <c r="F31" s="30">
        <v>123</v>
      </c>
      <c r="G31" s="30">
        <f>1635+(-990)</f>
        <v>645</v>
      </c>
      <c r="H31" s="30">
        <v>1681</v>
      </c>
    </row>
    <row r="32" spans="2:8" ht="12.75">
      <c r="B32" s="1" t="s">
        <v>223</v>
      </c>
      <c r="E32" s="34">
        <f>-124-436</f>
        <v>-560</v>
      </c>
      <c r="F32" s="34">
        <v>677</v>
      </c>
      <c r="G32" s="34">
        <v>-436</v>
      </c>
      <c r="H32" s="34">
        <v>583</v>
      </c>
    </row>
    <row r="33" spans="5:8" ht="12.75">
      <c r="E33" s="36">
        <f>SUM(E30:E32)</f>
        <v>9028</v>
      </c>
      <c r="F33" s="36">
        <f>SUM(F30:F32)</f>
        <v>5088</v>
      </c>
      <c r="G33" s="36">
        <f>SUM(G30:G32)</f>
        <v>14899</v>
      </c>
      <c r="H33" s="36">
        <f>SUM(H30:H32)</f>
        <v>12607</v>
      </c>
    </row>
    <row r="34" spans="5:8" ht="12.75">
      <c r="E34" s="36"/>
      <c r="F34" s="36"/>
      <c r="G34" s="36"/>
      <c r="H34" s="36"/>
    </row>
    <row r="35" spans="2:8" ht="12.75">
      <c r="B35" s="1" t="s">
        <v>224</v>
      </c>
      <c r="E35" s="36">
        <f>-45+133</f>
        <v>88</v>
      </c>
      <c r="F35" s="36">
        <v>-291</v>
      </c>
      <c r="G35" s="36">
        <v>133</v>
      </c>
      <c r="H35" s="36">
        <v>-163</v>
      </c>
    </row>
    <row r="36" spans="5:8" ht="13.5" thickBot="1">
      <c r="E36" s="37">
        <f>SUM(E33:E35)</f>
        <v>9116</v>
      </c>
      <c r="F36" s="37">
        <f>SUM(F33:F35)</f>
        <v>4797</v>
      </c>
      <c r="G36" s="37">
        <f>SUM(G33:G35)</f>
        <v>15032</v>
      </c>
      <c r="H36" s="37">
        <f>SUM(H33:H35)</f>
        <v>12444</v>
      </c>
    </row>
    <row r="37" spans="5:8" ht="13.5" thickTop="1">
      <c r="E37" s="36"/>
      <c r="F37" s="36"/>
      <c r="G37" s="36"/>
      <c r="H37" s="36"/>
    </row>
    <row r="38" spans="2:8" ht="12.75">
      <c r="B38" s="1" t="s">
        <v>89</v>
      </c>
      <c r="E38" s="68">
        <v>0.366</v>
      </c>
      <c r="F38" s="68">
        <v>0.381</v>
      </c>
      <c r="G38" s="68">
        <v>0.37</v>
      </c>
      <c r="H38" s="68">
        <v>0.386</v>
      </c>
    </row>
    <row r="39" spans="5:8" ht="12.75">
      <c r="E39" s="36"/>
      <c r="F39" s="36"/>
      <c r="G39" s="36"/>
      <c r="H39" s="36"/>
    </row>
    <row r="40" spans="2:8" ht="12.75">
      <c r="B40" s="1" t="s">
        <v>225</v>
      </c>
      <c r="E40" s="36"/>
      <c r="F40" s="36"/>
      <c r="G40" s="36"/>
      <c r="H40" s="36"/>
    </row>
    <row r="41" spans="2:8" ht="12.75">
      <c r="B41" s="1" t="s">
        <v>131</v>
      </c>
      <c r="E41" s="36"/>
      <c r="F41" s="36"/>
      <c r="G41" s="36"/>
      <c r="H41" s="36"/>
    </row>
    <row r="42" spans="2:8" ht="12.75">
      <c r="B42" s="1" t="s">
        <v>155</v>
      </c>
      <c r="E42" s="36"/>
      <c r="F42" s="36"/>
      <c r="G42" s="36"/>
      <c r="H42" s="36"/>
    </row>
    <row r="43" spans="5:8" ht="12.75">
      <c r="E43" s="36"/>
      <c r="F43" s="36"/>
      <c r="G43" s="36"/>
      <c r="H43" s="36"/>
    </row>
    <row r="44" spans="5:8" ht="12.75">
      <c r="E44" s="35"/>
      <c r="F44" s="12"/>
      <c r="G44" s="35"/>
      <c r="H44" s="12"/>
    </row>
    <row r="45" spans="1:2" ht="12.75">
      <c r="A45" s="1" t="s">
        <v>184</v>
      </c>
      <c r="B45" s="2" t="s">
        <v>65</v>
      </c>
    </row>
    <row r="47" ht="12.75">
      <c r="B47" s="1" t="s">
        <v>66</v>
      </c>
    </row>
    <row r="49" spans="1:2" ht="12.75" hidden="1">
      <c r="A49" s="1" t="s">
        <v>185</v>
      </c>
      <c r="B49" s="2" t="s">
        <v>186</v>
      </c>
    </row>
    <row r="50" ht="12.75" hidden="1"/>
    <row r="51" ht="12.75" hidden="1">
      <c r="B51" s="1" t="s">
        <v>187</v>
      </c>
    </row>
    <row r="52" ht="12.75" hidden="1">
      <c r="B52" s="1" t="s">
        <v>188</v>
      </c>
    </row>
    <row r="53" ht="12.75" hidden="1">
      <c r="B53" s="1" t="s">
        <v>189</v>
      </c>
    </row>
    <row r="54" ht="12.75" hidden="1">
      <c r="B54" s="1" t="s">
        <v>190</v>
      </c>
    </row>
    <row r="55" ht="12.75" hidden="1">
      <c r="B55" s="1" t="s">
        <v>191</v>
      </c>
    </row>
    <row r="56" ht="12.75" hidden="1">
      <c r="B56" s="1" t="s">
        <v>192</v>
      </c>
    </row>
    <row r="58" spans="1:2" ht="12.75">
      <c r="A58" s="1" t="s">
        <v>185</v>
      </c>
      <c r="B58" s="2" t="s">
        <v>67</v>
      </c>
    </row>
    <row r="60" ht="12.75">
      <c r="B60" s="1" t="s">
        <v>71</v>
      </c>
    </row>
    <row r="63" spans="1:2" ht="12.75">
      <c r="A63" s="1" t="s">
        <v>193</v>
      </c>
      <c r="B63" s="2" t="s">
        <v>72</v>
      </c>
    </row>
    <row r="65" ht="12.75">
      <c r="B65" s="1" t="s">
        <v>12</v>
      </c>
    </row>
    <row r="67" spans="1:2" ht="12.75">
      <c r="A67" s="1" t="s">
        <v>194</v>
      </c>
      <c r="B67" s="2" t="s">
        <v>196</v>
      </c>
    </row>
    <row r="69" ht="12.75">
      <c r="B69" s="1" t="s">
        <v>1</v>
      </c>
    </row>
    <row r="70" ht="12.75">
      <c r="B70" s="1" t="s">
        <v>2</v>
      </c>
    </row>
    <row r="71" spans="2:6" ht="12.75">
      <c r="B71" s="31" t="s">
        <v>3</v>
      </c>
      <c r="C71" s="31"/>
      <c r="D71" s="31"/>
      <c r="E71" s="71"/>
      <c r="F71" s="71"/>
    </row>
    <row r="73" ht="12.75">
      <c r="B73" s="1" t="s">
        <v>4</v>
      </c>
    </row>
    <row r="74" ht="12.75">
      <c r="B74" s="1" t="s">
        <v>5</v>
      </c>
    </row>
    <row r="76" spans="2:3" ht="12.75">
      <c r="B76" s="1" t="s">
        <v>202</v>
      </c>
      <c r="C76" s="1" t="s">
        <v>13</v>
      </c>
    </row>
    <row r="77" ht="12.75">
      <c r="C77" s="1" t="s">
        <v>14</v>
      </c>
    </row>
    <row r="78" spans="2:3" ht="12.75">
      <c r="B78" s="1" t="s">
        <v>6</v>
      </c>
      <c r="C78" s="1" t="s">
        <v>7</v>
      </c>
    </row>
    <row r="80" ht="12.75">
      <c r="B80" s="1" t="s">
        <v>8</v>
      </c>
    </row>
    <row r="81" ht="12.75">
      <c r="B81" s="1" t="s">
        <v>9</v>
      </c>
    </row>
    <row r="82" ht="12.75">
      <c r="B82" s="1" t="s">
        <v>10</v>
      </c>
    </row>
    <row r="84" spans="2:8" ht="12.75">
      <c r="B84" s="1" t="s">
        <v>11</v>
      </c>
      <c r="E84" s="1"/>
      <c r="F84" s="1"/>
      <c r="G84" s="10"/>
      <c r="H84" s="1"/>
    </row>
    <row r="85" spans="5:8" ht="12.75">
      <c r="E85" s="1"/>
      <c r="F85" s="1"/>
      <c r="G85" s="10"/>
      <c r="H85" s="1"/>
    </row>
    <row r="87" spans="1:2" ht="12.75">
      <c r="A87" s="1" t="s">
        <v>195</v>
      </c>
      <c r="B87" s="2" t="s">
        <v>200</v>
      </c>
    </row>
    <row r="89" ht="12.75">
      <c r="B89" s="1" t="s">
        <v>201</v>
      </c>
    </row>
    <row r="90" ht="12.75">
      <c r="B90" s="1" t="s">
        <v>15</v>
      </c>
    </row>
    <row r="92" spans="5:8" ht="12.75">
      <c r="E92" s="5" t="s">
        <v>165</v>
      </c>
      <c r="F92" s="5" t="s">
        <v>165</v>
      </c>
      <c r="G92" s="80"/>
      <c r="H92" s="80"/>
    </row>
    <row r="93" spans="5:8" ht="12.75">
      <c r="E93" s="5" t="s">
        <v>167</v>
      </c>
      <c r="F93" s="5" t="s">
        <v>182</v>
      </c>
      <c r="G93" s="80"/>
      <c r="H93" s="80"/>
    </row>
    <row r="94" spans="5:8" ht="12.75">
      <c r="E94" s="5"/>
      <c r="F94" s="5"/>
      <c r="G94" s="80"/>
      <c r="H94" s="80"/>
    </row>
    <row r="95" spans="5:8" ht="12.75">
      <c r="E95" s="25" t="s">
        <v>83</v>
      </c>
      <c r="F95" s="5">
        <f>+D95</f>
        <v>0</v>
      </c>
      <c r="G95" s="80"/>
      <c r="H95" s="80"/>
    </row>
    <row r="96" spans="5:8" ht="15">
      <c r="E96" s="24" t="s">
        <v>169</v>
      </c>
      <c r="F96" s="24" t="s">
        <v>169</v>
      </c>
      <c r="G96" s="81"/>
      <c r="H96" s="81"/>
    </row>
    <row r="97" spans="5:8" ht="15">
      <c r="E97" s="24"/>
      <c r="F97" s="24"/>
      <c r="G97" s="81"/>
      <c r="H97" s="81"/>
    </row>
    <row r="98" spans="2:8" ht="15">
      <c r="B98" s="1" t="s">
        <v>263</v>
      </c>
      <c r="E98" s="24"/>
      <c r="F98" s="24"/>
      <c r="G98" s="81"/>
      <c r="H98" s="81"/>
    </row>
    <row r="99" spans="2:8" ht="15">
      <c r="B99" s="1" t="s">
        <v>264</v>
      </c>
      <c r="E99" s="24"/>
      <c r="F99" s="24"/>
      <c r="G99" s="81"/>
      <c r="H99" s="81"/>
    </row>
    <row r="100" spans="2:8" ht="15">
      <c r="B100" s="1" t="s">
        <v>262</v>
      </c>
      <c r="E100" s="24"/>
      <c r="F100" s="24"/>
      <c r="G100" s="81"/>
      <c r="H100" s="81"/>
    </row>
    <row r="101" spans="1:8" ht="12.75">
      <c r="A101" s="60"/>
      <c r="B101" s="60" t="s">
        <v>261</v>
      </c>
      <c r="C101" s="60"/>
      <c r="D101" s="60"/>
      <c r="E101" s="69">
        <v>0</v>
      </c>
      <c r="F101" s="69">
        <v>20000</v>
      </c>
      <c r="G101" s="69"/>
      <c r="H101" s="69"/>
    </row>
    <row r="102" spans="1:8" ht="12.75">
      <c r="A102" s="60"/>
      <c r="B102" s="60"/>
      <c r="C102" s="60"/>
      <c r="D102" s="60"/>
      <c r="E102" s="61"/>
      <c r="F102" s="61"/>
      <c r="G102" s="69"/>
      <c r="H102" s="69"/>
    </row>
    <row r="103" spans="2:8" ht="15">
      <c r="B103" s="1" t="s">
        <v>16</v>
      </c>
      <c r="E103" s="41"/>
      <c r="F103" s="41"/>
      <c r="G103" s="82"/>
      <c r="H103" s="82"/>
    </row>
    <row r="104" spans="2:8" ht="15">
      <c r="B104" s="1" t="s">
        <v>18</v>
      </c>
      <c r="E104" s="41"/>
      <c r="F104" s="41"/>
      <c r="G104" s="82"/>
      <c r="H104" s="82"/>
    </row>
    <row r="105" spans="2:8" ht="12.75">
      <c r="B105" s="1" t="s">
        <v>19</v>
      </c>
      <c r="E105" s="70">
        <v>1</v>
      </c>
      <c r="F105" s="70">
        <v>12615</v>
      </c>
      <c r="G105" s="70"/>
      <c r="H105" s="70"/>
    </row>
    <row r="106" spans="5:8" ht="12.75">
      <c r="E106" s="70"/>
      <c r="F106" s="70"/>
      <c r="G106" s="70"/>
      <c r="H106" s="70"/>
    </row>
    <row r="107" spans="2:8" ht="12.75">
      <c r="B107" s="1" t="s">
        <v>17</v>
      </c>
      <c r="E107" s="70"/>
      <c r="F107" s="70"/>
      <c r="G107" s="70"/>
      <c r="H107" s="70"/>
    </row>
    <row r="108" spans="2:8" ht="12.75">
      <c r="B108" s="1" t="s">
        <v>20</v>
      </c>
      <c r="E108" s="70"/>
      <c r="F108" s="70"/>
      <c r="G108" s="70"/>
      <c r="H108" s="70"/>
    </row>
    <row r="109" spans="2:8" ht="12.75">
      <c r="B109" s="1" t="s">
        <v>21</v>
      </c>
      <c r="E109" s="70">
        <v>1</v>
      </c>
      <c r="F109" s="70">
        <v>1</v>
      </c>
      <c r="G109" s="70"/>
      <c r="H109" s="70"/>
    </row>
    <row r="110" spans="5:8" ht="12.75">
      <c r="E110" s="70"/>
      <c r="F110" s="70"/>
      <c r="G110" s="70"/>
      <c r="H110" s="70"/>
    </row>
    <row r="111" spans="5:8" ht="13.5" thickBot="1">
      <c r="E111" s="4">
        <f>SUM(E99:E110)</f>
        <v>2</v>
      </c>
      <c r="F111" s="4">
        <f>SUM(F99:F110)</f>
        <v>32616</v>
      </c>
      <c r="G111" s="8"/>
      <c r="H111" s="8"/>
    </row>
    <row r="112" spans="7:8" ht="13.5" thickTop="1">
      <c r="G112" s="8"/>
      <c r="H112" s="8"/>
    </row>
    <row r="114" spans="1:2" ht="12.75">
      <c r="A114" s="1" t="s">
        <v>198</v>
      </c>
      <c r="B114" s="2" t="s">
        <v>68</v>
      </c>
    </row>
    <row r="115" spans="5:7" ht="12.75">
      <c r="E115" s="5" t="s">
        <v>204</v>
      </c>
      <c r="F115" s="5" t="s">
        <v>205</v>
      </c>
      <c r="G115" s="5" t="s">
        <v>105</v>
      </c>
    </row>
    <row r="116" spans="5:7" ht="15">
      <c r="E116" s="24" t="s">
        <v>169</v>
      </c>
      <c r="F116" s="24" t="s">
        <v>169</v>
      </c>
      <c r="G116" s="24" t="s">
        <v>169</v>
      </c>
    </row>
    <row r="117" spans="5:7" ht="12.75">
      <c r="E117" s="5"/>
      <c r="F117" s="5"/>
      <c r="G117" s="5"/>
    </row>
    <row r="118" spans="2:7" ht="12.75">
      <c r="B118" s="1" t="s">
        <v>206</v>
      </c>
      <c r="E118" s="3">
        <v>250489</v>
      </c>
      <c r="F118" s="5">
        <v>24466</v>
      </c>
      <c r="G118" s="5">
        <f>SUM(E118:F118)</f>
        <v>274955</v>
      </c>
    </row>
    <row r="119" spans="2:7" ht="12.75">
      <c r="B119" s="1" t="s">
        <v>207</v>
      </c>
      <c r="E119" s="3">
        <v>557070</v>
      </c>
      <c r="F119" s="5">
        <v>0</v>
      </c>
      <c r="G119" s="5">
        <f>SUM(E119:F119)</f>
        <v>557070</v>
      </c>
    </row>
    <row r="120" spans="5:7" ht="13.5" thickBot="1">
      <c r="E120" s="4">
        <f>SUM(E118:E119)</f>
        <v>807559</v>
      </c>
      <c r="F120" s="6">
        <f>SUM(F118:F119)</f>
        <v>24466</v>
      </c>
      <c r="G120" s="6">
        <f>SUM(G118:G119)</f>
        <v>832025</v>
      </c>
    </row>
    <row r="121" ht="13.5" thickTop="1"/>
    <row r="122" ht="12.75">
      <c r="B122" s="2" t="s">
        <v>208</v>
      </c>
    </row>
    <row r="123" spans="2:6" ht="12.75">
      <c r="B123" s="1" t="s">
        <v>209</v>
      </c>
      <c r="E123" s="26" t="s">
        <v>106</v>
      </c>
      <c r="F123" s="26" t="s">
        <v>81</v>
      </c>
    </row>
    <row r="124" spans="2:8" ht="12.75">
      <c r="B124" s="1" t="s">
        <v>210</v>
      </c>
      <c r="E124" s="26" t="s">
        <v>211</v>
      </c>
      <c r="F124" s="26" t="s">
        <v>212</v>
      </c>
      <c r="G124" s="72" t="s">
        <v>247</v>
      </c>
      <c r="H124" s="26" t="s">
        <v>248</v>
      </c>
    </row>
    <row r="127" spans="1:2" ht="12.75">
      <c r="A127" s="1" t="s">
        <v>199</v>
      </c>
      <c r="B127" s="2" t="s">
        <v>214</v>
      </c>
    </row>
    <row r="129" ht="12.75">
      <c r="B129" s="1" t="s">
        <v>260</v>
      </c>
    </row>
    <row r="132" spans="1:2" ht="12.75">
      <c r="A132" s="1" t="s">
        <v>203</v>
      </c>
      <c r="B132" s="2" t="s">
        <v>216</v>
      </c>
    </row>
    <row r="133" ht="12.75">
      <c r="B133" s="2"/>
    </row>
    <row r="134" ht="12.75">
      <c r="B134" s="1" t="s">
        <v>73</v>
      </c>
    </row>
    <row r="137" spans="1:3" ht="12.75">
      <c r="A137" s="1" t="s">
        <v>213</v>
      </c>
      <c r="B137" s="2" t="s">
        <v>218</v>
      </c>
      <c r="C137" s="2"/>
    </row>
    <row r="139" spans="1:2" ht="12.75">
      <c r="A139" s="1" t="s">
        <v>170</v>
      </c>
      <c r="B139" s="1" t="s">
        <v>150</v>
      </c>
    </row>
    <row r="140" ht="12.75">
      <c r="B140" s="1" t="s">
        <v>146</v>
      </c>
    </row>
    <row r="141" ht="12.75">
      <c r="B141" s="1" t="s">
        <v>132</v>
      </c>
    </row>
    <row r="142" ht="12.75">
      <c r="B142" s="1" t="s">
        <v>147</v>
      </c>
    </row>
    <row r="143" ht="12.75">
      <c r="B143" s="1" t="s">
        <v>133</v>
      </c>
    </row>
    <row r="144" ht="12.75">
      <c r="B144" s="1" t="s">
        <v>151</v>
      </c>
    </row>
    <row r="145" ht="12.75">
      <c r="B145" s="1" t="s">
        <v>134</v>
      </c>
    </row>
    <row r="146" ht="12.75">
      <c r="B146" s="1" t="s">
        <v>148</v>
      </c>
    </row>
    <row r="147" ht="12.75">
      <c r="B147" s="1" t="s">
        <v>135</v>
      </c>
    </row>
    <row r="149" ht="12.75">
      <c r="B149" s="1" t="s">
        <v>265</v>
      </c>
    </row>
    <row r="150" ht="12.75">
      <c r="B150" s="1" t="s">
        <v>266</v>
      </c>
    </row>
    <row r="152" spans="1:2" ht="12.75">
      <c r="A152" s="1" t="s">
        <v>171</v>
      </c>
      <c r="B152" s="1" t="s">
        <v>152</v>
      </c>
    </row>
    <row r="153" ht="12.75">
      <c r="B153" s="1" t="s">
        <v>136</v>
      </c>
    </row>
    <row r="154" ht="12.75">
      <c r="B154" s="1" t="s">
        <v>137</v>
      </c>
    </row>
    <row r="155" ht="12.75">
      <c r="B155" s="1" t="s">
        <v>149</v>
      </c>
    </row>
    <row r="156" ht="12.75">
      <c r="B156" s="1" t="s">
        <v>241</v>
      </c>
    </row>
    <row r="157" ht="12.75">
      <c r="B157" s="1" t="s">
        <v>242</v>
      </c>
    </row>
    <row r="159" spans="1:2" ht="12.75">
      <c r="A159" s="1" t="s">
        <v>172</v>
      </c>
      <c r="B159" s="1" t="s">
        <v>153</v>
      </c>
    </row>
    <row r="160" ht="12.75">
      <c r="B160" s="1" t="s">
        <v>138</v>
      </c>
    </row>
    <row r="161" ht="12.75">
      <c r="B161" s="1" t="s">
        <v>139</v>
      </c>
    </row>
    <row r="162" ht="12.75">
      <c r="B162" s="1" t="s">
        <v>140</v>
      </c>
    </row>
    <row r="163" ht="12.75">
      <c r="B163" s="1" t="s">
        <v>141</v>
      </c>
    </row>
    <row r="164" ht="12.75">
      <c r="B164" s="1" t="s">
        <v>142</v>
      </c>
    </row>
    <row r="166" spans="1:2" ht="12.75">
      <c r="A166" s="1" t="s">
        <v>197</v>
      </c>
      <c r="B166" s="1" t="s">
        <v>143</v>
      </c>
    </row>
    <row r="167" ht="12.75">
      <c r="B167" s="1" t="s">
        <v>144</v>
      </c>
    </row>
    <row r="168" ht="12.75">
      <c r="B168" s="1" t="s">
        <v>145</v>
      </c>
    </row>
    <row r="169" ht="12.75">
      <c r="B169" s="1" t="s">
        <v>154</v>
      </c>
    </row>
    <row r="170" ht="12.75">
      <c r="B170" s="1" t="s">
        <v>23</v>
      </c>
    </row>
    <row r="171" ht="12.75">
      <c r="B171" s="1" t="s">
        <v>267</v>
      </c>
    </row>
    <row r="172" ht="12.75">
      <c r="B172" s="1" t="s">
        <v>269</v>
      </c>
    </row>
    <row r="173" ht="12.75">
      <c r="B173" s="1" t="s">
        <v>268</v>
      </c>
    </row>
    <row r="176" spans="1:2" ht="12.75">
      <c r="A176" s="1" t="s">
        <v>215</v>
      </c>
      <c r="B176" s="2" t="s">
        <v>230</v>
      </c>
    </row>
    <row r="177" spans="5:6" ht="12.75">
      <c r="E177" s="5"/>
      <c r="F177" s="5" t="s">
        <v>128</v>
      </c>
    </row>
    <row r="178" spans="5:7" ht="12.75">
      <c r="E178" s="5"/>
      <c r="F178" s="5" t="s">
        <v>232</v>
      </c>
      <c r="G178" s="5" t="s">
        <v>234</v>
      </c>
    </row>
    <row r="179" spans="5:7" ht="12.75">
      <c r="E179" s="7" t="s">
        <v>69</v>
      </c>
      <c r="F179" s="7" t="s">
        <v>74</v>
      </c>
      <c r="G179" s="7" t="s">
        <v>235</v>
      </c>
    </row>
    <row r="180" spans="5:7" ht="12.75">
      <c r="E180" s="5" t="s">
        <v>169</v>
      </c>
      <c r="F180" s="5" t="s">
        <v>169</v>
      </c>
      <c r="G180" s="5" t="s">
        <v>169</v>
      </c>
    </row>
    <row r="181" spans="2:7" ht="12.75">
      <c r="B181" s="2" t="s">
        <v>231</v>
      </c>
      <c r="E181" s="5"/>
      <c r="F181" s="5"/>
      <c r="G181" s="5"/>
    </row>
    <row r="182" spans="2:7" ht="12.75">
      <c r="B182" s="1" t="s">
        <v>236</v>
      </c>
      <c r="E182" s="30">
        <v>277984</v>
      </c>
      <c r="F182" s="12">
        <v>47663</v>
      </c>
      <c r="G182" s="12">
        <f>2094677+400</f>
        <v>2095077</v>
      </c>
    </row>
    <row r="183" spans="2:7" ht="12.75">
      <c r="B183" s="1" t="s">
        <v>237</v>
      </c>
      <c r="E183" s="12">
        <v>2868</v>
      </c>
      <c r="F183" s="12">
        <v>31</v>
      </c>
      <c r="G183" s="12">
        <v>87383</v>
      </c>
    </row>
    <row r="184" spans="2:7" ht="12.75">
      <c r="B184" s="1" t="s">
        <v>104</v>
      </c>
      <c r="E184" s="12">
        <v>2235</v>
      </c>
      <c r="F184" s="20">
        <v>-7167</v>
      </c>
      <c r="G184" s="20">
        <v>50923</v>
      </c>
    </row>
    <row r="185" spans="5:7" ht="12.75">
      <c r="E185" s="33">
        <f>SUM(E182:E184)</f>
        <v>283087</v>
      </c>
      <c r="F185" s="19">
        <f>SUM(F182:F184)</f>
        <v>40527</v>
      </c>
      <c r="G185" s="19">
        <f>SUM(G182:G184)</f>
        <v>2233383</v>
      </c>
    </row>
    <row r="186" spans="2:7" ht="12.75">
      <c r="B186" s="1" t="s">
        <v>221</v>
      </c>
      <c r="E186" s="39">
        <v>0</v>
      </c>
      <c r="F186" s="19">
        <v>118</v>
      </c>
      <c r="G186" s="19">
        <v>71165</v>
      </c>
    </row>
    <row r="187" spans="5:7" ht="13.5" thickBot="1">
      <c r="E187" s="22">
        <f>SUM(E185:E186)</f>
        <v>283087</v>
      </c>
      <c r="F187" s="22">
        <f>SUM(F185:F186)</f>
        <v>40645</v>
      </c>
      <c r="G187" s="22">
        <f>SUM(G185:G186)</f>
        <v>2304548</v>
      </c>
    </row>
    <row r="188" spans="5:7" ht="13.5" thickTop="1">
      <c r="E188" s="19"/>
      <c r="F188" s="19"/>
      <c r="G188" s="19"/>
    </row>
    <row r="189" spans="2:7" ht="12.75">
      <c r="B189" s="2" t="s">
        <v>129</v>
      </c>
      <c r="E189" s="19"/>
      <c r="F189" s="19"/>
      <c r="G189" s="19"/>
    </row>
    <row r="190" spans="2:7" ht="12.75">
      <c r="B190" s="1" t="s">
        <v>130</v>
      </c>
      <c r="E190" s="19">
        <v>283087</v>
      </c>
      <c r="F190" s="19">
        <v>42122</v>
      </c>
      <c r="G190" s="19">
        <f>2160927+400</f>
        <v>2161327</v>
      </c>
    </row>
    <row r="191" spans="2:7" ht="12.75">
      <c r="B191" s="1" t="s">
        <v>111</v>
      </c>
      <c r="E191" s="40">
        <v>0</v>
      </c>
      <c r="F191" s="20">
        <v>-1595</v>
      </c>
      <c r="G191" s="20">
        <v>72056</v>
      </c>
    </row>
    <row r="192" spans="5:7" ht="12.75">
      <c r="E192" s="19">
        <f>SUM(E190:E191)</f>
        <v>283087</v>
      </c>
      <c r="F192" s="19">
        <f>SUM(F190:F191)</f>
        <v>40527</v>
      </c>
      <c r="G192" s="19">
        <f>SUM(G190:G191)</f>
        <v>2233383</v>
      </c>
    </row>
    <row r="193" spans="2:7" ht="12.75">
      <c r="B193" s="1" t="s">
        <v>221</v>
      </c>
      <c r="E193" s="39">
        <v>0</v>
      </c>
      <c r="F193" s="19">
        <v>118</v>
      </c>
      <c r="G193" s="19">
        <v>71165</v>
      </c>
    </row>
    <row r="194" spans="5:7" ht="13.5" thickBot="1">
      <c r="E194" s="22">
        <f>SUM(E192:E193)</f>
        <v>283087</v>
      </c>
      <c r="F194" s="22">
        <f>SUM(F192:F193)</f>
        <v>40645</v>
      </c>
      <c r="G194" s="22">
        <f>SUM(G192:G193)</f>
        <v>2304548</v>
      </c>
    </row>
    <row r="195" spans="5:7" ht="13.5" thickTop="1">
      <c r="E195" s="19"/>
      <c r="F195" s="19"/>
      <c r="G195" s="19"/>
    </row>
    <row r="196" spans="5:7" ht="12.75">
      <c r="E196" s="19"/>
      <c r="F196" s="19"/>
      <c r="G196" s="19"/>
    </row>
    <row r="197" spans="1:2" ht="12.75">
      <c r="A197" s="1" t="s">
        <v>217</v>
      </c>
      <c r="B197" s="2" t="s">
        <v>239</v>
      </c>
    </row>
    <row r="198" spans="6:7" ht="12.75">
      <c r="F198" s="71"/>
      <c r="G198" s="71"/>
    </row>
    <row r="199" spans="2:9" ht="12.75">
      <c r="B199" s="50"/>
      <c r="C199" s="51"/>
      <c r="D199" s="52"/>
      <c r="E199" s="65" t="s">
        <v>85</v>
      </c>
      <c r="F199" s="83" t="s">
        <v>51</v>
      </c>
      <c r="G199" s="84"/>
      <c r="H199" s="87" t="s">
        <v>85</v>
      </c>
      <c r="I199" s="88"/>
    </row>
    <row r="200" spans="2:9" ht="12.75">
      <c r="B200" s="55"/>
      <c r="C200" s="49"/>
      <c r="D200" s="56"/>
      <c r="E200" s="66" t="s">
        <v>45</v>
      </c>
      <c r="F200" s="83" t="s">
        <v>45</v>
      </c>
      <c r="G200" s="84"/>
      <c r="H200" s="83" t="s">
        <v>45</v>
      </c>
      <c r="I200" s="84"/>
    </row>
    <row r="201" spans="2:9" ht="12.75">
      <c r="B201" s="55"/>
      <c r="C201" s="49"/>
      <c r="D201" s="56"/>
      <c r="E201" s="66" t="s">
        <v>249</v>
      </c>
      <c r="F201" s="83" t="s">
        <v>251</v>
      </c>
      <c r="G201" s="84"/>
      <c r="H201" s="83" t="s">
        <v>250</v>
      </c>
      <c r="I201" s="84"/>
    </row>
    <row r="202" spans="2:9" ht="12.75">
      <c r="B202" s="55"/>
      <c r="C202" s="49"/>
      <c r="D202" s="56"/>
      <c r="E202" s="79" t="s">
        <v>46</v>
      </c>
      <c r="F202" s="85" t="s">
        <v>46</v>
      </c>
      <c r="G202" s="86"/>
      <c r="H202" s="85" t="s">
        <v>47</v>
      </c>
      <c r="I202" s="86"/>
    </row>
    <row r="203" spans="2:9" ht="12.75">
      <c r="B203" s="53"/>
      <c r="C203" s="31"/>
      <c r="D203" s="54"/>
      <c r="E203" s="64" t="s">
        <v>169</v>
      </c>
      <c r="F203" s="64" t="s">
        <v>169</v>
      </c>
      <c r="G203" s="5" t="s">
        <v>35</v>
      </c>
      <c r="H203" s="64" t="s">
        <v>169</v>
      </c>
      <c r="I203" s="75" t="s">
        <v>35</v>
      </c>
    </row>
    <row r="204" spans="2:9" ht="12.75">
      <c r="B204" s="57" t="s">
        <v>69</v>
      </c>
      <c r="C204" s="58"/>
      <c r="D204" s="59"/>
      <c r="E204" s="67">
        <v>151584</v>
      </c>
      <c r="F204" s="67">
        <v>131503</v>
      </c>
      <c r="G204" s="73" t="s">
        <v>245</v>
      </c>
      <c r="H204" s="67">
        <v>144133</v>
      </c>
      <c r="I204" s="76" t="s">
        <v>246</v>
      </c>
    </row>
    <row r="205" spans="2:9" ht="12.75">
      <c r="B205" s="50" t="s">
        <v>48</v>
      </c>
      <c r="C205" s="51"/>
      <c r="D205" s="52"/>
      <c r="E205" s="62"/>
      <c r="F205" s="62"/>
      <c r="G205" s="26"/>
      <c r="H205" s="62"/>
      <c r="I205" s="77"/>
    </row>
    <row r="206" spans="2:9" ht="12.75">
      <c r="B206" s="53" t="s">
        <v>49</v>
      </c>
      <c r="C206" s="31"/>
      <c r="D206" s="54"/>
      <c r="E206" s="63">
        <v>24900</v>
      </c>
      <c r="F206" s="63">
        <v>15745</v>
      </c>
      <c r="G206" s="74" t="s">
        <v>256</v>
      </c>
      <c r="H206" s="63">
        <v>12580</v>
      </c>
      <c r="I206" s="78" t="s">
        <v>258</v>
      </c>
    </row>
    <row r="207" spans="2:9" ht="12.75">
      <c r="B207" s="50" t="s">
        <v>0</v>
      </c>
      <c r="C207" s="51"/>
      <c r="D207" s="52"/>
      <c r="E207" s="62"/>
      <c r="F207" s="62"/>
      <c r="G207" s="26"/>
      <c r="H207" s="62"/>
      <c r="I207" s="77"/>
    </row>
    <row r="208" spans="2:9" ht="12.75">
      <c r="B208" s="53" t="s">
        <v>50</v>
      </c>
      <c r="C208" s="31"/>
      <c r="D208" s="54"/>
      <c r="E208" s="63">
        <v>15464</v>
      </c>
      <c r="F208" s="63">
        <v>9311</v>
      </c>
      <c r="G208" s="74" t="s">
        <v>257</v>
      </c>
      <c r="H208" s="63">
        <v>6988</v>
      </c>
      <c r="I208" s="78" t="s">
        <v>259</v>
      </c>
    </row>
    <row r="210" spans="1:2" ht="12.75">
      <c r="A210" s="1" t="s">
        <v>52</v>
      </c>
      <c r="B210" s="2" t="s">
        <v>87</v>
      </c>
    </row>
    <row r="211" ht="12.75">
      <c r="B211" s="2"/>
    </row>
    <row r="212" ht="12.75">
      <c r="B212" s="1" t="s">
        <v>24</v>
      </c>
    </row>
    <row r="213" ht="12.75">
      <c r="B213" s="1" t="s">
        <v>54</v>
      </c>
    </row>
    <row r="215" ht="12.75">
      <c r="B215" s="1" t="s">
        <v>252</v>
      </c>
    </row>
    <row r="216" ht="12.75">
      <c r="B216" s="1" t="s">
        <v>56</v>
      </c>
    </row>
    <row r="217" ht="12.75">
      <c r="B217" s="1" t="s">
        <v>55</v>
      </c>
    </row>
    <row r="219" spans="1:2" ht="12.75">
      <c r="A219" s="1" t="s">
        <v>53</v>
      </c>
      <c r="B219" s="2" t="s">
        <v>88</v>
      </c>
    </row>
    <row r="220" ht="12.75">
      <c r="B220" s="2"/>
    </row>
    <row r="221" ht="12.75">
      <c r="B221" s="1" t="s">
        <v>25</v>
      </c>
    </row>
    <row r="222" ht="12.75">
      <c r="B222" s="1" t="s">
        <v>26</v>
      </c>
    </row>
    <row r="224" ht="12.75">
      <c r="B224" s="1" t="s">
        <v>253</v>
      </c>
    </row>
    <row r="225" ht="12.75">
      <c r="B225" s="1" t="s">
        <v>243</v>
      </c>
    </row>
    <row r="227" spans="1:2" ht="12.75">
      <c r="A227" s="1" t="s">
        <v>229</v>
      </c>
      <c r="B227" s="2" t="s">
        <v>30</v>
      </c>
    </row>
    <row r="229" ht="12.75">
      <c r="B229" s="1" t="s">
        <v>254</v>
      </c>
    </row>
    <row r="230" ht="12.75">
      <c r="B230" s="1" t="s">
        <v>255</v>
      </c>
    </row>
    <row r="231" ht="12.75">
      <c r="B231" s="1" t="s">
        <v>44</v>
      </c>
    </row>
    <row r="232" ht="12.75">
      <c r="B232" s="1" t="s">
        <v>244</v>
      </c>
    </row>
    <row r="235" spans="1:2" ht="12.75">
      <c r="A235" s="1" t="s">
        <v>238</v>
      </c>
      <c r="B235" s="2" t="s">
        <v>75</v>
      </c>
    </row>
    <row r="237" ht="12.75">
      <c r="B237" s="1" t="s">
        <v>22</v>
      </c>
    </row>
    <row r="240" spans="1:2" ht="12.75">
      <c r="A240" s="1" t="s">
        <v>29</v>
      </c>
      <c r="B240" s="2" t="s">
        <v>70</v>
      </c>
    </row>
    <row r="242" ht="12.75">
      <c r="B242" s="1" t="s">
        <v>76</v>
      </c>
    </row>
    <row r="245" spans="1:2" ht="12.75">
      <c r="A245" s="1" t="s">
        <v>31</v>
      </c>
      <c r="B245" s="2" t="s">
        <v>32</v>
      </c>
    </row>
    <row r="246" ht="12.75">
      <c r="B246" s="2"/>
    </row>
    <row r="247" ht="12.75">
      <c r="B247" s="1" t="s">
        <v>219</v>
      </c>
    </row>
    <row r="248" ht="12.75">
      <c r="B248" s="1" t="s">
        <v>227</v>
      </c>
    </row>
    <row r="249" ht="12.75">
      <c r="B249" s="1" t="s">
        <v>220</v>
      </c>
    </row>
    <row r="252" spans="1:2" ht="12.75">
      <c r="A252" s="1" t="s">
        <v>33</v>
      </c>
      <c r="B252" s="2" t="s">
        <v>34</v>
      </c>
    </row>
    <row r="254" ht="12.75">
      <c r="B254" s="1" t="s">
        <v>240</v>
      </c>
    </row>
    <row r="255" spans="4:7" ht="12.75">
      <c r="D255" s="49"/>
      <c r="E255" s="49"/>
      <c r="F255" s="8"/>
      <c r="G255" s="8"/>
    </row>
    <row r="257" spans="1:2" ht="12.75">
      <c r="A257" s="1" t="s">
        <v>36</v>
      </c>
      <c r="B257" s="2" t="s">
        <v>37</v>
      </c>
    </row>
    <row r="259" ht="12.75">
      <c r="B259" s="1" t="s">
        <v>77</v>
      </c>
    </row>
    <row r="262" spans="1:2" ht="12.75" hidden="1">
      <c r="A262" s="1" t="s">
        <v>38</v>
      </c>
      <c r="B262" s="2" t="s">
        <v>39</v>
      </c>
    </row>
    <row r="263" ht="12.75" hidden="1"/>
    <row r="264" ht="12.75" hidden="1">
      <c r="B264" s="1" t="s">
        <v>40</v>
      </c>
    </row>
    <row r="265" ht="12.75" hidden="1">
      <c r="B265" s="1" t="s">
        <v>41</v>
      </c>
    </row>
    <row r="266" ht="12.75" hidden="1">
      <c r="B266" s="1" t="s">
        <v>42</v>
      </c>
    </row>
    <row r="267" ht="12.75" hidden="1">
      <c r="B267" s="1" t="s">
        <v>192</v>
      </c>
    </row>
    <row r="270" ht="12.75">
      <c r="B270" s="1" t="s">
        <v>43</v>
      </c>
    </row>
    <row r="274" ht="12.75">
      <c r="B274" s="1" t="s">
        <v>78</v>
      </c>
    </row>
    <row r="275" ht="12.75">
      <c r="B275" s="1" t="s">
        <v>79</v>
      </c>
    </row>
    <row r="285" ht="12.75">
      <c r="C285" s="1" t="s">
        <v>80</v>
      </c>
    </row>
  </sheetData>
  <mergeCells count="8">
    <mergeCell ref="F199:G199"/>
    <mergeCell ref="F200:G200"/>
    <mergeCell ref="F202:G202"/>
    <mergeCell ref="H199:I199"/>
    <mergeCell ref="H200:I200"/>
    <mergeCell ref="H202:I202"/>
    <mergeCell ref="F201:G201"/>
    <mergeCell ref="H201:I201"/>
  </mergeCells>
  <printOptions/>
  <pageMargins left="0.5" right="0.25" top="0.25" bottom="0.75" header="0.25" footer="0.25"/>
  <pageSetup fitToHeight="4" fitToWidth="1" horizontalDpi="300" verticalDpi="300" orientation="portrait" paperSize="9" scale="72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2001-11-30T09:52:28Z</cp:lastPrinted>
  <dcterms:created xsi:type="dcterms:W3CDTF">1999-10-25T16:10:18Z</dcterms:created>
  <dcterms:modified xsi:type="dcterms:W3CDTF">2001-11-30T08:19:57Z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