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firstSheet="1" activeTab="2"/>
  </bookViews>
  <sheets>
    <sheet name="000000" sheetId="1" state="veryHidden" r:id="rId1"/>
    <sheet name="BS" sheetId="2" r:id="rId2"/>
    <sheet name="klsenotes" sheetId="3" r:id="rId3"/>
  </sheets>
  <definedNames>
    <definedName name="_xlnm.Print_Titles" localSheetId="2">'klsenotes'!$1:$4</definedName>
  </definedNames>
  <calcPr fullCalcOnLoad="1"/>
</workbook>
</file>

<file path=xl/sharedStrings.xml><?xml version="1.0" encoding="utf-8"?>
<sst xmlns="http://schemas.openxmlformats.org/spreadsheetml/2006/main" count="356" uniqueCount="299">
  <si>
    <t>Effective tax rate - %</t>
  </si>
  <si>
    <t>PROPERTY, PLANT AND EQUIPMENT</t>
  </si>
  <si>
    <t>Inventories</t>
  </si>
  <si>
    <t>Trade receivables</t>
  </si>
  <si>
    <t>Other receivables,deposits and prepayments</t>
  </si>
  <si>
    <t>Trade payables</t>
  </si>
  <si>
    <t>Other payables and accrued expenses</t>
  </si>
  <si>
    <t>Tax liabilities</t>
  </si>
  <si>
    <t>Total Current Liabilities</t>
  </si>
  <si>
    <t>5% REDEEMABLE CONVERTIBLE UNSECURED LOAN STOCK</t>
  </si>
  <si>
    <t>7% IRREDEEMABLE CONVERTIBLE UNSECURED LOAN STOCK</t>
  </si>
  <si>
    <t>shares held as treasury shares and resale of treasury shares for the current financial quarter todate save the</t>
  </si>
  <si>
    <t>UNAPPROPRIATED PROFIT</t>
  </si>
  <si>
    <t>HIRE PURCHASE &amp; FINANCE LEASE PAYABLES  - non-current portion</t>
  </si>
  <si>
    <t>DEFERRED TAX LIABILITIES</t>
  </si>
  <si>
    <t>NET ASSETS</t>
  </si>
  <si>
    <t>TOTAL LONG-TERM AND DEFERRED LIABILITIES</t>
  </si>
  <si>
    <t>Others</t>
  </si>
  <si>
    <t>Total</t>
  </si>
  <si>
    <t>Actual</t>
  </si>
  <si>
    <t>EUROPLUS BERHAD (formerly known as Larut Consolidated Berhad) ( 520-H)</t>
  </si>
  <si>
    <t>As at current</t>
  </si>
  <si>
    <t>As at preceding</t>
  </si>
  <si>
    <t>financial year end</t>
  </si>
  <si>
    <t>31/03/2000</t>
  </si>
  <si>
    <t>RM</t>
  </si>
  <si>
    <t>INVESTMENT PROPERTIES</t>
  </si>
  <si>
    <t>TRADE PAYABLES - non-current portion</t>
  </si>
  <si>
    <t>OTHER PAYABLES AND ACCRUED EXPENSES - non current portion</t>
  </si>
  <si>
    <t xml:space="preserve">Long term loans - current portion </t>
  </si>
  <si>
    <t>The Company has provided corporate guarantee of RM792,950,479 to subsidiaries for credit facilities granted.</t>
  </si>
  <si>
    <t>Lim Poh Tuan</t>
  </si>
  <si>
    <t>China and Hong Kong</t>
  </si>
  <si>
    <t>ordinary shares of RM1.00 each in the Company together with 50,878,190 detachable</t>
  </si>
  <si>
    <t>Memorandum Of Understanding On The Proposed Rationalisation Of The Businesses Of</t>
  </si>
  <si>
    <t xml:space="preserve">Europlus Berhad And Talam Corporation Berhad ("Talam") Including The Merger Of Their </t>
  </si>
  <si>
    <t>Property Related Businesses</t>
  </si>
  <si>
    <t>The Company and Talam are in the process of finalising the terms and conditions for the</t>
  </si>
  <si>
    <t xml:space="preserve">Senior Executive Director - Finance </t>
  </si>
  <si>
    <t>liquidated and ascertained damages which have been paid and to be paid by Kenshine, PIS and Europlus to the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</si>
  <si>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</si>
  <si>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</si>
  <si>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</si>
  <si>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</si>
  <si>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Short - term deposits</t>
  </si>
  <si>
    <t>Cash in hand and at banks</t>
  </si>
  <si>
    <t>Total Current Assets</t>
  </si>
  <si>
    <t>CURRENT LIABILITIES</t>
  </si>
  <si>
    <t>Bank borrowings</t>
  </si>
  <si>
    <t>Bridging loan - current portion</t>
  </si>
  <si>
    <t>Retention monies</t>
  </si>
  <si>
    <t>NET CURRENT LIABILITIES</t>
  </si>
  <si>
    <t xml:space="preserve">Represented By : </t>
  </si>
  <si>
    <t>SHARE CAPITAL</t>
  </si>
  <si>
    <t>SHARE PREMIUM</t>
  </si>
  <si>
    <t>GENERAL RESERVE - Distributable</t>
  </si>
  <si>
    <t>The Group's turnover increased by 16.1% to RM175 million compared to RM150.7 million reported in the 3rd quarter.</t>
  </si>
  <si>
    <t>Putra Perdana, and the prudent cost management advocated by the Group and as a result of its future financial</t>
  </si>
  <si>
    <t>planning, the Group has alleviated its funding needs with longer tenure financial facilities in the form of Private</t>
  </si>
  <si>
    <t>Profit / (Loss)</t>
  </si>
  <si>
    <t>By geographical</t>
  </si>
  <si>
    <t>financial year.</t>
  </si>
  <si>
    <t xml:space="preserve">Malaysia </t>
  </si>
  <si>
    <t>conversion of Irredeemable Convertible Unsecured Loan Stocks ("ICULS") to ordinary shares by the ICULS</t>
  </si>
  <si>
    <t>holders as follows:-</t>
  </si>
  <si>
    <t>Issuance of ordinary shares of RM1.00 each:-</t>
  </si>
  <si>
    <t>- Private Placements</t>
  </si>
  <si>
    <t>- On debts settlement</t>
  </si>
  <si>
    <t>'000</t>
  </si>
  <si>
    <t>Amount owing by a former subsidiary</t>
  </si>
  <si>
    <t xml:space="preserve">   company written off</t>
  </si>
  <si>
    <t xml:space="preserve">Gain on disposal of foreign subsidiary company </t>
  </si>
  <si>
    <t>Gain/ (Loss) on disposal of associated</t>
  </si>
  <si>
    <t xml:space="preserve">   company</t>
  </si>
  <si>
    <t>in its quarterly statements as compared with the last audited statement of 31 March 2000 and applicable approved</t>
  </si>
  <si>
    <t>accounting standards of the Malaysian Accounting Standards Board became effective during the current financial</t>
  </si>
  <si>
    <t>year.</t>
  </si>
  <si>
    <t>The following is the analysis of the exceptional item for the current year to date:-</t>
  </si>
  <si>
    <t>Taxation, deferred taxation and/or adjustments of under or (over) provision in respect of prior year</t>
  </si>
  <si>
    <t>Debt Securities which allowed better matching of financial cost. Thus, the lower interest cost for the current</t>
  </si>
  <si>
    <t>- Conversion of ICULS</t>
  </si>
  <si>
    <t>Corporate Exercises :-</t>
  </si>
  <si>
    <t>The following is the analysis of the profit esimate submitted to Securities Commission ("SC") for the Proposed</t>
  </si>
  <si>
    <t xml:space="preserve">The favourable variance achieved as compared to profit estimate submitted to SC  was largely due to the better </t>
  </si>
  <si>
    <t>margins contributed by the sales of properties in Ukay Perdana and Putra Perdana.</t>
  </si>
  <si>
    <t>quarter under review. The decrease in profit before taxation was primarily due to the additional provision made by</t>
  </si>
  <si>
    <t>management in line with its prudent approach when reviewing the carrying value of the Group's assets.</t>
  </si>
  <si>
    <t>For the financial year ended 31 March 2001, the Group's turnover and profit before taxation were RM596.9 million</t>
  </si>
  <si>
    <t>and RM62.8 million, an improvement of 1.4% and 22.1% respectively.</t>
  </si>
  <si>
    <t>the Group is optimistic upon its future growth and development in the property industry.</t>
  </si>
  <si>
    <t>The commendable results is largely due to better margins contributed by sales of properties in Ukay Perdana and</t>
  </si>
  <si>
    <t>With the Government's continuing effort to implement pro-growth measures to further stimulate the national economy,</t>
  </si>
  <si>
    <t>However, the profit before taxation has decreased by 9.1% from RM16 million to RM14.5 million for the current</t>
  </si>
  <si>
    <t xml:space="preserve">to certain expenses which are not deductible, tax losses of certain subsidiary companies and the absence of group tax relief </t>
  </si>
  <si>
    <t>for tax suffered by certain subsidiary companies.</t>
  </si>
  <si>
    <t>FOREIGN EXCHANGE RESERVE</t>
  </si>
  <si>
    <t>CAPITAL RESERVE - non-distributable</t>
  </si>
  <si>
    <t>TOTAL SHAREHOLDERS' FUNDS</t>
  </si>
  <si>
    <t>MINORITY INTERESTS</t>
  </si>
  <si>
    <t>BANK BORROWINGS - non-current portion</t>
  </si>
  <si>
    <t>BRIDGING LOANS - non-current portion</t>
  </si>
  <si>
    <t>LONG TERMS LOANS - non-current portion</t>
  </si>
  <si>
    <t>MEMBERS' SECURITY DEPOSITS</t>
  </si>
  <si>
    <t>DEFERRED MEMBERSHIP INCOME</t>
  </si>
  <si>
    <t>TOTAL CAPITAL EMPLOYED</t>
  </si>
  <si>
    <t>NET TANGIBLE ASSETS PER SHARE (SEN)</t>
  </si>
  <si>
    <t>Current Year</t>
  </si>
  <si>
    <t>Preceding Year</t>
  </si>
  <si>
    <t>Quarter</t>
  </si>
  <si>
    <t>Corresponding</t>
  </si>
  <si>
    <t>RM '000</t>
  </si>
  <si>
    <t>(a)</t>
  </si>
  <si>
    <t>(b)</t>
  </si>
  <si>
    <t>(c)</t>
  </si>
  <si>
    <t>1)</t>
  </si>
  <si>
    <t>Accounting policies</t>
  </si>
  <si>
    <t xml:space="preserve">The Company ("Europlus") and the Group has adopted the same accounting policies and method of computation </t>
  </si>
  <si>
    <t>2)</t>
  </si>
  <si>
    <t>Exceptional items</t>
  </si>
  <si>
    <t>There is no exceptional item during this quarter under review.</t>
  </si>
  <si>
    <t>3)</t>
  </si>
  <si>
    <t>Extraordinary items</t>
  </si>
  <si>
    <t>There is no extraordinary item during this quarter under review.</t>
  </si>
  <si>
    <t>4)</t>
  </si>
  <si>
    <t>To date</t>
  </si>
  <si>
    <t>Period</t>
  </si>
  <si>
    <t>5)</t>
  </si>
  <si>
    <t>Pre-acquisition profit /(loss)</t>
  </si>
  <si>
    <t>There is no pre-acquisition profit/(loss) during this quarter under review.</t>
  </si>
  <si>
    <t>6)</t>
  </si>
  <si>
    <t>Profit/(loss) on sales of investment and/or properties for the current financial year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</si>
  <si>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</si>
  <si>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</si>
  <si>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</si>
  <si>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Development Co. Ltd. for total consideration of RMB27,421,209 out of which RMB10,000,000 has been paid and</t>
  </si>
  <si>
    <t>the expected loss arising is equivalent to RM6.9 m.</t>
  </si>
  <si>
    <t xml:space="preserve"> </t>
  </si>
  <si>
    <t>Profit on disposal of investment</t>
  </si>
  <si>
    <t>There is no profit/(loss) on disposal of investment during this quarter under review.</t>
  </si>
  <si>
    <t>7)</t>
  </si>
  <si>
    <t>Purchase or disposal of quoted securities.</t>
  </si>
  <si>
    <t>There is no purchase or disposal of quoted securities.</t>
  </si>
  <si>
    <t>8)</t>
  </si>
  <si>
    <t>Effects of changes in the composition of the Company</t>
  </si>
  <si>
    <t>The internal restructuring has no financial effect on the Europlus Berhad Group.</t>
  </si>
  <si>
    <t>9)</t>
  </si>
  <si>
    <t>Status of Corporate Proposals announced</t>
  </si>
  <si>
    <t>A)</t>
  </si>
  <si>
    <t>B)</t>
  </si>
  <si>
    <t>C)</t>
  </si>
  <si>
    <t>D)</t>
  </si>
  <si>
    <t>d)</t>
  </si>
  <si>
    <t>Proposed Employees' Share Option Scheme ("ESOS")</t>
  </si>
  <si>
    <t>10)</t>
  </si>
  <si>
    <t>Comments about the seasonality or cyclicality of operations.</t>
  </si>
  <si>
    <t>The business operations of the Group is not affected by any seasonality.</t>
  </si>
  <si>
    <t>11)</t>
  </si>
  <si>
    <t>Issuances and repayment of debts and equity securities, etc.</t>
  </si>
  <si>
    <t>There is no issuance and repayment of debt and equity securities, shares buy-backs , shares cancellation,</t>
  </si>
  <si>
    <t>12)</t>
  </si>
  <si>
    <t>Group Borrowings</t>
  </si>
  <si>
    <t xml:space="preserve">Secured </t>
  </si>
  <si>
    <t>Unsecured</t>
  </si>
  <si>
    <t>Short term borowings</t>
  </si>
  <si>
    <t>Long term borrowings</t>
  </si>
  <si>
    <t>Currencies of debts</t>
  </si>
  <si>
    <t>In RM</t>
  </si>
  <si>
    <t>In USD</t>
  </si>
  <si>
    <t xml:space="preserve">USD </t>
  </si>
  <si>
    <t>5.12 million</t>
  </si>
  <si>
    <t>13)</t>
  </si>
  <si>
    <t>Contingent liabilities</t>
  </si>
  <si>
    <t>14)</t>
  </si>
  <si>
    <t>Details of financial instruments with off  balance sheet risk.</t>
  </si>
  <si>
    <t>There is no financial instruments with off balance sheet risk.</t>
  </si>
  <si>
    <t>15)</t>
  </si>
  <si>
    <t>Material Litigations</t>
  </si>
  <si>
    <t xml:space="preserve">Europlus entered into an Agreement dated 18 February 1993 ("the Agreement") with Khoo Ee Bee and </t>
  </si>
  <si>
    <t xml:space="preserve">Ha Chi Kut (''the Defendants") wherein Europlus invested US$2.5 million in the purchase of shares in Golden </t>
  </si>
  <si>
    <t xml:space="preserve">Glory International Management Services &amp; Limited (now known as Larut Talam International Management </t>
  </si>
  <si>
    <t>Services Ltd) ("LTIMS") after due enquiries and clarifications were undertaken in respect of the contents</t>
  </si>
  <si>
    <t xml:space="preserve">and validity of the Technical Assistance Agreement dated 4 January 1993 (entered into between LTIMS </t>
  </si>
  <si>
    <t xml:space="preserve">and Jilin Social Welfare and Charity Foundations) and upon representations, warranties and undertakings </t>
  </si>
  <si>
    <t>made and given by the Defendants.  Pursuant to the Agreement, Europlus also advanced a sum of RM171,500</t>
  </si>
  <si>
    <t xml:space="preserve">to Khoo Ee Bee.  The said representations were discovered to be false and untrue and in consequence </t>
  </si>
  <si>
    <t xml:space="preserve">thereof a legal suit was filed on 16 February 1995 in Malaysia against the Defendants for general damages </t>
  </si>
  <si>
    <t>for the recovery of the loan of RM171,500.</t>
  </si>
  <si>
    <t xml:space="preserve">A separate legal suit had also been filed on 17 April 1996 against the Defendants  and Khoo Ee Liam, </t>
  </si>
  <si>
    <t>Teoh Say Lin and Dr Lee Keng Ho alleging conspiracy to defraud Europlus by representing that the Technical</t>
  </si>
  <si>
    <t>Assistance Agreement was valid when it was not.  On 14 November 1996, the Court, inter-alia, granted an</t>
  </si>
  <si>
    <t xml:space="preserve">Order against Khoo Ee Bee, Teoh Say Lin and Dr Lee Keng Ho who are within the jurisdiction of the </t>
  </si>
  <si>
    <t>Kuala Lumpur High Court of Malaya for disclosure of their assets and a Mareva injunction restraining them</t>
  </si>
  <si>
    <t xml:space="preserve">from removing, selling, disposing or transferring their assets up to the limit of US$5.0 million pending the </t>
  </si>
  <si>
    <t xml:space="preserve">trial of the legal suit.  The three Defendants have appealed to the Court of Appeal against the said Order.  </t>
  </si>
  <si>
    <t xml:space="preserve">Pending the hearing of the Appeal, the Order for disclosure of assets has been stayed by the High Court.  </t>
  </si>
  <si>
    <t>The Mareva  injunction is still in force.</t>
  </si>
  <si>
    <t>Group's share in associated companies</t>
  </si>
  <si>
    <t>Current year taxation</t>
  </si>
  <si>
    <t>Under/ (over) provision in prior year</t>
  </si>
  <si>
    <t>Group's share of associated companies</t>
  </si>
  <si>
    <t>The income tax expense of the Group reflects an effective tax rate which is higher than the statutory tax rate due mainly</t>
  </si>
  <si>
    <t>821.27 million</t>
  </si>
  <si>
    <t>Rights Issue And Replacement Warrants</t>
  </si>
  <si>
    <t>The Securities Commission had on 4 April 2001 approved the extension of completion</t>
  </si>
  <si>
    <t>date to 12 October 2001 for the implementation of the rights issue of 76,317,286 new</t>
  </si>
  <si>
    <t>The Securities Commission had on 6 April 2001 approved the extension of completion</t>
  </si>
  <si>
    <t>date of ESOS to 29 September 2001.</t>
  </si>
  <si>
    <t>Acquisition of Biltradex Sdn Bhd ("Acquisition")</t>
  </si>
  <si>
    <t>The Acquisition has been completed on 20 April 2001 via the issuance of RM20,000,000</t>
  </si>
  <si>
    <t>The above matter is fixed for mention on 12 March 2001.</t>
  </si>
  <si>
    <t>filed a writ of summons against Tenaga Nasional Berhad ("the Defendant") on 7 December 2000 for</t>
  </si>
  <si>
    <t>Notes as at 31 March 2001</t>
  </si>
  <si>
    <t>31/03/2001</t>
  </si>
  <si>
    <t>The Directors do not recommend any payment of dividend for the current financial year.</t>
  </si>
  <si>
    <t>CONSOLIDATED BALANCE SHEET AS AT 31 MARCH 2001</t>
  </si>
  <si>
    <t xml:space="preserve">Europlus however, is still pursuing the suit against Khoo Ee Liam, Teoh Say Lin and Ha Chi Kut for </t>
  </si>
  <si>
    <t>order that the Mareva Injunction obtained vide Court Order dated 14 November 1996 be set aside and</t>
  </si>
  <si>
    <t>court on 24 November 2000 and dismissed. The Court ordered that the trial against the 4th Defendant be fixed on</t>
  </si>
  <si>
    <t>21 to 25 May 2001. The Court further fixed 26 February 2001 for filing of bundle of documents, agreed issues and facts.</t>
  </si>
  <si>
    <t>The Plaintiff filed a Proof of Debt at JPHM on 20 December 2000.</t>
  </si>
  <si>
    <t xml:space="preserve">an aggregate amount of RM7,003,606.63 togther with cost and a declaration that the Defendant shall pay </t>
  </si>
  <si>
    <t>purchasers of Putra Perdana, Bukit Beruntung III, Bukit Beruntung I and Prima Beruntung, as the case</t>
  </si>
  <si>
    <t>Deferred taxation</t>
  </si>
  <si>
    <t>However, two of the defendants, Khoo Ee Bee and Dr Lee Keng Ho have settled the case with Europlus.</t>
  </si>
  <si>
    <t xml:space="preserve">the balance of the losses Europlus suffered.  The Mareva injunction obtained against Teoh Say Lin is still in </t>
  </si>
  <si>
    <t>force.  On 24 March 1999, Khoo Ee Liam and Ha Chi Kut successfully applied to Court to set aside the</t>
  </si>
  <si>
    <t xml:space="preserve">Order of Court granting leave to issue the Concurrent Writ and Notice thereof for service on them out </t>
  </si>
  <si>
    <t xml:space="preserve">of jurisdiction and the consequential orders. Europlus has appealed to the Court of Appeal against </t>
  </si>
  <si>
    <t xml:space="preserve">the said decision. The Appeal is pending. </t>
  </si>
  <si>
    <t>The 4th Defendant has applied to the Court vide Summons In Chambers dated 3 November 2000 for an</t>
  </si>
  <si>
    <t>other reliefs. The Plaintiff has opposed to the 4th Defendant's application. The said application was heard in</t>
  </si>
  <si>
    <t xml:space="preserve">Europlus’s associated company LTIMS had on 31 October 1994 commenced a civil suit in the Beijing </t>
  </si>
  <si>
    <t>Intermediate Court of the People’s Republic of China ("PRC") against Khoo Ee Liam for the recovery</t>
  </si>
  <si>
    <t xml:space="preserve">of US$5.0 million being procurement fee paid to him in respect of the procurement of the Technical </t>
  </si>
  <si>
    <t xml:space="preserve">Assistance Agreement for lottery operations in the Province of Jilin, the PRC, which was subsequently </t>
  </si>
  <si>
    <t xml:space="preserve">found not to be valid.  LTIMS has obtained judgement against Khoo Ee Liam for the US$5.0 million.   </t>
  </si>
  <si>
    <t xml:space="preserve">However, Khoo Ee Liam has now obtained an order for retrial of the said suit.  The judgement is now in </t>
  </si>
  <si>
    <t>abeyance, pending retrial.</t>
  </si>
  <si>
    <t xml:space="preserve">The suit dated October 6, 1998 between Perwira Indra Sakti Sdn Bhd (as Plaintiff) and Temen Joint </t>
  </si>
  <si>
    <t xml:space="preserve">Venture Sdn Bhd (as Defendant) is based on the Defendant’s failure to complete the project work  </t>
  </si>
  <si>
    <t xml:space="preserve">which had been awarded by the Plaintiff to the Defendant  through a letter of award dated 7 April 1993 </t>
  </si>
  <si>
    <t>for the contract sum of RM8,702,404.13.  The Defendant did not complete the said project in time</t>
  </si>
  <si>
    <t xml:space="preserve"> and despite two (2) extensions of time granted by the Plaintiff to the Defendant, the Defendant still</t>
  </si>
  <si>
    <t xml:space="preserve"> failed and/or refused to complete the same.</t>
  </si>
  <si>
    <t xml:space="preserve">In the given premises, the Plaintiff commenced the present suit to claim against the Defendant for the </t>
  </si>
  <si>
    <t xml:space="preserve">sum of RM9,363,278.03 as compensation for loss and damages suffered by the Plaintiff as a result of the </t>
  </si>
  <si>
    <t>Defendant's aforesaid breach of agreement.</t>
  </si>
  <si>
    <t xml:space="preserve">The Plaintiff has obtained Judgement in Default of Appearance against the Defendant on 25 August 1999  </t>
  </si>
  <si>
    <t>The said Judgement was served on the Defendant on 26 May 2000.</t>
  </si>
  <si>
    <t>A winding-up search conducted at Jabatan Pemegang Harta Malaysia ("JPHM") revealed that the</t>
  </si>
  <si>
    <t>Defendant was wound up on January 18, 2000.</t>
  </si>
  <si>
    <t>16)</t>
  </si>
  <si>
    <t>Segmental results</t>
  </si>
  <si>
    <t>By activity</t>
  </si>
  <si>
    <t>Before</t>
  </si>
  <si>
    <t>Turnover</t>
  </si>
  <si>
    <t>Taxation</t>
  </si>
  <si>
    <t>Assets</t>
  </si>
  <si>
    <t>Employed</t>
  </si>
  <si>
    <t>Property development</t>
  </si>
  <si>
    <t>Recreational</t>
  </si>
  <si>
    <t>17)</t>
  </si>
  <si>
    <t>Explanation on material changes in profit before taxation.</t>
  </si>
  <si>
    <t>18)</t>
  </si>
  <si>
    <t>Review of results</t>
  </si>
  <si>
    <t>19)</t>
  </si>
  <si>
    <t>Prospects for current year</t>
  </si>
  <si>
    <t>20)</t>
  </si>
  <si>
    <t>Variances on profit forecast and profit guarantee.</t>
  </si>
  <si>
    <t>Year ending</t>
  </si>
  <si>
    <t>31 March 2001</t>
  </si>
  <si>
    <t>Variance</t>
  </si>
  <si>
    <t>Estimate</t>
  </si>
  <si>
    <t>Favourable / (Unfavourable)</t>
  </si>
  <si>
    <t>%</t>
  </si>
  <si>
    <t>Profit after taxation</t>
  </si>
  <si>
    <t>and extraordinary items</t>
  </si>
  <si>
    <t>attributable to members</t>
  </si>
  <si>
    <t>of the Company</t>
  </si>
  <si>
    <t>21)</t>
  </si>
  <si>
    <t>Dividends</t>
  </si>
  <si>
    <t>22)</t>
  </si>
  <si>
    <t>Year 2000 compliance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</si>
  <si>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</si>
  <si>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</si>
  <si>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</si>
  <si>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By Order of the Board</t>
  </si>
  <si>
    <t>warrants on the basis of one replacement warrant for every one 1995/2005 Warrant.</t>
  </si>
  <si>
    <t>issuance of new warrants in substitution and cancellation of the outstanding 1995/2005</t>
  </si>
  <si>
    <t xml:space="preserve">nominal value of 7% 2001/2006 Irredeemable Convertible Unsecured Loan Stocks </t>
  </si>
  <si>
    <t>issued and paid-up share capital of Biltradex Sdn Bhd. The ICULS was listed on 27 April 2001.</t>
  </si>
  <si>
    <t xml:space="preserve">("ICULS") to the vendors in satisfaction of the purchase consideration for the entire </t>
  </si>
  <si>
    <t>proposed rationalisation of their businesses. The proposal is currently pending finalisation.</t>
  </si>
  <si>
    <t>proposed rationalisation.</t>
  </si>
  <si>
    <t>A full annoucement will be made upon execution of a definitive agreement in respect of the</t>
  </si>
  <si>
    <t xml:space="preserve">free new warrants and the implementation of Replacement Warrants which entail the </t>
  </si>
  <si>
    <t>Kenshine Corporation Sdn Bhd ("Kenshine"), Perwira Indra Sakti Sdn Bhd ("PIS") and Europlus have</t>
  </si>
  <si>
    <t>may be. The Defendant has filed and served a statement of defence. Kenshine, PIS and Europlus has replied</t>
  </si>
  <si>
    <t>and served the reply to Defendant's statement of defence on 4 May 2001.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</si>
</sst>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_);[Red]\(#,##0.0000\)"/>
    <numFmt numFmtId="166" formatCode="#,##0.0_);[Red]\(#,##0.0\)"/>
    <numFmt numFmtId="167" formatCode="_(* #,##0_);_(* \(#,##0\);_(* &quot;-&quot;??_);_(@_)"/>
    <numFmt numFmtId="168" formatCode="0.0"/>
    <numFmt numFmtId="169" formatCode="#,##0.000_);[Red]\(#,##0.000\)"/>
    <numFmt numFmtId="170" formatCode="#,##0.00000_);[Red]\(#,##0.00000\)"/>
    <numFmt numFmtId="171" formatCode="#,##0.000000_);[Red]\(#,##0.000000\)"/>
    <numFmt numFmtId="172" formatCode="#,##0.0000000_);[Red]\(#,##0.0000000\)"/>
    <numFmt numFmtId="173" formatCode="_(* #,##0.0_);_(* \(#,##0.0\);_(* &quot;-&quot;??_);_(@_)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Alignment="1">
      <alignment horizontal="center"/>
    </xf>
    <xf numFmtId="167" fontId="3" fillId="0" borderId="1" xfId="15" applyNumberFormat="1" applyFont="1" applyBorder="1" applyAlignment="1">
      <alignment horizontal="center"/>
    </xf>
    <xf numFmtId="167" fontId="3" fillId="0" borderId="2" xfId="15" applyNumberFormat="1" applyFont="1" applyBorder="1" applyAlignment="1">
      <alignment horizontal="center"/>
    </xf>
    <xf numFmtId="167" fontId="3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 quotePrefix="1">
      <alignment horizontal="center"/>
    </xf>
    <xf numFmtId="38" fontId="3" fillId="0" borderId="0" xfId="15" applyNumberFormat="1" applyFont="1" applyAlignment="1">
      <alignment/>
    </xf>
    <xf numFmtId="38" fontId="3" fillId="0" borderId="3" xfId="15" applyNumberFormat="1" applyFont="1" applyBorder="1" applyAlignment="1">
      <alignment/>
    </xf>
    <xf numFmtId="38" fontId="3" fillId="0" borderId="3" xfId="0" applyNumberFormat="1" applyFont="1" applyBorder="1" applyAlignment="1">
      <alignment/>
    </xf>
    <xf numFmtId="38" fontId="3" fillId="0" borderId="4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5" xfId="0" applyNumberFormat="1" applyFont="1" applyBorder="1" applyAlignment="1">
      <alignment/>
    </xf>
    <xf numFmtId="38" fontId="3" fillId="0" borderId="5" xfId="15" applyNumberFormat="1" applyFont="1" applyBorder="1" applyAlignment="1">
      <alignment/>
    </xf>
    <xf numFmtId="38" fontId="3" fillId="0" borderId="6" xfId="15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2" xfId="15" applyNumberFormat="1" applyFont="1" applyBorder="1" applyAlignment="1">
      <alignment/>
    </xf>
    <xf numFmtId="38" fontId="3" fillId="0" borderId="2" xfId="0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167" fontId="5" fillId="0" borderId="0" xfId="15" applyNumberFormat="1" applyFont="1" applyAlignment="1">
      <alignment horizontal="center"/>
    </xf>
    <xf numFmtId="167" fontId="3" fillId="0" borderId="7" xfId="15" applyNumberFormat="1" applyFont="1" applyBorder="1" applyAlignment="1">
      <alignment/>
    </xf>
    <xf numFmtId="167" fontId="3" fillId="0" borderId="0" xfId="15" applyNumberFormat="1" applyFont="1" applyAlignment="1" quotePrefix="1">
      <alignment horizontal="center"/>
    </xf>
    <xf numFmtId="167" fontId="3" fillId="0" borderId="0" xfId="15" applyNumberFormat="1" applyFont="1" applyAlignment="1">
      <alignment horizontal="right"/>
    </xf>
    <xf numFmtId="167" fontId="5" fillId="0" borderId="0" xfId="15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38" fontId="3" fillId="0" borderId="7" xfId="0" applyNumberFormat="1" applyFont="1" applyBorder="1" applyAlignment="1">
      <alignment/>
    </xf>
    <xf numFmtId="38" fontId="3" fillId="0" borderId="7" xfId="15" applyNumberFormat="1" applyFont="1" applyBorder="1" applyAlignment="1">
      <alignment/>
    </xf>
    <xf numFmtId="166" fontId="3" fillId="0" borderId="7" xfId="21" applyNumberFormat="1" applyFont="1" applyBorder="1" applyAlignment="1">
      <alignment/>
    </xf>
    <xf numFmtId="38" fontId="3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43" fontId="3" fillId="0" borderId="0" xfId="15" applyFont="1" applyAlignment="1">
      <alignment/>
    </xf>
    <xf numFmtId="43" fontId="3" fillId="0" borderId="5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0" xfId="0" applyFont="1" applyAlignment="1">
      <alignment horizontal="centerContinuous"/>
    </xf>
    <xf numFmtId="38" fontId="3" fillId="0" borderId="8" xfId="15" applyNumberFormat="1" applyFont="1" applyBorder="1" applyAlignment="1">
      <alignment/>
    </xf>
    <xf numFmtId="38" fontId="3" fillId="0" borderId="2" xfId="15" applyNumberFormat="1" applyFont="1" applyBorder="1" applyAlignment="1">
      <alignment/>
    </xf>
    <xf numFmtId="38" fontId="3" fillId="0" borderId="0" xfId="15" applyNumberFormat="1" applyFont="1" applyAlignment="1">
      <alignment horizontal="center"/>
    </xf>
    <xf numFmtId="38" fontId="3" fillId="0" borderId="0" xfId="15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9" fontId="3" fillId="0" borderId="0" xfId="21" applyFont="1" applyBorder="1" applyAlignment="1">
      <alignment/>
    </xf>
    <xf numFmtId="167" fontId="3" fillId="0" borderId="2" xfId="15" applyNumberFormat="1" applyFont="1" applyBorder="1" applyAlignment="1">
      <alignment/>
    </xf>
    <xf numFmtId="167" fontId="3" fillId="0" borderId="5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2" xfId="15" applyFont="1" applyBorder="1" applyAlignment="1">
      <alignment/>
    </xf>
    <xf numFmtId="0" fontId="3" fillId="0" borderId="0" xfId="0" applyFont="1" applyAlignment="1" quotePrefix="1">
      <alignment/>
    </xf>
    <xf numFmtId="167" fontId="5" fillId="0" borderId="0" xfId="15" applyNumberFormat="1" applyFont="1" applyAlignment="1" quotePrefix="1">
      <alignment horizontal="center"/>
    </xf>
    <xf numFmtId="38" fontId="3" fillId="0" borderId="4" xfId="15" applyNumberFormat="1" applyFont="1" applyBorder="1" applyAlignment="1">
      <alignment/>
    </xf>
    <xf numFmtId="38" fontId="3" fillId="0" borderId="9" xfId="15" applyNumberFormat="1" applyFont="1" applyBorder="1" applyAlignment="1">
      <alignment/>
    </xf>
    <xf numFmtId="38" fontId="3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B12596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5" sqref="C15"/>
    </sheetView>
  </sheetViews>
  <sheetFormatPr defaultColWidth="9.33203125" defaultRowHeight="12.75"/>
  <cols>
    <col min="1" max="1" width="1.0078125" style="10" customWidth="1"/>
    <col min="2" max="2" width="4.83203125" style="10" customWidth="1"/>
    <col min="3" max="3" width="62.83203125" style="10" customWidth="1"/>
    <col min="4" max="4" width="2.83203125" style="10" customWidth="1"/>
    <col min="5" max="5" width="18.83203125" style="10" customWidth="1"/>
    <col min="6" max="6" width="8.83203125" style="10" customWidth="1"/>
    <col min="7" max="7" width="18.83203125" style="10" customWidth="1"/>
    <col min="8" max="8" width="9.33203125" style="10" customWidth="1"/>
    <col min="9" max="10" width="18.83203125" style="10" customWidth="1"/>
    <col min="11" max="16384" width="9.33203125" style="10" customWidth="1"/>
  </cols>
  <sheetData>
    <row r="1" ht="12.75">
      <c r="B1" s="9" t="s">
        <v>20</v>
      </c>
    </row>
    <row r="2" ht="12.75">
      <c r="B2" s="9"/>
    </row>
    <row r="3" ht="12.75">
      <c r="B3" s="9" t="s">
        <v>214</v>
      </c>
    </row>
    <row r="5" spans="5:7" ht="12.75">
      <c r="E5" s="11" t="s">
        <v>21</v>
      </c>
      <c r="G5" s="11" t="s">
        <v>22</v>
      </c>
    </row>
    <row r="6" spans="5:7" ht="12.75">
      <c r="E6" s="11" t="s">
        <v>23</v>
      </c>
      <c r="G6" s="11" t="s">
        <v>23</v>
      </c>
    </row>
    <row r="7" spans="5:7" ht="12.75">
      <c r="E7" s="12" t="s">
        <v>212</v>
      </c>
      <c r="G7" s="12" t="s">
        <v>24</v>
      </c>
    </row>
    <row r="8" spans="5:7" ht="12.75">
      <c r="E8" s="11" t="s">
        <v>25</v>
      </c>
      <c r="G8" s="11" t="s">
        <v>25</v>
      </c>
    </row>
    <row r="9" ht="12.75">
      <c r="E9" s="11"/>
    </row>
    <row r="10" spans="2:7" ht="12.75">
      <c r="B10" s="10" t="s">
        <v>1</v>
      </c>
      <c r="E10" s="13">
        <v>117298864</v>
      </c>
      <c r="G10" s="13">
        <v>118738960</v>
      </c>
    </row>
    <row r="11" spans="2:7" ht="12.75">
      <c r="B11" s="10" t="s">
        <v>26</v>
      </c>
      <c r="E11" s="13">
        <v>103099644</v>
      </c>
      <c r="G11" s="13">
        <v>103353331</v>
      </c>
    </row>
    <row r="12" spans="2:7" ht="12.75">
      <c r="B12" s="10" t="s">
        <v>40</v>
      </c>
      <c r="E12" s="13">
        <v>1190234251</v>
      </c>
      <c r="G12" s="13">
        <v>1094419894</v>
      </c>
    </row>
    <row r="13" spans="2:7" ht="12.75">
      <c r="B13" s="10" t="s">
        <v>41</v>
      </c>
      <c r="E13" s="13">
        <f>51359715+17490290</f>
        <v>68850005</v>
      </c>
      <c r="G13" s="13">
        <f>51128170+37052715</f>
        <v>88180885</v>
      </c>
    </row>
    <row r="14" spans="5:7" ht="18" customHeight="1">
      <c r="E14" s="14">
        <f>SUM(E10:E13)</f>
        <v>1479482764</v>
      </c>
      <c r="G14" s="15">
        <f>SUM(G10:G13)</f>
        <v>1404693070</v>
      </c>
    </row>
    <row r="15" ht="12.75">
      <c r="E15" s="13"/>
    </row>
    <row r="16" spans="2:5" ht="12.75">
      <c r="B16" s="10" t="s">
        <v>42</v>
      </c>
      <c r="E16" s="13"/>
    </row>
    <row r="17" spans="3:7" ht="12.75">
      <c r="C17" s="10" t="s">
        <v>43</v>
      </c>
      <c r="E17" s="52">
        <v>361861542</v>
      </c>
      <c r="G17" s="52">
        <f>256180769+5000000-4000000</f>
        <v>257180769</v>
      </c>
    </row>
    <row r="18" spans="3:7" ht="12.75">
      <c r="C18" s="10" t="s">
        <v>2</v>
      </c>
      <c r="E18" s="19">
        <v>4032057</v>
      </c>
      <c r="G18" s="19">
        <v>4044983</v>
      </c>
    </row>
    <row r="19" spans="3:7" ht="12.75">
      <c r="C19" s="10" t="s">
        <v>3</v>
      </c>
      <c r="E19" s="19">
        <v>175523381</v>
      </c>
      <c r="G19" s="19">
        <v>117317483</v>
      </c>
    </row>
    <row r="20" spans="3:7" ht="12.75">
      <c r="C20" s="10" t="s">
        <v>4</v>
      </c>
      <c r="E20" s="19">
        <v>89802662</v>
      </c>
      <c r="G20" s="19">
        <f>88963080</f>
        <v>88963080</v>
      </c>
    </row>
    <row r="21" spans="3:7" ht="12.75">
      <c r="C21" s="10" t="s">
        <v>44</v>
      </c>
      <c r="E21" s="19">
        <f>1142013+72190398</f>
        <v>73332411</v>
      </c>
      <c r="G21" s="19">
        <v>1487259</v>
      </c>
    </row>
    <row r="22" spans="3:7" ht="12.75">
      <c r="C22" s="10" t="s">
        <v>45</v>
      </c>
      <c r="E22" s="19">
        <v>32845311</v>
      </c>
      <c r="G22" s="19">
        <v>28343809</v>
      </c>
    </row>
    <row r="23" spans="3:7" ht="18" customHeight="1">
      <c r="C23" s="10" t="s">
        <v>46</v>
      </c>
      <c r="E23" s="53">
        <f>SUM(E17:E22)</f>
        <v>737397364</v>
      </c>
      <c r="G23" s="54">
        <f>SUM(G17:G22)</f>
        <v>497337383</v>
      </c>
    </row>
    <row r="24" spans="5:7" ht="12.75">
      <c r="E24" s="19"/>
      <c r="G24" s="18"/>
    </row>
    <row r="25" spans="2:7" ht="12.75">
      <c r="B25" s="10" t="s">
        <v>47</v>
      </c>
      <c r="E25" s="19"/>
      <c r="G25" s="18"/>
    </row>
    <row r="26" spans="3:7" ht="12.75">
      <c r="C26" s="10" t="s">
        <v>48</v>
      </c>
      <c r="E26" s="19">
        <f>30156442+21902215</f>
        <v>52058657</v>
      </c>
      <c r="G26" s="19">
        <f>63250827+56169214</f>
        <v>119420041</v>
      </c>
    </row>
    <row r="27" spans="3:7" ht="12.75">
      <c r="C27" s="10" t="s">
        <v>49</v>
      </c>
      <c r="E27" s="47">
        <v>20887132</v>
      </c>
      <c r="G27" s="19">
        <v>35625540</v>
      </c>
    </row>
    <row r="28" spans="3:7" ht="12.75">
      <c r="C28" s="10" t="s">
        <v>29</v>
      </c>
      <c r="E28" s="19">
        <f>36138484+128000000</f>
        <v>164138484</v>
      </c>
      <c r="G28" s="19">
        <v>66625763</v>
      </c>
    </row>
    <row r="29" spans="3:7" ht="12.75">
      <c r="C29" s="10" t="s">
        <v>5</v>
      </c>
      <c r="E29" s="19">
        <v>322510989</v>
      </c>
      <c r="G29" s="19">
        <v>380535433</v>
      </c>
    </row>
    <row r="30" spans="3:7" ht="12.75">
      <c r="C30" s="10" t="s">
        <v>50</v>
      </c>
      <c r="E30" s="19">
        <v>79521277</v>
      </c>
      <c r="G30" s="19">
        <v>65372668</v>
      </c>
    </row>
    <row r="31" spans="3:7" ht="12.75">
      <c r="C31" s="10" t="s">
        <v>6</v>
      </c>
      <c r="E31" s="19">
        <f>97893546</f>
        <v>97893546</v>
      </c>
      <c r="G31" s="19">
        <f>177588275</f>
        <v>177588275</v>
      </c>
    </row>
    <row r="32" spans="3:7" ht="12.75">
      <c r="C32" s="10" t="s">
        <v>7</v>
      </c>
      <c r="E32" s="19">
        <v>94402651</v>
      </c>
      <c r="G32" s="19">
        <v>82775975</v>
      </c>
    </row>
    <row r="33" spans="3:7" ht="16.5" customHeight="1">
      <c r="C33" s="10" t="s">
        <v>8</v>
      </c>
      <c r="E33" s="53">
        <f>SUM(E26:E32)</f>
        <v>831412736</v>
      </c>
      <c r="G33" s="53">
        <f>SUM(G26:G32)</f>
        <v>927943695</v>
      </c>
    </row>
    <row r="34" ht="12.75">
      <c r="E34" s="13"/>
    </row>
    <row r="35" spans="2:7" ht="18" customHeight="1">
      <c r="B35" s="10" t="s">
        <v>51</v>
      </c>
      <c r="E35" s="10">
        <f>+E23-E33</f>
        <v>-94015372</v>
      </c>
      <c r="G35" s="10">
        <f>+G23-G33</f>
        <v>-430606312</v>
      </c>
    </row>
    <row r="36" spans="5:7" ht="12.75">
      <c r="E36" s="23"/>
      <c r="G36" s="23"/>
    </row>
    <row r="37" spans="5:7" ht="7.5" customHeight="1">
      <c r="E37" s="21"/>
      <c r="G37" s="17"/>
    </row>
    <row r="38" spans="2:7" ht="13.5" thickBot="1">
      <c r="B38" s="10" t="s">
        <v>15</v>
      </c>
      <c r="E38" s="31">
        <f>+E14+E35</f>
        <v>1385467392</v>
      </c>
      <c r="G38" s="31">
        <f>+G14+G35</f>
        <v>974086758</v>
      </c>
    </row>
    <row r="39" ht="13.5" thickTop="1">
      <c r="E39" s="13"/>
    </row>
    <row r="40" spans="2:5" ht="12.75">
      <c r="B40" s="10" t="s">
        <v>52</v>
      </c>
      <c r="E40" s="13"/>
    </row>
    <row r="41" ht="12.75">
      <c r="E41" s="13"/>
    </row>
    <row r="42" spans="2:7" ht="12.75">
      <c r="B42" s="10" t="s">
        <v>53</v>
      </c>
      <c r="E42" s="13">
        <v>255949317</v>
      </c>
      <c r="G42" s="10">
        <v>208138858</v>
      </c>
    </row>
    <row r="43" spans="2:7" ht="12.75">
      <c r="B43" s="10" t="s">
        <v>54</v>
      </c>
      <c r="E43" s="13">
        <v>159683394</v>
      </c>
      <c r="G43" s="10">
        <v>152846683</v>
      </c>
    </row>
    <row r="44" spans="2:7" ht="12.75">
      <c r="B44" s="10" t="s">
        <v>55</v>
      </c>
      <c r="E44" s="13">
        <v>403700</v>
      </c>
      <c r="G44" s="10">
        <v>403700</v>
      </c>
    </row>
    <row r="45" spans="2:7" ht="12.75">
      <c r="B45" s="10" t="s">
        <v>95</v>
      </c>
      <c r="E45" s="13">
        <v>15890637</v>
      </c>
      <c r="G45" s="10">
        <v>15890637</v>
      </c>
    </row>
    <row r="46" spans="2:7" ht="12.75">
      <c r="B46" s="10" t="s">
        <v>96</v>
      </c>
      <c r="E46" s="13">
        <v>1214333</v>
      </c>
      <c r="G46" s="10">
        <v>1214333</v>
      </c>
    </row>
    <row r="47" spans="2:7" ht="12.75">
      <c r="B47" s="10" t="s">
        <v>12</v>
      </c>
      <c r="E47" s="22">
        <v>151041365</v>
      </c>
      <c r="G47" s="23">
        <v>120367918</v>
      </c>
    </row>
    <row r="48" ht="7.5" customHeight="1">
      <c r="E48" s="13"/>
    </row>
    <row r="49" spans="2:7" ht="12.75">
      <c r="B49" s="10" t="s">
        <v>97</v>
      </c>
      <c r="E49" s="13">
        <f>SUM(E42:E47)</f>
        <v>584182746</v>
      </c>
      <c r="G49" s="10">
        <f>SUM(G42:G47)</f>
        <v>498862129</v>
      </c>
    </row>
    <row r="50" ht="12.75">
      <c r="E50" s="13"/>
    </row>
    <row r="51" spans="2:7" ht="12.75">
      <c r="B51" s="10" t="s">
        <v>98</v>
      </c>
      <c r="E51" s="13">
        <v>39381494</v>
      </c>
      <c r="G51" s="10">
        <v>31771427</v>
      </c>
    </row>
    <row r="52" spans="2:7" ht="12.75">
      <c r="B52" s="10" t="s">
        <v>10</v>
      </c>
      <c r="E52" s="13">
        <v>84013660</v>
      </c>
      <c r="G52" s="36">
        <v>0</v>
      </c>
    </row>
    <row r="53" spans="2:7" ht="12.75">
      <c r="B53" s="10" t="s">
        <v>9</v>
      </c>
      <c r="E53" s="36">
        <v>0</v>
      </c>
      <c r="G53" s="10">
        <v>64714450</v>
      </c>
    </row>
    <row r="54" ht="12.75">
      <c r="E54" s="13"/>
    </row>
    <row r="55" spans="2:7" ht="12.75">
      <c r="B55" s="10" t="s">
        <v>99</v>
      </c>
      <c r="E55" s="38">
        <v>0</v>
      </c>
      <c r="F55" s="17"/>
      <c r="G55" s="16">
        <v>8000000</v>
      </c>
    </row>
    <row r="56" spans="2:7" ht="12.75">
      <c r="B56" s="10" t="s">
        <v>100</v>
      </c>
      <c r="E56" s="18">
        <v>19723110</v>
      </c>
      <c r="F56" s="17"/>
      <c r="G56" s="18">
        <v>188062546</v>
      </c>
    </row>
    <row r="57" spans="2:7" ht="12.75">
      <c r="B57" s="10" t="s">
        <v>13</v>
      </c>
      <c r="E57" s="47">
        <v>729653</v>
      </c>
      <c r="F57" s="17"/>
      <c r="G57" s="18">
        <v>549706</v>
      </c>
    </row>
    <row r="58" spans="2:7" ht="12.75">
      <c r="B58" s="10" t="s">
        <v>101</v>
      </c>
      <c r="E58" s="19">
        <f>112072500+122000000+350000000</f>
        <v>584072500</v>
      </c>
      <c r="F58" s="17"/>
      <c r="G58" s="19">
        <v>137985077</v>
      </c>
    </row>
    <row r="59" spans="2:7" ht="12.75">
      <c r="B59" s="10" t="s">
        <v>27</v>
      </c>
      <c r="E59" s="47">
        <f>666667</f>
        <v>666667</v>
      </c>
      <c r="F59" s="17"/>
      <c r="G59" s="19">
        <v>18333334</v>
      </c>
    </row>
    <row r="60" spans="2:7" ht="12.75">
      <c r="B60" s="10" t="s">
        <v>28</v>
      </c>
      <c r="E60" s="47">
        <v>48000000</v>
      </c>
      <c r="F60" s="17"/>
      <c r="G60" s="37">
        <v>0</v>
      </c>
    </row>
    <row r="61" spans="2:7" ht="12.75">
      <c r="B61" s="10" t="s">
        <v>102</v>
      </c>
      <c r="E61" s="19">
        <v>1720620</v>
      </c>
      <c r="F61" s="17"/>
      <c r="G61" s="19">
        <v>1720620</v>
      </c>
    </row>
    <row r="62" spans="2:7" ht="12.75">
      <c r="B62" s="10" t="s">
        <v>103</v>
      </c>
      <c r="E62" s="19">
        <v>20866942</v>
      </c>
      <c r="F62" s="17"/>
      <c r="G62" s="19">
        <v>22429873</v>
      </c>
    </row>
    <row r="63" spans="2:7" ht="12.75">
      <c r="B63" s="10" t="s">
        <v>14</v>
      </c>
      <c r="E63" s="20">
        <v>2110000</v>
      </c>
      <c r="F63" s="17"/>
      <c r="G63" s="20">
        <f>1931596-274000</f>
        <v>1657596</v>
      </c>
    </row>
    <row r="64" ht="7.5" customHeight="1">
      <c r="E64" s="13"/>
    </row>
    <row r="65" spans="2:7" ht="12.75">
      <c r="B65" s="10" t="s">
        <v>16</v>
      </c>
      <c r="E65" s="13">
        <f>SUM(E55:E64)</f>
        <v>677889492</v>
      </c>
      <c r="G65" s="13">
        <f>SUM(G55:G64)</f>
        <v>378738752</v>
      </c>
    </row>
    <row r="66" spans="5:7" ht="12.75">
      <c r="E66" s="22"/>
      <c r="G66" s="23"/>
    </row>
    <row r="67" spans="5:7" ht="8.25" customHeight="1">
      <c r="E67" s="21"/>
      <c r="F67" s="17"/>
      <c r="G67" s="17"/>
    </row>
    <row r="68" spans="2:7" ht="13.5" thickBot="1">
      <c r="B68" s="10" t="s">
        <v>104</v>
      </c>
      <c r="E68" s="32">
        <f>+SUM(E49:E54,E65)</f>
        <v>1385467392</v>
      </c>
      <c r="G68" s="32">
        <f>+SUM(G49:G54,G65)</f>
        <v>974086758</v>
      </c>
    </row>
    <row r="69" spans="5:7" ht="13.5" thickTop="1">
      <c r="E69" s="21"/>
      <c r="G69" s="21"/>
    </row>
    <row r="70" spans="5:7" ht="12.75">
      <c r="E70" s="21"/>
      <c r="G70" s="21"/>
    </row>
    <row r="71" spans="2:7" ht="12.75">
      <c r="B71" s="10" t="s">
        <v>105</v>
      </c>
      <c r="E71" s="21">
        <f>+ROUND(E49/E42*100,2)</f>
        <v>228.24</v>
      </c>
      <c r="G71" s="21">
        <f>+ROUND(G49/G42*100,2)</f>
        <v>239.68</v>
      </c>
    </row>
    <row r="72" ht="12.75">
      <c r="E72" s="13"/>
    </row>
    <row r="73" spans="5:7" ht="12.75">
      <c r="E73" s="36">
        <f>+E68-E38</f>
        <v>0</v>
      </c>
      <c r="G73" s="36">
        <f>+G38-G68</f>
        <v>0</v>
      </c>
    </row>
    <row r="74" ht="12.75">
      <c r="E74" s="13"/>
    </row>
    <row r="75" ht="12.75">
      <c r="E75" s="13"/>
    </row>
    <row r="76" ht="12.75">
      <c r="E76" s="13"/>
    </row>
    <row r="77" ht="12.75">
      <c r="E77" s="13"/>
    </row>
    <row r="78" ht="12.75">
      <c r="E78" s="13"/>
    </row>
  </sheetData>
  <printOptions/>
  <pageMargins left="0.75" right="0.5" top="0.5" bottom="0.75" header="0.5" footer="0.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6"/>
  <sheetViews>
    <sheetView tabSelected="1" zoomScale="75" zoomScaleNormal="75" workbookViewId="0" topLeftCell="A227">
      <selection activeCell="B240" sqref="B240"/>
    </sheetView>
  </sheetViews>
  <sheetFormatPr defaultColWidth="9.33203125" defaultRowHeight="12.75"/>
  <cols>
    <col min="1" max="1" width="7.83203125" style="1" customWidth="1"/>
    <col min="2" max="3" width="12.83203125" style="1" customWidth="1"/>
    <col min="4" max="4" width="18.83203125" style="1" customWidth="1"/>
    <col min="5" max="5" width="17.83203125" style="3" customWidth="1"/>
    <col min="6" max="8" width="18.83203125" style="3" customWidth="1"/>
    <col min="9" max="9" width="16.5" style="1" customWidth="1"/>
    <col min="10" max="10" width="90.83203125" style="1" customWidth="1"/>
    <col min="11" max="11" width="17.16015625" style="1" customWidth="1"/>
    <col min="12" max="16384" width="9.33203125" style="1" customWidth="1"/>
  </cols>
  <sheetData>
    <row r="1" ht="12.75">
      <c r="A1" s="9" t="str">
        <f>+'BS'!B1</f>
        <v>EUROPLUS BERHAD (formerly known as Larut Consolidated Berhad) ( 520-H)</v>
      </c>
    </row>
    <row r="3" ht="12.75">
      <c r="A3" s="2" t="s">
        <v>211</v>
      </c>
    </row>
    <row r="5" spans="1:2" ht="12.75">
      <c r="A5" s="1" t="s">
        <v>114</v>
      </c>
      <c r="B5" s="2" t="s">
        <v>115</v>
      </c>
    </row>
    <row r="7" ht="12.75">
      <c r="B7" s="1" t="s">
        <v>116</v>
      </c>
    </row>
    <row r="8" ht="12.75">
      <c r="B8" s="1" t="s">
        <v>74</v>
      </c>
    </row>
    <row r="9" ht="12.75">
      <c r="B9" s="1" t="s">
        <v>75</v>
      </c>
    </row>
    <row r="10" ht="12.75">
      <c r="B10" s="1" t="s">
        <v>76</v>
      </c>
    </row>
    <row r="13" spans="1:2" ht="12.75">
      <c r="A13" s="1" t="s">
        <v>117</v>
      </c>
      <c r="B13" s="2" t="s">
        <v>118</v>
      </c>
    </row>
    <row r="15" ht="12.75">
      <c r="B15" s="1" t="s">
        <v>119</v>
      </c>
    </row>
    <row r="16" ht="12.75">
      <c r="B16" s="1" t="s">
        <v>77</v>
      </c>
    </row>
    <row r="18" spans="5:8" ht="12.75">
      <c r="E18" s="5" t="s">
        <v>106</v>
      </c>
      <c r="F18" s="5" t="s">
        <v>107</v>
      </c>
      <c r="G18" s="5" t="s">
        <v>106</v>
      </c>
      <c r="H18" s="5" t="s">
        <v>107</v>
      </c>
    </row>
    <row r="19" spans="5:8" ht="12.75">
      <c r="E19" s="5" t="s">
        <v>108</v>
      </c>
      <c r="F19" s="5" t="s">
        <v>109</v>
      </c>
      <c r="G19" s="5" t="s">
        <v>124</v>
      </c>
      <c r="H19" s="5" t="s">
        <v>109</v>
      </c>
    </row>
    <row r="20" spans="5:8" ht="12.75">
      <c r="E20" s="5"/>
      <c r="F20" s="5" t="s">
        <v>108</v>
      </c>
      <c r="G20" s="5"/>
      <c r="H20" s="5" t="s">
        <v>125</v>
      </c>
    </row>
    <row r="21" spans="5:8" ht="12.75">
      <c r="E21" s="27" t="s">
        <v>212</v>
      </c>
      <c r="F21" s="27" t="s">
        <v>24</v>
      </c>
      <c r="G21" s="5" t="str">
        <f>+E21</f>
        <v>31/03/2001</v>
      </c>
      <c r="H21" s="5" t="str">
        <f>+F21</f>
        <v>31/03/2000</v>
      </c>
    </row>
    <row r="22" spans="5:8" ht="15">
      <c r="E22" s="25" t="s">
        <v>110</v>
      </c>
      <c r="F22" s="25" t="s">
        <v>110</v>
      </c>
      <c r="G22" s="25" t="s">
        <v>110</v>
      </c>
      <c r="H22" s="25" t="s">
        <v>110</v>
      </c>
    </row>
    <row r="23" spans="2:8" ht="12.75">
      <c r="B23" s="1" t="s">
        <v>72</v>
      </c>
      <c r="E23" s="1"/>
      <c r="F23" s="1"/>
      <c r="G23" s="1"/>
      <c r="H23" s="1"/>
    </row>
    <row r="24" spans="2:8" ht="12.75">
      <c r="B24" s="1" t="s">
        <v>73</v>
      </c>
      <c r="E24" s="36">
        <v>0</v>
      </c>
      <c r="F24" s="13">
        <v>-2228</v>
      </c>
      <c r="G24" s="13">
        <v>3359</v>
      </c>
      <c r="H24" s="36">
        <v>0</v>
      </c>
    </row>
    <row r="25" spans="2:8" ht="12.75">
      <c r="B25" s="1" t="s">
        <v>71</v>
      </c>
      <c r="E25" s="36">
        <v>0</v>
      </c>
      <c r="F25" s="36">
        <v>0</v>
      </c>
      <c r="G25" s="36">
        <v>0</v>
      </c>
      <c r="H25" s="13">
        <v>1854</v>
      </c>
    </row>
    <row r="26" spans="2:8" ht="12.75">
      <c r="B26" s="1" t="s">
        <v>69</v>
      </c>
      <c r="E26" s="36"/>
      <c r="F26" s="36"/>
      <c r="G26" s="36"/>
      <c r="H26" s="13"/>
    </row>
    <row r="27" spans="2:8" ht="12.75">
      <c r="B27" s="1" t="s">
        <v>70</v>
      </c>
      <c r="E27" s="36">
        <v>0</v>
      </c>
      <c r="F27" s="36">
        <v>0</v>
      </c>
      <c r="G27" s="36">
        <v>0</v>
      </c>
      <c r="H27" s="13">
        <v>-7800</v>
      </c>
    </row>
    <row r="28" spans="5:8" ht="13.5" thickBot="1">
      <c r="E28" s="24">
        <f>SUM(E23:E27)</f>
        <v>0</v>
      </c>
      <c r="F28" s="24">
        <f>SUM(F23:F27)</f>
        <v>-2228</v>
      </c>
      <c r="G28" s="24">
        <f>SUM(G23:G27)</f>
        <v>3359</v>
      </c>
      <c r="H28" s="24">
        <f>SUM(H23:H27)</f>
        <v>-5946</v>
      </c>
    </row>
    <row r="29" spans="5:8" ht="13.5" thickTop="1">
      <c r="E29" s="13"/>
      <c r="F29" s="13"/>
      <c r="G29" s="13"/>
      <c r="H29" s="13"/>
    </row>
    <row r="31" spans="1:2" ht="12.75">
      <c r="A31" s="1" t="s">
        <v>120</v>
      </c>
      <c r="B31" s="2" t="s">
        <v>121</v>
      </c>
    </row>
    <row r="33" ht="12.75">
      <c r="B33" s="1" t="s">
        <v>122</v>
      </c>
    </row>
    <row r="36" spans="1:2" ht="12.75">
      <c r="A36" s="1" t="s">
        <v>123</v>
      </c>
      <c r="B36" s="2" t="s">
        <v>78</v>
      </c>
    </row>
    <row r="37" ht="12.75">
      <c r="B37" s="2"/>
    </row>
    <row r="38" spans="5:8" ht="12.75">
      <c r="E38" s="5" t="s">
        <v>106</v>
      </c>
      <c r="F38" s="5" t="s">
        <v>107</v>
      </c>
      <c r="G38" s="5" t="s">
        <v>106</v>
      </c>
      <c r="H38" s="5" t="s">
        <v>107</v>
      </c>
    </row>
    <row r="39" spans="5:8" ht="12.75">
      <c r="E39" s="5" t="s">
        <v>108</v>
      </c>
      <c r="F39" s="5" t="s">
        <v>109</v>
      </c>
      <c r="G39" s="5" t="s">
        <v>124</v>
      </c>
      <c r="H39" s="5" t="s">
        <v>109</v>
      </c>
    </row>
    <row r="40" spans="5:8" ht="12.75">
      <c r="E40" s="5"/>
      <c r="F40" s="5" t="s">
        <v>108</v>
      </c>
      <c r="G40" s="5"/>
      <c r="H40" s="5" t="s">
        <v>125</v>
      </c>
    </row>
    <row r="41" spans="5:8" ht="12.75">
      <c r="E41" s="27" t="s">
        <v>212</v>
      </c>
      <c r="F41" s="27" t="s">
        <v>24</v>
      </c>
      <c r="G41" s="5" t="str">
        <f>+E41</f>
        <v>31/03/2001</v>
      </c>
      <c r="H41" s="5" t="str">
        <f>+F41</f>
        <v>31/03/2000</v>
      </c>
    </row>
    <row r="42" spans="5:8" ht="15">
      <c r="E42" s="25" t="s">
        <v>110</v>
      </c>
      <c r="F42" s="25" t="s">
        <v>110</v>
      </c>
      <c r="G42" s="25" t="s">
        <v>110</v>
      </c>
      <c r="H42" s="25" t="s">
        <v>110</v>
      </c>
    </row>
    <row r="43" spans="2:8" ht="12.75">
      <c r="B43" s="1" t="s">
        <v>197</v>
      </c>
      <c r="E43" s="34">
        <f>+G43-17117</f>
        <v>5596</v>
      </c>
      <c r="F43" s="34">
        <f>+H43-24681</f>
        <v>182</v>
      </c>
      <c r="G43" s="34">
        <v>22713</v>
      </c>
      <c r="H43" s="34">
        <v>24863</v>
      </c>
    </row>
    <row r="44" spans="2:8" ht="12.75">
      <c r="B44" s="1" t="s">
        <v>222</v>
      </c>
      <c r="E44" s="34">
        <v>-228</v>
      </c>
      <c r="F44" s="34">
        <f>+H44-410</f>
        <v>-61</v>
      </c>
      <c r="G44" s="34">
        <v>453</v>
      </c>
      <c r="H44" s="34">
        <v>349</v>
      </c>
    </row>
    <row r="45" spans="2:8" ht="12.75">
      <c r="B45" s="1" t="s">
        <v>198</v>
      </c>
      <c r="E45" s="41">
        <f>+G45+576</f>
        <v>1608</v>
      </c>
      <c r="F45" s="41">
        <f>+H45-1450</f>
        <v>-1155</v>
      </c>
      <c r="G45" s="41">
        <v>1032</v>
      </c>
      <c r="H45" s="41">
        <v>295</v>
      </c>
    </row>
    <row r="46" spans="5:8" ht="12.75">
      <c r="E46" s="43">
        <f>SUM(E43:E45)</f>
        <v>6976</v>
      </c>
      <c r="F46" s="43">
        <f>SUM(F43:F45)</f>
        <v>-1034</v>
      </c>
      <c r="G46" s="43">
        <f>SUM(G43:G45)</f>
        <v>24198</v>
      </c>
      <c r="H46" s="43">
        <f>SUM(H43:H45)</f>
        <v>25507</v>
      </c>
    </row>
    <row r="47" spans="5:8" ht="12.75">
      <c r="E47" s="43"/>
      <c r="F47" s="43"/>
      <c r="G47" s="43"/>
      <c r="H47" s="43"/>
    </row>
    <row r="48" spans="2:8" ht="12.75">
      <c r="B48" s="1" t="s">
        <v>199</v>
      </c>
      <c r="E48" s="43">
        <f>+G48-139</f>
        <v>48</v>
      </c>
      <c r="F48" s="43">
        <f>+H48-335</f>
        <v>-265</v>
      </c>
      <c r="G48" s="43">
        <v>187</v>
      </c>
      <c r="H48" s="43">
        <v>70</v>
      </c>
    </row>
    <row r="49" spans="5:8" ht="13.5" thickBot="1">
      <c r="E49" s="44">
        <f>SUM(E46:E48)</f>
        <v>7024</v>
      </c>
      <c r="F49" s="44">
        <f>SUM(F46:F48)</f>
        <v>-1299</v>
      </c>
      <c r="G49" s="44">
        <f>SUM(G46:G48)</f>
        <v>24385</v>
      </c>
      <c r="H49" s="44">
        <f>SUM(H46:H48)</f>
        <v>25577</v>
      </c>
    </row>
    <row r="50" spans="5:8" ht="13.5" thickTop="1">
      <c r="E50" s="43"/>
      <c r="F50" s="43"/>
      <c r="G50" s="43"/>
      <c r="H50" s="43"/>
    </row>
    <row r="51" spans="2:8" ht="12.75">
      <c r="B51" s="1" t="s">
        <v>0</v>
      </c>
      <c r="E51" s="45">
        <v>0.48</v>
      </c>
      <c r="F51" s="45">
        <v>-0.12</v>
      </c>
      <c r="G51" s="45">
        <v>0.38</v>
      </c>
      <c r="H51" s="45">
        <v>0.5</v>
      </c>
    </row>
    <row r="52" spans="5:8" ht="12.75">
      <c r="E52" s="43"/>
      <c r="F52" s="43"/>
      <c r="G52" s="43"/>
      <c r="H52" s="43"/>
    </row>
    <row r="53" spans="2:8" ht="12.75">
      <c r="B53" s="1" t="s">
        <v>200</v>
      </c>
      <c r="E53" s="43"/>
      <c r="F53" s="43"/>
      <c r="G53" s="43"/>
      <c r="H53" s="43"/>
    </row>
    <row r="54" spans="2:8" ht="12.75">
      <c r="B54" s="1" t="s">
        <v>93</v>
      </c>
      <c r="E54" s="43"/>
      <c r="F54" s="43"/>
      <c r="G54" s="43"/>
      <c r="H54" s="43"/>
    </row>
    <row r="55" spans="2:8" ht="12.75">
      <c r="B55" s="1" t="s">
        <v>94</v>
      </c>
      <c r="E55" s="43"/>
      <c r="F55" s="43"/>
      <c r="G55" s="43"/>
      <c r="H55" s="43"/>
    </row>
    <row r="56" spans="5:8" ht="12.75">
      <c r="E56" s="43"/>
      <c r="F56" s="43"/>
      <c r="G56" s="43"/>
      <c r="H56" s="43"/>
    </row>
    <row r="57" spans="5:8" ht="12.75">
      <c r="E57" s="42"/>
      <c r="F57" s="13"/>
      <c r="G57" s="42"/>
      <c r="H57" s="13"/>
    </row>
    <row r="58" spans="1:2" ht="12.75">
      <c r="A58" s="1" t="s">
        <v>126</v>
      </c>
      <c r="B58" s="2" t="s">
        <v>127</v>
      </c>
    </row>
    <row r="60" ht="12.75">
      <c r="B60" s="1" t="s">
        <v>128</v>
      </c>
    </row>
    <row r="62" spans="1:2" ht="12.75" hidden="1">
      <c r="A62" s="1" t="s">
        <v>129</v>
      </c>
      <c r="B62" s="2" t="s">
        <v>130</v>
      </c>
    </row>
    <row r="63" ht="12.75" hidden="1"/>
    <row r="64" ht="12.75" hidden="1">
      <c r="B64" s="1" t="s">
        <v>131</v>
      </c>
    </row>
    <row r="65" ht="12.75" hidden="1">
      <c r="B65" s="1" t="s">
        <v>132</v>
      </c>
    </row>
    <row r="66" ht="12.75" hidden="1">
      <c r="B66" s="1" t="s">
        <v>133</v>
      </c>
    </row>
    <row r="67" ht="12.75" hidden="1">
      <c r="B67" s="1" t="s">
        <v>134</v>
      </c>
    </row>
    <row r="68" ht="12.75" hidden="1">
      <c r="B68" s="1" t="s">
        <v>135</v>
      </c>
    </row>
    <row r="69" ht="12.75" hidden="1">
      <c r="B69" s="1" t="s">
        <v>136</v>
      </c>
    </row>
    <row r="71" spans="1:2" ht="12.75">
      <c r="A71" s="1" t="s">
        <v>129</v>
      </c>
      <c r="B71" s="2" t="s">
        <v>137</v>
      </c>
    </row>
    <row r="73" ht="12.75">
      <c r="B73" s="1" t="s">
        <v>138</v>
      </c>
    </row>
    <row r="76" spans="1:2" ht="12.75">
      <c r="A76" s="1" t="s">
        <v>139</v>
      </c>
      <c r="B76" s="2" t="s">
        <v>140</v>
      </c>
    </row>
    <row r="77" ht="12.75">
      <c r="B77" s="2"/>
    </row>
    <row r="78" ht="12.75">
      <c r="B78" s="1" t="s">
        <v>141</v>
      </c>
    </row>
    <row r="81" spans="1:2" ht="12.75">
      <c r="A81" s="1" t="s">
        <v>142</v>
      </c>
      <c r="B81" s="2" t="s">
        <v>143</v>
      </c>
    </row>
    <row r="83" ht="12.75">
      <c r="B83" s="1" t="s">
        <v>144</v>
      </c>
    </row>
    <row r="86" spans="1:2" ht="12.75">
      <c r="A86" s="1" t="s">
        <v>145</v>
      </c>
      <c r="B86" s="2" t="s">
        <v>146</v>
      </c>
    </row>
    <row r="88" spans="1:2" ht="12.75">
      <c r="A88" s="1" t="s">
        <v>147</v>
      </c>
      <c r="B88" s="2" t="s">
        <v>202</v>
      </c>
    </row>
    <row r="90" ht="12.75">
      <c r="B90" s="1" t="s">
        <v>203</v>
      </c>
    </row>
    <row r="91" ht="12.75">
      <c r="B91" s="1" t="s">
        <v>204</v>
      </c>
    </row>
    <row r="92" ht="12.75">
      <c r="B92" s="1" t="s">
        <v>33</v>
      </c>
    </row>
    <row r="93" ht="12.75">
      <c r="B93" s="1" t="s">
        <v>295</v>
      </c>
    </row>
    <row r="94" ht="12.75">
      <c r="B94" s="1" t="s">
        <v>288</v>
      </c>
    </row>
    <row r="95" ht="12.75">
      <c r="B95" s="1" t="s">
        <v>287</v>
      </c>
    </row>
    <row r="97" spans="1:2" ht="12.75">
      <c r="A97" s="1" t="s">
        <v>148</v>
      </c>
      <c r="B97" s="2" t="s">
        <v>152</v>
      </c>
    </row>
    <row r="99" ht="12.75">
      <c r="B99" s="1" t="s">
        <v>205</v>
      </c>
    </row>
    <row r="100" ht="12.75">
      <c r="B100" s="1" t="s">
        <v>206</v>
      </c>
    </row>
    <row r="102" spans="1:2" ht="12.75">
      <c r="A102" s="1" t="s">
        <v>149</v>
      </c>
      <c r="B102" s="2" t="s">
        <v>207</v>
      </c>
    </row>
    <row r="104" ht="12.75">
      <c r="B104" s="1" t="s">
        <v>208</v>
      </c>
    </row>
    <row r="105" ht="12.75">
      <c r="B105" s="1" t="s">
        <v>289</v>
      </c>
    </row>
    <row r="106" ht="12.75">
      <c r="B106" s="1" t="s">
        <v>291</v>
      </c>
    </row>
    <row r="107" ht="12.75">
      <c r="B107" s="1" t="s">
        <v>290</v>
      </c>
    </row>
    <row r="109" spans="1:2" ht="12.75">
      <c r="A109" s="1" t="s">
        <v>150</v>
      </c>
      <c r="B109" s="1" t="s">
        <v>34</v>
      </c>
    </row>
    <row r="110" ht="12.75">
      <c r="B110" s="1" t="s">
        <v>35</v>
      </c>
    </row>
    <row r="111" spans="2:6" ht="12.75">
      <c r="B111" s="35" t="s">
        <v>36</v>
      </c>
      <c r="C111" s="35"/>
      <c r="D111" s="35"/>
      <c r="E111" s="46"/>
      <c r="F111" s="46"/>
    </row>
    <row r="113" ht="12.75">
      <c r="B113" s="1" t="s">
        <v>37</v>
      </c>
    </row>
    <row r="114" ht="12.75">
      <c r="B114" s="1" t="s">
        <v>292</v>
      </c>
    </row>
    <row r="115" ht="12.75">
      <c r="B115" s="1" t="s">
        <v>294</v>
      </c>
    </row>
    <row r="116" spans="2:8" ht="12.75">
      <c r="B116" s="1" t="s">
        <v>293</v>
      </c>
      <c r="E116" s="1"/>
      <c r="F116" s="1"/>
      <c r="G116" s="10"/>
      <c r="H116" s="1"/>
    </row>
    <row r="117" spans="5:8" ht="12.75">
      <c r="E117" s="1"/>
      <c r="F117" s="1"/>
      <c r="G117" s="10"/>
      <c r="H117" s="1"/>
    </row>
    <row r="118" spans="1:2" ht="12.75">
      <c r="A118" s="1" t="s">
        <v>153</v>
      </c>
      <c r="B118" s="2" t="s">
        <v>154</v>
      </c>
    </row>
    <row r="120" ht="12.75">
      <c r="B120" s="1" t="s">
        <v>155</v>
      </c>
    </row>
    <row r="123" spans="1:2" ht="12.75">
      <c r="A123" s="1" t="s">
        <v>156</v>
      </c>
      <c r="B123" s="2" t="s">
        <v>157</v>
      </c>
    </row>
    <row r="125" ht="12.75">
      <c r="B125" s="1" t="s">
        <v>158</v>
      </c>
    </row>
    <row r="126" ht="12.75">
      <c r="B126" s="1" t="s">
        <v>11</v>
      </c>
    </row>
    <row r="127" ht="12.75">
      <c r="B127" s="1" t="s">
        <v>63</v>
      </c>
    </row>
    <row r="128" ht="12.75">
      <c r="B128" s="1" t="s">
        <v>64</v>
      </c>
    </row>
    <row r="129" spans="5:8" ht="12.75">
      <c r="E129" s="5" t="s">
        <v>106</v>
      </c>
      <c r="F129" s="5" t="s">
        <v>107</v>
      </c>
      <c r="G129" s="5" t="s">
        <v>106</v>
      </c>
      <c r="H129" s="5" t="s">
        <v>107</v>
      </c>
    </row>
    <row r="130" spans="5:8" ht="12.75">
      <c r="E130" s="5" t="s">
        <v>108</v>
      </c>
      <c r="F130" s="5" t="s">
        <v>109</v>
      </c>
      <c r="G130" s="5" t="s">
        <v>124</v>
      </c>
      <c r="H130" s="5" t="s">
        <v>109</v>
      </c>
    </row>
    <row r="131" spans="5:8" ht="12.75">
      <c r="E131" s="5"/>
      <c r="F131" s="5" t="s">
        <v>108</v>
      </c>
      <c r="G131" s="5"/>
      <c r="H131" s="5" t="s">
        <v>125</v>
      </c>
    </row>
    <row r="132" spans="5:8" ht="12.75">
      <c r="E132" s="27" t="s">
        <v>212</v>
      </c>
      <c r="F132" s="27" t="s">
        <v>24</v>
      </c>
      <c r="G132" s="5" t="str">
        <f>+E132</f>
        <v>31/03/2001</v>
      </c>
      <c r="H132" s="5" t="str">
        <f>+F132</f>
        <v>31/03/2000</v>
      </c>
    </row>
    <row r="133" spans="5:8" ht="15">
      <c r="E133" s="51" t="s">
        <v>68</v>
      </c>
      <c r="F133" s="51" t="s">
        <v>68</v>
      </c>
      <c r="G133" s="51" t="s">
        <v>68</v>
      </c>
      <c r="H133" s="51" t="s">
        <v>68</v>
      </c>
    </row>
    <row r="134" ht="12.75">
      <c r="B134" s="1" t="s">
        <v>65</v>
      </c>
    </row>
    <row r="135" spans="2:8" ht="12.75">
      <c r="B135" s="50" t="s">
        <v>66</v>
      </c>
      <c r="E135" s="3">
        <v>0</v>
      </c>
      <c r="F135" s="3">
        <v>0</v>
      </c>
      <c r="G135" s="3">
        <v>20813</v>
      </c>
      <c r="H135" s="3">
        <v>0</v>
      </c>
    </row>
    <row r="136" spans="2:8" ht="12.75">
      <c r="B136" s="50" t="s">
        <v>67</v>
      </c>
      <c r="E136" s="3">
        <v>0</v>
      </c>
      <c r="F136" s="3">
        <v>0</v>
      </c>
      <c r="G136" s="3">
        <v>26549</v>
      </c>
      <c r="H136" s="3">
        <v>0</v>
      </c>
    </row>
    <row r="137" spans="2:8" ht="12.75">
      <c r="B137" s="50" t="s">
        <v>80</v>
      </c>
      <c r="E137" s="3">
        <v>18</v>
      </c>
      <c r="F137" s="3">
        <v>0</v>
      </c>
      <c r="G137" s="3">
        <v>449</v>
      </c>
      <c r="H137" s="3">
        <v>0</v>
      </c>
    </row>
    <row r="139" spans="5:8" ht="13.5" thickBot="1">
      <c r="E139" s="4">
        <f>SUM(E135:E138)</f>
        <v>18</v>
      </c>
      <c r="F139" s="4">
        <f>SUM(F135:F138)</f>
        <v>0</v>
      </c>
      <c r="G139" s="4">
        <f>SUM(G135:G138)</f>
        <v>47811</v>
      </c>
      <c r="H139" s="4">
        <f>SUM(H135:H138)</f>
        <v>0</v>
      </c>
    </row>
    <row r="140" ht="13.5" thickTop="1"/>
    <row r="142" spans="1:2" ht="12.75">
      <c r="A142" s="1" t="s">
        <v>159</v>
      </c>
      <c r="B142" s="2" t="s">
        <v>160</v>
      </c>
    </row>
    <row r="143" spans="5:7" ht="12.75">
      <c r="E143" s="5" t="s">
        <v>161</v>
      </c>
      <c r="F143" s="5" t="s">
        <v>162</v>
      </c>
      <c r="G143" s="5" t="s">
        <v>18</v>
      </c>
    </row>
    <row r="144" spans="5:7" ht="12.75">
      <c r="E144" s="5" t="s">
        <v>110</v>
      </c>
      <c r="F144" s="5" t="s">
        <v>110</v>
      </c>
      <c r="G144" s="5" t="s">
        <v>110</v>
      </c>
    </row>
    <row r="145" spans="5:7" ht="12.75">
      <c r="E145" s="5"/>
      <c r="F145" s="5"/>
      <c r="G145" s="5"/>
    </row>
    <row r="146" spans="2:7" ht="12.75">
      <c r="B146" s="1" t="s">
        <v>163</v>
      </c>
      <c r="E146" s="3">
        <f>237084-F146</f>
        <v>211103</v>
      </c>
      <c r="F146" s="5">
        <f>15825+10156</f>
        <v>25981</v>
      </c>
      <c r="G146" s="5">
        <f>SUM(E146:F146)</f>
        <v>237084</v>
      </c>
    </row>
    <row r="147" spans="2:7" ht="12.75">
      <c r="B147" s="1" t="s">
        <v>164</v>
      </c>
      <c r="E147" s="3">
        <v>603796</v>
      </c>
      <c r="F147" s="5">
        <v>0</v>
      </c>
      <c r="G147" s="5">
        <f>SUM(E147:F147)</f>
        <v>603796</v>
      </c>
    </row>
    <row r="148" spans="5:7" ht="13.5" thickBot="1">
      <c r="E148" s="4">
        <f>SUM(E146:E147)</f>
        <v>814899</v>
      </c>
      <c r="F148" s="6">
        <f>SUM(F146:F147)</f>
        <v>25981</v>
      </c>
      <c r="G148" s="6">
        <f>SUM(G146:G147)</f>
        <v>840880</v>
      </c>
    </row>
    <row r="149" ht="13.5" thickTop="1"/>
    <row r="150" ht="12.75">
      <c r="B150" s="2" t="s">
        <v>165</v>
      </c>
    </row>
    <row r="152" spans="2:6" ht="12.75">
      <c r="B152" s="1" t="s">
        <v>166</v>
      </c>
      <c r="E152" s="28" t="s">
        <v>25</v>
      </c>
      <c r="F152" s="28" t="s">
        <v>201</v>
      </c>
    </row>
    <row r="153" spans="2:6" ht="12.75">
      <c r="B153" s="1" t="s">
        <v>167</v>
      </c>
      <c r="E153" s="28" t="s">
        <v>168</v>
      </c>
      <c r="F153" s="28" t="s">
        <v>169</v>
      </c>
    </row>
    <row r="156" spans="1:2" ht="12.75">
      <c r="A156" s="1" t="s">
        <v>170</v>
      </c>
      <c r="B156" s="2" t="s">
        <v>171</v>
      </c>
    </row>
    <row r="158" ht="12.75">
      <c r="B158" s="1" t="s">
        <v>30</v>
      </c>
    </row>
    <row r="161" spans="1:2" ht="12.75">
      <c r="A161" s="1" t="s">
        <v>172</v>
      </c>
      <c r="B161" s="2" t="s">
        <v>173</v>
      </c>
    </row>
    <row r="162" ht="12.75">
      <c r="B162" s="2"/>
    </row>
    <row r="163" ht="12.75">
      <c r="B163" s="1" t="s">
        <v>174</v>
      </c>
    </row>
    <row r="166" spans="1:3" ht="12.75">
      <c r="A166" s="1" t="s">
        <v>175</v>
      </c>
      <c r="B166" s="2" t="s">
        <v>176</v>
      </c>
      <c r="C166" s="2"/>
    </row>
    <row r="168" spans="1:2" ht="12.75">
      <c r="A168" s="1" t="s">
        <v>111</v>
      </c>
      <c r="B168" s="1" t="s">
        <v>177</v>
      </c>
    </row>
    <row r="169" ht="12.75">
      <c r="B169" s="1" t="s">
        <v>178</v>
      </c>
    </row>
    <row r="170" ht="12.75">
      <c r="B170" s="1" t="s">
        <v>179</v>
      </c>
    </row>
    <row r="171" ht="12.75">
      <c r="B171" s="1" t="s">
        <v>180</v>
      </c>
    </row>
    <row r="172" ht="12.75">
      <c r="B172" s="1" t="s">
        <v>181</v>
      </c>
    </row>
    <row r="173" ht="12.75">
      <c r="B173" s="1" t="s">
        <v>182</v>
      </c>
    </row>
    <row r="174" ht="12.75">
      <c r="B174" s="1" t="s">
        <v>183</v>
      </c>
    </row>
    <row r="175" ht="12.75">
      <c r="B175" s="1" t="s">
        <v>184</v>
      </c>
    </row>
    <row r="176" ht="12.75">
      <c r="B176" s="1" t="s">
        <v>185</v>
      </c>
    </row>
    <row r="177" ht="12.75">
      <c r="B177" s="1" t="s">
        <v>186</v>
      </c>
    </row>
    <row r="180" ht="12.75">
      <c r="B180" s="1" t="s">
        <v>187</v>
      </c>
    </row>
    <row r="181" ht="12.75">
      <c r="B181" s="1" t="s">
        <v>188</v>
      </c>
    </row>
    <row r="182" ht="12.75">
      <c r="B182" s="1" t="s">
        <v>189</v>
      </c>
    </row>
    <row r="183" ht="12.75">
      <c r="B183" s="1" t="s">
        <v>190</v>
      </c>
    </row>
    <row r="184" ht="12.75">
      <c r="B184" s="1" t="s">
        <v>191</v>
      </c>
    </row>
    <row r="185" ht="12.75">
      <c r="B185" s="1" t="s">
        <v>192</v>
      </c>
    </row>
    <row r="186" ht="12.75">
      <c r="B186" s="1" t="s">
        <v>193</v>
      </c>
    </row>
    <row r="187" ht="12.75">
      <c r="B187" s="1" t="s">
        <v>194</v>
      </c>
    </row>
    <row r="188" ht="12.75">
      <c r="B188" s="1" t="s">
        <v>195</v>
      </c>
    </row>
    <row r="190" ht="12.75">
      <c r="B190" s="1" t="s">
        <v>223</v>
      </c>
    </row>
    <row r="192" ht="12.75">
      <c r="B192" s="1" t="s">
        <v>215</v>
      </c>
    </row>
    <row r="193" ht="12.75">
      <c r="B193" s="1" t="s">
        <v>224</v>
      </c>
    </row>
    <row r="194" ht="12.75">
      <c r="B194" s="1" t="s">
        <v>225</v>
      </c>
    </row>
    <row r="195" ht="12.75">
      <c r="B195" s="1" t="s">
        <v>226</v>
      </c>
    </row>
    <row r="196" ht="12.75">
      <c r="B196" s="1" t="s">
        <v>227</v>
      </c>
    </row>
    <row r="197" ht="12.75">
      <c r="B197" s="1" t="s">
        <v>228</v>
      </c>
    </row>
    <row r="199" ht="12.75">
      <c r="B199" s="1" t="s">
        <v>229</v>
      </c>
    </row>
    <row r="200" ht="12.75">
      <c r="B200" s="1" t="s">
        <v>216</v>
      </c>
    </row>
    <row r="201" ht="12.75">
      <c r="B201" s="1" t="s">
        <v>230</v>
      </c>
    </row>
    <row r="202" ht="12.75">
      <c r="B202" s="1" t="s">
        <v>217</v>
      </c>
    </row>
    <row r="203" ht="12.75">
      <c r="B203" s="1" t="s">
        <v>218</v>
      </c>
    </row>
    <row r="204" ht="12.75">
      <c r="B204" s="1" t="s">
        <v>209</v>
      </c>
    </row>
    <row r="206" spans="1:2" ht="12.75">
      <c r="A206" s="1" t="s">
        <v>112</v>
      </c>
      <c r="B206" s="1" t="s">
        <v>231</v>
      </c>
    </row>
    <row r="207" ht="12.75">
      <c r="B207" s="1" t="s">
        <v>232</v>
      </c>
    </row>
    <row r="208" ht="12.75">
      <c r="B208" s="1" t="s">
        <v>233</v>
      </c>
    </row>
    <row r="209" ht="12.75">
      <c r="B209" s="1" t="s">
        <v>234</v>
      </c>
    </row>
    <row r="210" ht="12.75">
      <c r="B210" s="1" t="s">
        <v>235</v>
      </c>
    </row>
    <row r="211" ht="12.75">
      <c r="B211" s="1" t="s">
        <v>236</v>
      </c>
    </row>
    <row r="212" ht="12.75">
      <c r="B212" s="1" t="s">
        <v>237</v>
      </c>
    </row>
    <row r="214" spans="1:2" ht="12.75">
      <c r="A214" s="1" t="s">
        <v>113</v>
      </c>
      <c r="B214" s="1" t="s">
        <v>238</v>
      </c>
    </row>
    <row r="215" ht="12.75">
      <c r="B215" s="1" t="s">
        <v>239</v>
      </c>
    </row>
    <row r="216" ht="12.75">
      <c r="B216" s="1" t="s">
        <v>240</v>
      </c>
    </row>
    <row r="217" ht="12.75">
      <c r="B217" s="1" t="s">
        <v>241</v>
      </c>
    </row>
    <row r="218" ht="12.75">
      <c r="B218" s="1" t="s">
        <v>242</v>
      </c>
    </row>
    <row r="219" ht="12.75">
      <c r="B219" s="1" t="s">
        <v>243</v>
      </c>
    </row>
    <row r="221" ht="12.75">
      <c r="B221" s="1" t="s">
        <v>244</v>
      </c>
    </row>
    <row r="222" ht="12.75">
      <c r="B222" s="1" t="s">
        <v>245</v>
      </c>
    </row>
    <row r="223" ht="12.75">
      <c r="B223" s="1" t="s">
        <v>246</v>
      </c>
    </row>
    <row r="225" ht="12.75">
      <c r="B225" s="1" t="s">
        <v>247</v>
      </c>
    </row>
    <row r="226" ht="12.75">
      <c r="B226" s="1" t="s">
        <v>248</v>
      </c>
    </row>
    <row r="228" ht="12.75">
      <c r="B228" s="1" t="s">
        <v>249</v>
      </c>
    </row>
    <row r="229" ht="12.75">
      <c r="B229" s="1" t="s">
        <v>250</v>
      </c>
    </row>
    <row r="231" ht="12.75">
      <c r="B231" s="1" t="s">
        <v>219</v>
      </c>
    </row>
    <row r="234" spans="1:2" ht="12.75">
      <c r="A234" s="1" t="s">
        <v>151</v>
      </c>
      <c r="B234" s="1" t="s">
        <v>296</v>
      </c>
    </row>
    <row r="235" ht="12.75">
      <c r="B235" s="1" t="s">
        <v>210</v>
      </c>
    </row>
    <row r="236" ht="12.75">
      <c r="B236" s="1" t="s">
        <v>220</v>
      </c>
    </row>
    <row r="237" ht="12.75">
      <c r="B237" s="1" t="s">
        <v>39</v>
      </c>
    </row>
    <row r="238" ht="12.75">
      <c r="B238" s="1" t="s">
        <v>221</v>
      </c>
    </row>
    <row r="239" ht="12.75">
      <c r="B239" s="1" t="s">
        <v>297</v>
      </c>
    </row>
    <row r="240" ht="12.75">
      <c r="B240" s="1" t="s">
        <v>298</v>
      </c>
    </row>
    <row r="243" spans="1:2" ht="12.75">
      <c r="A243" s="1" t="s">
        <v>251</v>
      </c>
      <c r="B243" s="2" t="s">
        <v>252</v>
      </c>
    </row>
    <row r="244" ht="12.75">
      <c r="B244" s="2"/>
    </row>
    <row r="245" spans="5:6" ht="12.75">
      <c r="E245" s="5"/>
      <c r="F245" s="5" t="s">
        <v>59</v>
      </c>
    </row>
    <row r="246" spans="5:7" ht="12.75">
      <c r="E246" s="5"/>
      <c r="F246" s="5" t="s">
        <v>254</v>
      </c>
      <c r="G246" s="5" t="s">
        <v>257</v>
      </c>
    </row>
    <row r="247" spans="5:7" ht="12.75">
      <c r="E247" s="7" t="s">
        <v>255</v>
      </c>
      <c r="F247" s="7" t="s">
        <v>256</v>
      </c>
      <c r="G247" s="7" t="s">
        <v>258</v>
      </c>
    </row>
    <row r="248" spans="5:7" ht="12.75">
      <c r="E248" s="5" t="s">
        <v>110</v>
      </c>
      <c r="F248" s="5" t="s">
        <v>110</v>
      </c>
      <c r="G248" s="5" t="s">
        <v>110</v>
      </c>
    </row>
    <row r="249" spans="2:7" ht="12.75">
      <c r="B249" s="2" t="s">
        <v>253</v>
      </c>
      <c r="E249" s="5"/>
      <c r="F249" s="5"/>
      <c r="G249" s="5"/>
    </row>
    <row r="250" spans="2:7" ht="12.75">
      <c r="B250" s="1" t="s">
        <v>259</v>
      </c>
      <c r="E250" s="34">
        <v>586507</v>
      </c>
      <c r="F250" s="13">
        <v>80483</v>
      </c>
      <c r="G250" s="13">
        <f>2043691-36</f>
        <v>2043655</v>
      </c>
    </row>
    <row r="251" spans="2:7" ht="12.75">
      <c r="B251" s="1" t="s">
        <v>260</v>
      </c>
      <c r="E251" s="13">
        <v>5550</v>
      </c>
      <c r="F251" s="13">
        <v>-173</v>
      </c>
      <c r="G251" s="13">
        <v>88102</v>
      </c>
    </row>
    <row r="252" spans="2:7" ht="12.75">
      <c r="B252" s="1" t="s">
        <v>17</v>
      </c>
      <c r="E252" s="13">
        <v>4892</v>
      </c>
      <c r="F252" s="22">
        <v>-16444</v>
      </c>
      <c r="G252" s="22">
        <v>23123</v>
      </c>
    </row>
    <row r="253" spans="5:7" ht="12.75">
      <c r="E253" s="40">
        <f>SUM(E250:E252)</f>
        <v>596949</v>
      </c>
      <c r="F253" s="21">
        <f>SUM(F250:F252)</f>
        <v>63866</v>
      </c>
      <c r="G253" s="21">
        <f>SUM(G250:G252)</f>
        <v>2154880</v>
      </c>
    </row>
    <row r="254" spans="2:7" ht="12.75">
      <c r="B254" s="1" t="s">
        <v>196</v>
      </c>
      <c r="E254" s="48">
        <v>0</v>
      </c>
      <c r="F254" s="21">
        <v>-1140</v>
      </c>
      <c r="G254" s="21">
        <f>64620+4230</f>
        <v>68850</v>
      </c>
    </row>
    <row r="255" spans="5:7" ht="13.5" thickBot="1">
      <c r="E255" s="24">
        <f>SUM(E253:E254)</f>
        <v>596949</v>
      </c>
      <c r="F255" s="24">
        <f>SUM(F253:F254)</f>
        <v>62726</v>
      </c>
      <c r="G255" s="24">
        <f>SUM(G253:G254)</f>
        <v>2223730</v>
      </c>
    </row>
    <row r="256" spans="5:7" ht="13.5" thickTop="1">
      <c r="E256" s="21"/>
      <c r="F256" s="21"/>
      <c r="G256" s="21"/>
    </row>
    <row r="257" spans="2:7" ht="12.75">
      <c r="B257" s="2" t="s">
        <v>60</v>
      </c>
      <c r="E257" s="21"/>
      <c r="F257" s="21"/>
      <c r="G257" s="21"/>
    </row>
    <row r="258" spans="2:7" ht="12.75">
      <c r="B258" s="1" t="s">
        <v>62</v>
      </c>
      <c r="E258" s="21">
        <v>596949</v>
      </c>
      <c r="F258" s="21">
        <v>66837</v>
      </c>
      <c r="G258" s="21">
        <f>2079760-36</f>
        <v>2079724</v>
      </c>
    </row>
    <row r="259" spans="2:7" ht="12.75">
      <c r="B259" s="1" t="s">
        <v>32</v>
      </c>
      <c r="E259" s="49">
        <v>0</v>
      </c>
      <c r="F259" s="22">
        <v>-2971</v>
      </c>
      <c r="G259" s="22">
        <v>75156</v>
      </c>
    </row>
    <row r="260" spans="5:7" ht="12.75">
      <c r="E260" s="21">
        <f>SUM(E258:E259)</f>
        <v>596949</v>
      </c>
      <c r="F260" s="21">
        <f>SUM(F258:F259)</f>
        <v>63866</v>
      </c>
      <c r="G260" s="21">
        <f>SUM(G258:G259)</f>
        <v>2154880</v>
      </c>
    </row>
    <row r="261" spans="2:7" ht="12.75">
      <c r="B261" s="1" t="s">
        <v>196</v>
      </c>
      <c r="E261" s="48">
        <v>0</v>
      </c>
      <c r="F261" s="21">
        <v>-1140</v>
      </c>
      <c r="G261" s="21">
        <v>68850</v>
      </c>
    </row>
    <row r="262" spans="5:7" ht="13.5" thickBot="1">
      <c r="E262" s="24">
        <f>SUM(E260:E261)</f>
        <v>596949</v>
      </c>
      <c r="F262" s="24">
        <f>SUM(F260:F261)</f>
        <v>62726</v>
      </c>
      <c r="G262" s="24">
        <f>SUM(G260:G261)</f>
        <v>2223730</v>
      </c>
    </row>
    <row r="263" spans="5:7" ht="13.5" thickTop="1">
      <c r="E263" s="21"/>
      <c r="F263" s="21"/>
      <c r="G263" s="21"/>
    </row>
    <row r="264" spans="5:7" ht="12.75">
      <c r="E264" s="21"/>
      <c r="F264" s="21"/>
      <c r="G264" s="21"/>
    </row>
    <row r="265" spans="1:2" ht="12.75">
      <c r="A265" s="1" t="s">
        <v>261</v>
      </c>
      <c r="B265" s="2" t="s">
        <v>262</v>
      </c>
    </row>
    <row r="267" ht="12.75">
      <c r="B267" s="1" t="s">
        <v>56</v>
      </c>
    </row>
    <row r="268" ht="12.75">
      <c r="B268" s="1" t="s">
        <v>92</v>
      </c>
    </row>
    <row r="269" ht="12.75">
      <c r="B269" s="1" t="s">
        <v>85</v>
      </c>
    </row>
    <row r="270" ht="12.75">
      <c r="B270" s="1" t="s">
        <v>86</v>
      </c>
    </row>
    <row r="273" spans="1:2" ht="12.75">
      <c r="A273" s="1" t="s">
        <v>263</v>
      </c>
      <c r="B273" s="2" t="s">
        <v>264</v>
      </c>
    </row>
    <row r="275" ht="12.75">
      <c r="B275" s="1" t="s">
        <v>87</v>
      </c>
    </row>
    <row r="276" ht="12.75">
      <c r="B276" s="1" t="s">
        <v>88</v>
      </c>
    </row>
    <row r="277" ht="12.75">
      <c r="B277" s="1" t="s">
        <v>90</v>
      </c>
    </row>
    <row r="278" ht="12.75">
      <c r="B278" s="1" t="s">
        <v>57</v>
      </c>
    </row>
    <row r="279" ht="12.75">
      <c r="B279" s="1" t="s">
        <v>58</v>
      </c>
    </row>
    <row r="280" ht="12.75">
      <c r="B280" s="1" t="s">
        <v>79</v>
      </c>
    </row>
    <row r="281" ht="12.75">
      <c r="B281" s="1" t="s">
        <v>61</v>
      </c>
    </row>
    <row r="284" spans="1:2" ht="12.75">
      <c r="A284" s="1" t="s">
        <v>265</v>
      </c>
      <c r="B284" s="2" t="s">
        <v>266</v>
      </c>
    </row>
    <row r="285" ht="12.75">
      <c r="B285" s="2"/>
    </row>
    <row r="286" ht="12.75">
      <c r="B286" s="1" t="s">
        <v>91</v>
      </c>
    </row>
    <row r="287" ht="12.75">
      <c r="B287" s="1" t="s">
        <v>89</v>
      </c>
    </row>
    <row r="290" spans="1:2" ht="12.75">
      <c r="A290" s="1" t="s">
        <v>267</v>
      </c>
      <c r="B290" s="2" t="s">
        <v>268</v>
      </c>
    </row>
    <row r="292" ht="12.75">
      <c r="B292" s="1" t="s">
        <v>82</v>
      </c>
    </row>
    <row r="293" spans="2:5" ht="12.75">
      <c r="B293" s="1" t="s">
        <v>81</v>
      </c>
      <c r="E293" s="1"/>
    </row>
    <row r="294" spans="4:6" ht="12.75">
      <c r="D294" s="5" t="s">
        <v>269</v>
      </c>
      <c r="E294" s="5" t="s">
        <v>269</v>
      </c>
      <c r="F294" s="1"/>
    </row>
    <row r="295" spans="4:7" ht="12.75">
      <c r="D295" s="30" t="s">
        <v>270</v>
      </c>
      <c r="E295" s="27" t="s">
        <v>270</v>
      </c>
      <c r="F295" s="39" t="s">
        <v>271</v>
      </c>
      <c r="G295" s="39"/>
    </row>
    <row r="296" spans="4:7" ht="12.75">
      <c r="D296" s="5" t="s">
        <v>19</v>
      </c>
      <c r="E296" s="5" t="s">
        <v>272</v>
      </c>
      <c r="F296" s="39" t="s">
        <v>273</v>
      </c>
      <c r="G296" s="39"/>
    </row>
    <row r="297" spans="4:7" ht="15">
      <c r="D297" s="25" t="s">
        <v>110</v>
      </c>
      <c r="E297" s="25" t="s">
        <v>110</v>
      </c>
      <c r="F297" s="25" t="s">
        <v>110</v>
      </c>
      <c r="G297" s="29" t="s">
        <v>274</v>
      </c>
    </row>
    <row r="298" spans="4:7" ht="12.75">
      <c r="D298" s="3"/>
      <c r="E298" s="1"/>
      <c r="G298" s="8"/>
    </row>
    <row r="299" spans="2:7" ht="12.75">
      <c r="B299" s="1" t="s">
        <v>275</v>
      </c>
      <c r="G299" s="8"/>
    </row>
    <row r="300" spans="2:7" ht="12.75">
      <c r="B300" s="1" t="s">
        <v>276</v>
      </c>
      <c r="G300" s="8"/>
    </row>
    <row r="301" spans="2:7" ht="12.75">
      <c r="B301" s="1" t="s">
        <v>277</v>
      </c>
      <c r="G301" s="8"/>
    </row>
    <row r="302" spans="2:7" ht="13.5" thickBot="1">
      <c r="B302" s="1" t="s">
        <v>278</v>
      </c>
      <c r="D302" s="26">
        <v>30673</v>
      </c>
      <c r="E302" s="31">
        <v>27179</v>
      </c>
      <c r="F302" s="32">
        <f>+D302-E302</f>
        <v>3494</v>
      </c>
      <c r="G302" s="33">
        <f>+ROUND(F302/E302*100,1)</f>
        <v>12.9</v>
      </c>
    </row>
    <row r="303" ht="13.5" thickTop="1">
      <c r="G303" s="8"/>
    </row>
    <row r="304" spans="2:7" ht="12.75">
      <c r="B304" s="1" t="s">
        <v>83</v>
      </c>
      <c r="G304" s="8"/>
    </row>
    <row r="305" spans="2:7" ht="12.75">
      <c r="B305" s="1" t="s">
        <v>84</v>
      </c>
      <c r="G305" s="8"/>
    </row>
    <row r="306" ht="12.75">
      <c r="G306" s="8"/>
    </row>
    <row r="308" spans="1:2" ht="12.75">
      <c r="A308" s="1" t="s">
        <v>279</v>
      </c>
      <c r="B308" s="2" t="s">
        <v>280</v>
      </c>
    </row>
    <row r="310" ht="12.75">
      <c r="B310" s="1" t="s">
        <v>213</v>
      </c>
    </row>
    <row r="313" spans="1:2" ht="12.75" hidden="1">
      <c r="A313" s="1" t="s">
        <v>281</v>
      </c>
      <c r="B313" s="2" t="s">
        <v>282</v>
      </c>
    </row>
    <row r="314" ht="12.75" hidden="1"/>
    <row r="315" ht="12.75" hidden="1">
      <c r="B315" s="1" t="s">
        <v>283</v>
      </c>
    </row>
    <row r="316" ht="12.75" hidden="1">
      <c r="B316" s="1" t="s">
        <v>284</v>
      </c>
    </row>
    <row r="317" ht="12.75" hidden="1">
      <c r="B317" s="1" t="s">
        <v>285</v>
      </c>
    </row>
    <row r="318" ht="12.75" hidden="1">
      <c r="B318" s="1" t="s">
        <v>136</v>
      </c>
    </row>
    <row r="321" ht="12.75">
      <c r="B321" s="1" t="s">
        <v>286</v>
      </c>
    </row>
    <row r="325" ht="12.75">
      <c r="B325" s="1" t="s">
        <v>31</v>
      </c>
    </row>
    <row r="326" ht="12.75">
      <c r="B326" s="1" t="s">
        <v>38</v>
      </c>
    </row>
  </sheetData>
  <printOptions/>
  <pageMargins left="0.5" right="0.25" top="0.25" bottom="0.75" header="0.25" footer="0.25"/>
  <pageSetup fitToHeight="7" horizontalDpi="300" verticalDpi="300" orientation="portrait" paperSize="9" scale="80" r:id="rId1"/>
  <headerFooter alignWithMargins="0">
    <oddFooter>&amp;RPage&amp;P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 User</cp:lastModifiedBy>
  <cp:lastPrinted>2001-05-29T09:09:53Z</cp:lastPrinted>
  <dcterms:created xsi:type="dcterms:W3CDTF">1999-10-25T16:10:18Z</dcterms:created>
  <dcterms:modified xsi:type="dcterms:W3CDTF">2001-05-29T08:09:19Z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