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firstSheet="1" activeTab="2"/>
  </bookViews>
  <sheets>
    <sheet name="000000" sheetId="1" state="veryHidden" r:id="rId1"/>
    <sheet name="BS" sheetId="2" r:id="rId2"/>
    <sheet name="klsenotes" sheetId="3" r:id="rId3"/>
  </sheets>
  <definedNames>
    <definedName name="_xlnm.Print_Titles" localSheetId="2">'klsenotes'!$1:$4</definedName>
  </definedNames>
  <calcPr fullCalcOnLoad="1"/>
</workbook>
</file>

<file path=xl/sharedStrings.xml><?xml version="1.0" encoding="utf-8"?>
<sst xmlns="http://schemas.openxmlformats.org/spreadsheetml/2006/main" count="517" uniqueCount="455">
  <si>
    <t xml:space="preserve">by the Defendant to the Plaintiff for work done pursuant to two (2) contracts together with interests and </t>
  </si>
  <si>
    <t xml:space="preserve">costs. The Defendant filed a statement of defence on 14 October 1999 denying the claim. The Plaintiff has </t>
  </si>
  <si>
    <t>2000 pending settlement.</t>
  </si>
  <si>
    <t xml:space="preserve">Corporation Sdn Bhd (as Defendant) on 4 August 1999 for an aggregate sum of RM6,623,482.66 alleged </t>
  </si>
  <si>
    <t xml:space="preserve">as due and owing by the Defendant to the Plaintiff for work done pursuant to various contracts together </t>
  </si>
  <si>
    <t xml:space="preserve">with interests and costs. The Defendant filed a statement of defence on 2 September 1999 stating in </t>
  </si>
  <si>
    <t xml:space="preserve">and validity of the Technical Assistance Agreement dated 4 January 1993 (entered into between LTIMS </t>
  </si>
  <si>
    <t xml:space="preserve">to Khoo Ee Bee.  The said representations were discovered to be false and untrue and in consequence </t>
  </si>
  <si>
    <t>for the recovery of the loan of RM171,500.</t>
  </si>
  <si>
    <t xml:space="preserve">Order against Khoo Ee Bee, Teoh Say Lin and Dr Lee Keng Ho who are within the jurisdiction of the </t>
  </si>
  <si>
    <t xml:space="preserve">from removing, selling, disposing or transferring their assets up to the limit of US$5.0 million pending the </t>
  </si>
  <si>
    <t xml:space="preserve">Order of Court granting leave to issue the Concurrent Writ and Notice thereof for service on them out </t>
  </si>
  <si>
    <t xml:space="preserve">of US$5.0 million being procurement fee paid to him in respect of the procurement of the Technical </t>
  </si>
  <si>
    <t>conditions contained therein.</t>
  </si>
  <si>
    <t>As at preceding</t>
  </si>
  <si>
    <t>financial year end</t>
  </si>
  <si>
    <t>FIXED ASSETS</t>
  </si>
  <si>
    <t>INVESTMENT PROPERTIES</t>
  </si>
  <si>
    <t>INVESTMENT IN ASSOCIATED COMPANIES</t>
  </si>
  <si>
    <t>CURRENT ASSETS</t>
  </si>
  <si>
    <t>Property development projects - current portion</t>
  </si>
  <si>
    <t>Stocks</t>
  </si>
  <si>
    <t>Trade debtors</t>
  </si>
  <si>
    <t>Other debtors,deposits and prepayments</t>
  </si>
  <si>
    <t>Short - term deposits</t>
  </si>
  <si>
    <t>Total Current Assets</t>
  </si>
  <si>
    <t>CURRENT LIABILITIES</t>
  </si>
  <si>
    <t>Trade creditors</t>
  </si>
  <si>
    <t>Retention monies</t>
  </si>
  <si>
    <t>Other creditors and accrued expenses</t>
  </si>
  <si>
    <t>Bank borrowings</t>
  </si>
  <si>
    <t>Bridging loan - current portion</t>
  </si>
  <si>
    <t>Provision for taxation</t>
  </si>
  <si>
    <t>Total Liabilities</t>
  </si>
  <si>
    <t>Hire purchase and lease creditors</t>
  </si>
  <si>
    <t xml:space="preserve">Represented By : </t>
  </si>
  <si>
    <t>SHARE CAPITAL</t>
  </si>
  <si>
    <t>SHARE PREMIUM</t>
  </si>
  <si>
    <t>GENERAL RESERVE - Distributable</t>
  </si>
  <si>
    <t>FOREIGN EXCHANGE RESERVE</t>
  </si>
  <si>
    <t>CAPITAL RESERVE - non-distributable</t>
  </si>
  <si>
    <t>UNAPPROPRIATED PROFIT/(ACCUMULATED LOSS)</t>
  </si>
  <si>
    <t>TOTAL SHAREHOLDERS' FUNDS</t>
  </si>
  <si>
    <t>MINORITY INTERESTS</t>
  </si>
  <si>
    <t>TOTAL CAPITAL EMPLOYED</t>
  </si>
  <si>
    <t>Total</t>
  </si>
  <si>
    <t>Unsecured</t>
  </si>
  <si>
    <t xml:space="preserve">Long Term loans - current portion </t>
  </si>
  <si>
    <t>Segmental results</t>
  </si>
  <si>
    <t>Recreational</t>
  </si>
  <si>
    <t>Others</t>
  </si>
  <si>
    <t>Turnover</t>
  </si>
  <si>
    <t xml:space="preserve">Profit </t>
  </si>
  <si>
    <t>1)</t>
  </si>
  <si>
    <t>2)</t>
  </si>
  <si>
    <t>Exceptional items</t>
  </si>
  <si>
    <t>3)</t>
  </si>
  <si>
    <t>Extraordinary items</t>
  </si>
  <si>
    <t>4)</t>
  </si>
  <si>
    <t>Deferred Taxation</t>
  </si>
  <si>
    <t>The revised balance purchase consideration of RM12,813,000 will be settled via the issuance of</t>
  </si>
  <si>
    <t xml:space="preserve">Acquisition of new subsidiary </t>
  </si>
  <si>
    <t>5)</t>
  </si>
  <si>
    <t>Pre-acquisition profit /(loss)</t>
  </si>
  <si>
    <t>6)</t>
  </si>
  <si>
    <t>Profit/(loss) on sales of investment and/or properties for the current financial year</t>
  </si>
  <si>
    <t>7)</t>
  </si>
  <si>
    <t>8)</t>
  </si>
  <si>
    <t>Purchase or disposal of quoted securities.</t>
  </si>
  <si>
    <t>9)</t>
  </si>
  <si>
    <t>There is no purchase or disposal of quoted securities.</t>
  </si>
  <si>
    <t>10)</t>
  </si>
  <si>
    <t>The business operations of the Group is not affected by any seasonality.</t>
  </si>
  <si>
    <t>11)</t>
  </si>
  <si>
    <t>12)</t>
  </si>
  <si>
    <t>Group Borrowings</t>
  </si>
  <si>
    <t>Short term borowings</t>
  </si>
  <si>
    <t>Long term borrowings</t>
  </si>
  <si>
    <t xml:space="preserve">Secured </t>
  </si>
  <si>
    <t>RM'000</t>
  </si>
  <si>
    <t>Currencies of debts</t>
  </si>
  <si>
    <t>In RM</t>
  </si>
  <si>
    <t>In USD</t>
  </si>
  <si>
    <t>RM</t>
  </si>
  <si>
    <t xml:space="preserve">USD </t>
  </si>
  <si>
    <t>13)</t>
  </si>
  <si>
    <t>Contingent liabilities</t>
  </si>
  <si>
    <t>14)</t>
  </si>
  <si>
    <t>Details of financial instruments with off  balance sheet risk.</t>
  </si>
  <si>
    <t>There is no financial instruments with off balance sheet risk.</t>
  </si>
  <si>
    <t>By activity</t>
  </si>
  <si>
    <t>Before</t>
  </si>
  <si>
    <t xml:space="preserve">Net </t>
  </si>
  <si>
    <t>Assets</t>
  </si>
  <si>
    <t>Employed</t>
  </si>
  <si>
    <t>RM '000</t>
  </si>
  <si>
    <t>5% REDEEMABLE UNSECURED LOAN STOCKS</t>
  </si>
  <si>
    <t>NET TANGIBLE ASSETS PER SHARE (SEN)</t>
  </si>
  <si>
    <t>Profit on disposal of investment</t>
  </si>
  <si>
    <t>21)</t>
  </si>
  <si>
    <t>16)</t>
  </si>
  <si>
    <t>17)</t>
  </si>
  <si>
    <t>Explanation on material changes in profit before taxation.</t>
  </si>
  <si>
    <t>18)</t>
  </si>
  <si>
    <t>Review of results</t>
  </si>
  <si>
    <t>19)</t>
  </si>
  <si>
    <t>20)</t>
  </si>
  <si>
    <t>22)</t>
  </si>
  <si>
    <t>Year 2000 compliance</t>
  </si>
  <si>
    <t>By Order of the Board</t>
  </si>
  <si>
    <t>Company Secretary</t>
  </si>
  <si>
    <t xml:space="preserve"> </t>
  </si>
  <si>
    <t>(a)</t>
  </si>
  <si>
    <t>Material Litigations</t>
  </si>
  <si>
    <t>(b)</t>
  </si>
  <si>
    <t>(c)</t>
  </si>
  <si>
    <t>Accounting policies</t>
  </si>
  <si>
    <t>PROPERTY DEVELOPMENT PROJECTS - non-current portion</t>
  </si>
  <si>
    <t>BANK BORROWINGS - non-current portion</t>
  </si>
  <si>
    <t>BRIDGING LOANS - non-current portion</t>
  </si>
  <si>
    <t>LONG TERMS LOANS - non-current portion</t>
  </si>
  <si>
    <t>LAND CREDITORS - non-current portion</t>
  </si>
  <si>
    <t>MEMBERS' SECURITY DEPOSITS</t>
  </si>
  <si>
    <t>DEFERRED MEMBERSHIP INCOME</t>
  </si>
  <si>
    <t>DEFERRED TAXATION</t>
  </si>
  <si>
    <t>On 10 September 1999, Larut Leisure Enterprise (HK) Ltd. entered into a Share Transfer Agreement with Holly</t>
  </si>
  <si>
    <t>Well Investments Limited acting as an Agent for Jilin Pan Asia Trust Investment Company  Limited</t>
  </si>
  <si>
    <t xml:space="preserve">("JPA") for the disposal of the entire equity in Full Hope Investment Ltd. and its subsidiary, Jilin Larut Property </t>
  </si>
  <si>
    <t>Dividends</t>
  </si>
  <si>
    <t>Variances on profit forecast and profit guarantee.</t>
  </si>
  <si>
    <t>Taxation</t>
  </si>
  <si>
    <t>Ching Yook Ling</t>
  </si>
  <si>
    <t>Effects of changes in the composition of the Company</t>
  </si>
  <si>
    <t>A)</t>
  </si>
  <si>
    <t>Comments about the seasonality or cyclicality of operations.</t>
  </si>
  <si>
    <t>Issuances and repayment of debts and equity securities, etc.</t>
  </si>
  <si>
    <t>Development Co. Ltd. for total consideration of RMB27,421,209 out of which RMB10,000,000 has been paid and</t>
  </si>
  <si>
    <t>the expected loss arising is equivalent to RM6.9 m.</t>
  </si>
  <si>
    <t>The Company has been Year 2000 Compliant.  Efforts to address this began in early 1997 when</t>
  </si>
  <si>
    <t>the Company expensed over RM500,000 to upgrade its main centralised system which covers sales</t>
  </si>
  <si>
    <t>operations, credit control and accounting.  The Registrar is also Year 2000 Compliant.</t>
  </si>
  <si>
    <t>Prospects for current year</t>
  </si>
  <si>
    <t>NET CURRENT LIABILITIES</t>
  </si>
  <si>
    <t>i.</t>
  </si>
  <si>
    <t>ii.</t>
  </si>
  <si>
    <t>iii.</t>
  </si>
  <si>
    <t>Property development</t>
  </si>
  <si>
    <t>C)</t>
  </si>
  <si>
    <t>a.</t>
  </si>
  <si>
    <t>b.</t>
  </si>
  <si>
    <t>c.</t>
  </si>
  <si>
    <t>E)</t>
  </si>
  <si>
    <t>d)</t>
  </si>
  <si>
    <t>e)</t>
  </si>
  <si>
    <t>f)</t>
  </si>
  <si>
    <t xml:space="preserve">Glory International Management Services &amp; Limited (now known as Larut Talam International Management </t>
  </si>
  <si>
    <t xml:space="preserve">and Jilin Social Welfare and Charity Foundations) and upon representations, warranties and undertakings </t>
  </si>
  <si>
    <t xml:space="preserve">thereof a legal suit was filed on 16 February 1995 in Malaysia against the Defendants for general damages </t>
  </si>
  <si>
    <t>Services Ltd) ("LTIMS") after due enquiries and clarifications were undertaken in respect of the contents</t>
  </si>
  <si>
    <t>Intermediate Court of the People’s Republic of China ("PRC") against Khoo Ee Liam for the recovery</t>
  </si>
  <si>
    <t>Defendant's aforesaid breach of agreement.</t>
  </si>
  <si>
    <t>F)</t>
  </si>
  <si>
    <t>G)</t>
  </si>
  <si>
    <t xml:space="preserve">(Selangor) Sdn Bhd (as Defendant) on 4 August 1999 for an aggregate sum of RM6,539,265.48 alleged as </t>
  </si>
  <si>
    <t>due and owing for work done pursuant to various contracts together with interests and costs. The Defendant</t>
  </si>
  <si>
    <t>filed a statement of defence on 2 September 1999 denying the claim. The Plaintiff has applied for summary</t>
  </si>
  <si>
    <t xml:space="preserve">to the High Court Judge In Chamber on 19 October 1999. An application for stay of execution of judgement </t>
  </si>
  <si>
    <t>31/03/2000</t>
  </si>
  <si>
    <t>D)</t>
  </si>
  <si>
    <t xml:space="preserve">the said decision. The Appeal is pending. </t>
  </si>
  <si>
    <t>That pursuant to the SC's decision, via its letter dated April12, 2000, the vendors of</t>
  </si>
  <si>
    <t>Sentosa Restu (M) Sdn Bhd ("SRSB") (both under the Acquisition of 30% SRSB and</t>
  </si>
  <si>
    <t>Revision and Settlement of 70% SRSB) have accepted the revised purchase consideration</t>
  </si>
  <si>
    <t>Supplemental Sale and Purchase Agreement both for the Acquisition of 30% SRSB and</t>
  </si>
  <si>
    <t xml:space="preserve">Revision and Settlement of 70% SRSB were signed between the vendors of SRSB and </t>
  </si>
  <si>
    <t>On 23 August 2000, it was further announced that the Company intended to vary the utilisation</t>
  </si>
  <si>
    <t>of the RM4.1 million to pay Sandar Bina Sdn Bhd, the contractor of Putra Perdana project</t>
  </si>
  <si>
    <t>project.</t>
  </si>
  <si>
    <t>Private Placement</t>
  </si>
  <si>
    <t>shares), Dana Johor (7,707,000 shares) and Amanah Saham Angkasa (200,000 shares) at</t>
  </si>
  <si>
    <t>placement shares were allotted to Ng Yin Meng (3,500,000 shares), Wong Cheiw Peng</t>
  </si>
  <si>
    <t>iv)</t>
  </si>
  <si>
    <t>(3,400,000 shares) and Chee Soo Meng (3,506,000 shares) at an issue price of RM1.17</t>
  </si>
  <si>
    <t>every three (3) rights shares ("Rights Issue");</t>
  </si>
  <si>
    <t xml:space="preserve">proposed issuance of up to RM19,804,000 nominal value of Irredeemable Convertible </t>
  </si>
  <si>
    <t xml:space="preserve">Unsecured Loan Stock("ICULS") in the Company pursuant to the proposed acquisition of </t>
  </si>
  <si>
    <t xml:space="preserve">30% equity interest in SRSB ("Proposed 30% SRSB Acquisition") and the proposed revision </t>
  </si>
  <si>
    <t>and settlement of SRSB ("Proposed Revsion and Settlement of 70% SRSB); and</t>
  </si>
  <si>
    <t>comprising 500,000,000 shares of RM1.00 each to RM800,000,000 comprising</t>
  </si>
  <si>
    <t>The Rights Issue and the Proposed Part Settlement are pending implementation.</t>
  </si>
  <si>
    <t>Utilisation of Corporate Exercise Proceeds</t>
  </si>
  <si>
    <t>The revised purchase consideration of RM6,991,000 will be settled via the issuance of</t>
  </si>
  <si>
    <t>of proceeds under item i(2) above, to utilise RM1.0 million of the Private Placement proceeds</t>
  </si>
  <si>
    <t xml:space="preserve">instead of payment to ARC Partnership. The Compnay anticipates that this variation would </t>
  </si>
  <si>
    <t xml:space="preserve">expedite the construction project on Putra Perdana, and consequently generate billings for the </t>
  </si>
  <si>
    <t>on July 5, 2000 and were listed on July 18, 2000.</t>
  </si>
  <si>
    <t>Extraordinary General Meeting held on July 18, 2000.</t>
  </si>
  <si>
    <t>The issuance of RM19,804,000 nominal value of ICULS in the Company pursuant to the</t>
  </si>
  <si>
    <t>Extraordinary General Meeting held on August 3, 2000.</t>
  </si>
  <si>
    <t>the proposed issue of up to 68,275,122 new 2000/2005 warrants (upon approval of the</t>
  </si>
  <si>
    <t>Redeemable Unsecured Loan Stock and Irredeemable Convertible Unsecured Loan Stocks</t>
  </si>
  <si>
    <t>("ICULS") on the basis of one (1) RM1.00 nominal value of ICULS for every RM1.00</t>
  </si>
  <si>
    <t xml:space="preserve">converted into 7% 2000/2005 Irredeemable Convertible Unsecured Loan Stocks </t>
  </si>
  <si>
    <t>Redeemable Unsecured Loan Stock ("RULS") with a coupon rate of 7% per annum was</t>
  </si>
  <si>
    <t xml:space="preserve">On July19, 2000, the RM64,714,450 nominal value of outstanding 1995/2000 </t>
  </si>
  <si>
    <t xml:space="preserve">nominal value of outstanding RULS held together with free new 2000/2005 warrants </t>
  </si>
  <si>
    <t>The ICULS and 2000/2005 warrants were listed on August 1, 2000. The final interest</t>
  </si>
  <si>
    <t>Acquisition of land</t>
  </si>
  <si>
    <t>On July 24, 2000, the Company announced that LPSB had entered into a conditional sale</t>
  </si>
  <si>
    <t>Investment Committee, the consent of the State Authority to transfer the Land to LPSB,</t>
  </si>
  <si>
    <t xml:space="preserve">On August 28, 2000, the Company acquired two (2) ordinary shares of RM1.00 each in the </t>
  </si>
  <si>
    <t>paid-up share capital of Prestasi Klasik Sdn Bhd ("PKSB") representing the entire</t>
  </si>
  <si>
    <t>The Group is confident that the continuous recovery in the national economy will see improved sentiments in the</t>
  </si>
  <si>
    <t>Profit after taxation</t>
  </si>
  <si>
    <t>The following is the analysis of the profit esimate submitted to SC for the Proposed Corporate Exercises :-</t>
  </si>
  <si>
    <t>and extraordinary items</t>
  </si>
  <si>
    <t>attributable to members</t>
  </si>
  <si>
    <t>of the Company</t>
  </si>
  <si>
    <t>31 March 2001</t>
  </si>
  <si>
    <t>Variance</t>
  </si>
  <si>
    <t>Favourable / (Unfavourable)</t>
  </si>
  <si>
    <t>%</t>
  </si>
  <si>
    <t>The Defendant had on July 28, 2000 written to the Plaintiff to propose an amicable settlement.</t>
  </si>
  <si>
    <t>For the 1st quarter of financial year 2001 profit before taxation as compared to the final quarter</t>
  </si>
  <si>
    <t xml:space="preserve">of financial year 2000, the material changes are mainly contributed to the savings in the interest </t>
  </si>
  <si>
    <t>financial year 2001.</t>
  </si>
  <si>
    <t xml:space="preserve">The pretax profit before share in results of associated companies and minority interest margin   </t>
  </si>
  <si>
    <t>expense of RM1.6 million and there are no exceptional items for 1st quarter of financial year</t>
  </si>
  <si>
    <t>and four-storey apartments towards the end of the fianancial year 2000 and the quarter under review.</t>
  </si>
  <si>
    <t xml:space="preserve">terms of the Deed Poll dated November 25, 1994 as a results of the Rights Issue) to the </t>
  </si>
  <si>
    <t>The Company's name was changed from Larut Consolidated Berhad to Europlus Berhad</t>
  </si>
  <si>
    <t>On July 10, 2000, the Company acquired two (2) ordinary shares of RM1.00 each in the</t>
  </si>
  <si>
    <t xml:space="preserve">paid-up share capital of Lestari Puchong Sdn Bhd ("LPSB") (formerly known as </t>
  </si>
  <si>
    <t>Icon Range Sdn Bhd) representing the entire issued and paid-up share capital of LPSB.</t>
  </si>
  <si>
    <t>("SPA") to acquire a parcel of development land measuring 201.027 hectares ("Land")</t>
  </si>
  <si>
    <t>issued and paid-up share capital of PKSB.</t>
  </si>
  <si>
    <t>Proposed Acqusition of Biltradex Sdn Bhd</t>
  </si>
  <si>
    <t>Proposed Employee Share Option Scheme</t>
  </si>
  <si>
    <t xml:space="preserve">paid-up share capital of Biltradex Sdn Bhd from various vendors for a consideration of </t>
  </si>
  <si>
    <t xml:space="preserve">RM20,000,000 to be satisfied by the issuance of RM20,000,000 nominal value of 7% Irredeemable  </t>
  </si>
  <si>
    <t xml:space="preserve">Unsecured Loan Stocks ("Proposed Biltradex Acquisition"). The Proposed Biltradex Acquisition </t>
  </si>
  <si>
    <t xml:space="preserve">was submitted to the Securities Commission ("SC") on March 31, 2000 and is still pending the </t>
  </si>
  <si>
    <t>approval of the SC and the shareholders.</t>
  </si>
  <si>
    <t xml:space="preserve">The suit dated October 6, 1998 between Perwira Indra Sakti Sdn Bhd (as Plaintiff) and Temen Joint </t>
  </si>
  <si>
    <t xml:space="preserve">Venture Sdn Bhd (as Defendant) is based on the Defendant’s failure to complete the project work  </t>
  </si>
  <si>
    <t xml:space="preserve">which had been awarded by the Plaintiff to the Defendant  through a letter of award dated 7 April 1993 </t>
  </si>
  <si>
    <t>for the contract sum of RM8,702,404.13.  The Defendant did not complete the said project in time</t>
  </si>
  <si>
    <t xml:space="preserve"> and despite two (2) extensions of time granted by the Plaintiff to the Defendant, the Defendant still</t>
  </si>
  <si>
    <t xml:space="preserve"> failed and/or refused to complete the same.</t>
  </si>
  <si>
    <t xml:space="preserve">The Plaintiff has obtained Judgement in Default of Appearance against the Defendant on 25 August 1999  </t>
  </si>
  <si>
    <t xml:space="preserve">Summons in Chamber") applying for the withdrawal of the unconditional appearance and for the </t>
  </si>
  <si>
    <t>leave of court to file a conditional appearance as well as a stay of proceedings. The said Summons</t>
  </si>
  <si>
    <t>in Chamber is fixed for hearing on September 5, 2000.</t>
  </si>
  <si>
    <t>Both parties are now negotiating for settlement.</t>
  </si>
  <si>
    <t>488.91 million</t>
  </si>
  <si>
    <t>execution of judgement has been withdrawn on 14 January 2000 with no order as to cost.</t>
  </si>
  <si>
    <t>As at current</t>
  </si>
  <si>
    <t>Status of Corporate Proposals announced</t>
  </si>
  <si>
    <t>On June 26, 2000, the Company announced the following :</t>
  </si>
  <si>
    <t>EUROPLUS BERHAD (formerly known as Larut Consolidated Berhad) ( 520-H)</t>
  </si>
  <si>
    <t>That the Company intended to vary two (2) of the utilisation of proceeds arising from</t>
  </si>
  <si>
    <t>the private placement of 20,813,000 new ordinary shares of RM1.00 each ("Private</t>
  </si>
  <si>
    <t>Placement"). The variations are as follows:</t>
  </si>
  <si>
    <t>Utilisation</t>
  </si>
  <si>
    <t xml:space="preserve">As approved by </t>
  </si>
  <si>
    <t xml:space="preserve">the Securities </t>
  </si>
  <si>
    <t>Commission ("SC)</t>
  </si>
  <si>
    <t>Revised</t>
  </si>
  <si>
    <t>Bank loan repayment</t>
  </si>
  <si>
    <t>- Dirga Niaga (Selangor) Sdn Bhd loan with</t>
  </si>
  <si>
    <t>Amanah Merchant Bank Berhad</t>
  </si>
  <si>
    <t>Bukit Beruntung I and III namely:</t>
  </si>
  <si>
    <t>- ARC Partnership</t>
  </si>
  <si>
    <t>- VTS Management Sdn Bhd</t>
  </si>
  <si>
    <t>- Project 33 Construction Sdn Bhd</t>
  </si>
  <si>
    <t>- Agrocon (M) Sdn Bhd</t>
  </si>
  <si>
    <t>Shore protection - Pulau Melaka (Island I)</t>
  </si>
  <si>
    <t>4.</t>
  </si>
  <si>
    <t>Quit rent - Bukit Beruntung I and III</t>
  </si>
  <si>
    <t>and registration fees - Bukit Beruntung I, II</t>
  </si>
  <si>
    <t>and III</t>
  </si>
  <si>
    <t>5.</t>
  </si>
  <si>
    <t>Working capital</t>
  </si>
  <si>
    <t>6.</t>
  </si>
  <si>
    <t>Partial payment of the Proposed Corporate</t>
  </si>
  <si>
    <t>Exercises Expenses</t>
  </si>
  <si>
    <t>24,247*</t>
  </si>
  <si>
    <t>*</t>
  </si>
  <si>
    <t>As a result of the increase in the proceeds arising from the Private Placement pursuant to</t>
  </si>
  <si>
    <t xml:space="preserve">the price fixing of the Private Placement shares at RM1.16 per share and RM1.17 per </t>
  </si>
  <si>
    <t>share for the first tranche and second tranche respectively. The additional proceeds of</t>
  </si>
  <si>
    <t>RM3.434 million is proposed to be allocated to working capital and partial payment of</t>
  </si>
  <si>
    <t>corporate exercise expenses.</t>
  </si>
  <si>
    <t>That pursuant to the SC's decision, via its letter dated April 12, 2000,  the Company had</t>
  </si>
  <si>
    <t>fixed the price of the Rights Issue at RM1.08 per share. Hence, the utilisation of</t>
  </si>
  <si>
    <t>proceeds have been adjusted to be as follows:</t>
  </si>
  <si>
    <t>the SC **</t>
  </si>
  <si>
    <t>After Price</t>
  </si>
  <si>
    <t>Fixing ***</t>
  </si>
  <si>
    <t>Amount</t>
  </si>
  <si>
    <t>RM 'Million</t>
  </si>
  <si>
    <t>Repayment of bank borrowings ****</t>
  </si>
  <si>
    <t xml:space="preserve">Payment to trade creditor - IJM </t>
  </si>
  <si>
    <t>Construction Sdn Bhd</t>
  </si>
  <si>
    <t>**</t>
  </si>
  <si>
    <t>Based on the Rights Issue price of RM1.00</t>
  </si>
  <si>
    <t>***</t>
  </si>
  <si>
    <t>****</t>
  </si>
  <si>
    <t>Repayment of bank borrowings to several financial institutions</t>
  </si>
  <si>
    <t>Based on the Rights Issue price of RM1.08</t>
  </si>
  <si>
    <t>and the manner in which the said purchase consideration will be satisfied. The Second</t>
  </si>
  <si>
    <t>Larut Leisure Enterprise Sdn Bhd on June 26, 2000.</t>
  </si>
  <si>
    <t>The revised purchase consideration is to be settled as follows:</t>
  </si>
  <si>
    <t>Acqusition of 30% SRSB</t>
  </si>
  <si>
    <t>RM6,991,000 nominal value of 2000/2005 Irredeemable Convertible Unsecured Loan</t>
  </si>
  <si>
    <t>Stocks ("ICLUS").</t>
  </si>
  <si>
    <t>Revised and Settlement of 70% SRSB</t>
  </si>
  <si>
    <t>RM12,813,000 nominal value of 2000/2005 ICULS.</t>
  </si>
  <si>
    <t>No warrants would be attached to the ICULS.</t>
  </si>
  <si>
    <t>B)</t>
  </si>
  <si>
    <t>The 10,407,000 placement shares were allotted to Amanah Saham Johor (2,500,000</t>
  </si>
  <si>
    <t>an issue price of RM1.16 on May 29, 2000 and listed on June 9, 2000. The 10,406,000</t>
  </si>
  <si>
    <t>The Company had on July 18, 2000 obtained the shareholders' approval for the following:</t>
  </si>
  <si>
    <t>a)</t>
  </si>
  <si>
    <t>proposed renounceable rights issue of 76,317,286 new ordinary shares of RM1.00 each in</t>
  </si>
  <si>
    <t>share for every three (3) existing ordinary shares held in the Company together with</t>
  </si>
  <si>
    <t>the Company at an issue price of RM1.08 per share on the basis of one (1) new ordinary</t>
  </si>
  <si>
    <t>50,878,190 detachable free new 2000/2005 warrants on the basis of two (2) warrants for</t>
  </si>
  <si>
    <t>b)</t>
  </si>
  <si>
    <t>proposed settlement of the Joint-Venture Entitlement of RM30,000,000 pursuant to a</t>
  </si>
  <si>
    <t>Joint Venture Agreement with Permodalan Negeri Selangor Berhad ("PNSB") by issuing</t>
  </si>
  <si>
    <t>26,548,672 new ordinary shares of RM1.00 each in the Company at an issue price of</t>
  </si>
  <si>
    <t>RM1.13 per share to PNSB ("Proposed Part Settlement").</t>
  </si>
  <si>
    <t>c)</t>
  </si>
  <si>
    <t>proposed increase in the authorised share capital of the Company from RM500,000,000</t>
  </si>
  <si>
    <t>800,000,000 ordinary shares of RM1.00 each.</t>
  </si>
  <si>
    <t>attached on the basis of two (2) warrants for every RM3.00 nominal value of ICULS.</t>
  </si>
  <si>
    <t>payment on the RULS was made on July 19, 2000.</t>
  </si>
  <si>
    <t xml:space="preserve">and purchase agreement with Vibrant Omega Sdn Bhd ("VOSB") dated July 24, 2000 </t>
  </si>
  <si>
    <t>for a cash consideration of RM115,000,000 ("Proposed Acquisition"). The SPA was</t>
  </si>
  <si>
    <t>among others, Pengurusan Danaharta Nasional Berhad ("Danaharta"), VOSB and the</t>
  </si>
  <si>
    <t xml:space="preserve">Company. The Proposed Acquisition is subject to, inter alia, the approval of the Foreign </t>
  </si>
  <si>
    <t>the consent of Danaharta to the sale and purchase of the Land and to the debt settlement</t>
  </si>
  <si>
    <t>proposal and the approval of the Company's shareholders.</t>
  </si>
  <si>
    <t>the proposed change of the Company's name from Larut Consolidated Berhad to</t>
  </si>
  <si>
    <t>"Europlus Berhad";</t>
  </si>
  <si>
    <t xml:space="preserve">shareholders of the Company and after adjustment to be made in accordance with the </t>
  </si>
  <si>
    <t>holders of the Company's outstanding 1995/2005 warrants on the basis of one (1)</t>
  </si>
  <si>
    <t>replacement warrant for every one (1) existing warrant held, at an issue price of 5 sen</t>
  </si>
  <si>
    <t>("Proposed Replacement Warrant").</t>
  </si>
  <si>
    <t>on August 9, 2000. The Proposed Replacement Warrant is pending implementation.</t>
  </si>
  <si>
    <t>The Foreign Investment Committee has on May 30, 2000 approved the proposed</t>
  </si>
  <si>
    <t>Shareholders' approval was obtained on August 3, 2000 for the following:</t>
  </si>
  <si>
    <t>acquistion of of 250,000 ordinary shares of RM1.00 each representing the entire issued and</t>
  </si>
  <si>
    <t>Approval has yet to be obtained from the SC on the Company's proposal to establish an</t>
  </si>
  <si>
    <t>employee share option scheme for the benefit of eligible employees of the Company and</t>
  </si>
  <si>
    <t>its subsidiaries which was submitted to the SC on March 31, 2000.</t>
  </si>
  <si>
    <t xml:space="preserve">Europlus entered into an Agreement dated 18 February 1993 ("the Agreement") with Khoo Ee Bee and </t>
  </si>
  <si>
    <t xml:space="preserve">Ha Chi Kut (''the Defendants") wherein Europlus invested US$2.5 million in the purchase of shares in Golden </t>
  </si>
  <si>
    <t>made and given by the Defendants.  Pursuant to the Agreement, Europlus also advanced a sum of RM171,500</t>
  </si>
  <si>
    <t>Teoh Say Lin and Dr Lee Keng Ho alleging conspiracy to defraud Europlus by representing that the Technical</t>
  </si>
  <si>
    <t>However, two of the defendants, Khoo Ee Bee and Dr Lee Keng Ho have settled the case with Europlus.</t>
  </si>
  <si>
    <t xml:space="preserve">Europlus however, is still prosecuting the suit against Khoo Ee Liam, Teoh Say Lin and Ha Chi Kut for </t>
  </si>
  <si>
    <t xml:space="preserve">the balance of the losses Europlus suffered.  The Mareva injunction obtained against Teoh Say Lin is still in </t>
  </si>
  <si>
    <t xml:space="preserve">of jurisdiction and the consequential orders. Europlus has appealed to the Court of Appeal against </t>
  </si>
  <si>
    <t xml:space="preserve">Europlus’s associated company LTIMS had on 31 October 1994 commenced a civil suit in the Beijing </t>
  </si>
  <si>
    <t>abeyance, pending retrial.</t>
  </si>
  <si>
    <t>A winding-up search conducted at Jabatan Pemegang Harta Malaysia ("JPHM") revealed that the</t>
  </si>
  <si>
    <t>Defendant was wound up on January 18, 2000.</t>
  </si>
  <si>
    <t>The Plaintiff will proceed to file a Proof of Debt at JPHM.</t>
  </si>
  <si>
    <t>g)</t>
  </si>
  <si>
    <t xml:space="preserve">(as Defendant) on 25 April 2000 and served the same on the Defendant on 10 July 2000 to calim a </t>
  </si>
  <si>
    <t xml:space="preserve">sum of RM3,368,672.40 alleged as due and owing by the Defendant to the Plaintiff for work done </t>
  </si>
  <si>
    <t>appearance on 13 July 2000. On 24 July 2000, the Defendant filed a summons in chamber ("the said</t>
  </si>
  <si>
    <t>The Directors do not recommend any payment of dividend for the current financial period.</t>
  </si>
  <si>
    <t xml:space="preserve">pursuant to a letter of award together with interest and costs. The Defendant has filed an unconditional </t>
  </si>
  <si>
    <t>There is no exceptional item during this quarter under review.</t>
  </si>
  <si>
    <t>There is no extraordinary item during this quarter under review.</t>
  </si>
  <si>
    <t>There is no pre-acquisition profit/(loss) during this quarter under review.</t>
  </si>
  <si>
    <t>There is no deferred taxation and/or adjustments for under or over-provision during this quarter under</t>
  </si>
  <si>
    <t>There is no profit/(loss) on disposal of investment during this quarter under review.</t>
  </si>
  <si>
    <t>There is no change in the composition of the Company during the current quarter.</t>
  </si>
  <si>
    <t>Proposed 30% SRSB Acquisition and the Proposed Revision and Settlement of 70%</t>
  </si>
  <si>
    <t>SRSB was completed on July 19, 2000 and the ICULS were listed on August 1, 2000.</t>
  </si>
  <si>
    <t>entered into following the execution of a Settlement Agreement dated July 24, 2000 by,</t>
  </si>
  <si>
    <t>Assistance Agreement was valid when it was not.  On 14 November 1996, the Court, inter-alia, granted an</t>
  </si>
  <si>
    <t>The said Judgement was served on the Defendant on 26 May 2000.</t>
  </si>
  <si>
    <t>applied for summary judgement on 14 October 1999 and the next mention date is fixed on the 5  September</t>
  </si>
  <si>
    <t>The Company has provided corporate guarantee of RM435,471,000 to subsidiaries for banking facilities.</t>
  </si>
  <si>
    <t>H)</t>
  </si>
  <si>
    <t>I)</t>
  </si>
  <si>
    <t>Cash in hand and at banks</t>
  </si>
  <si>
    <t>Amount owing by associated companies</t>
  </si>
  <si>
    <t xml:space="preserve">shares held as treasury shares and resale of treasury shares for the current financial quarter todate, except </t>
  </si>
  <si>
    <t>for the issuance of 10,407,000 ordinary shares of RM1.00 each at a premium of 16 sen per shares to Bumiputra</t>
  </si>
  <si>
    <t>investors and 10,406,000 ordinary shares of RM1.00 each at a premium of 17 sen to the public respectively.</t>
  </si>
  <si>
    <t>1st quarter ending</t>
  </si>
  <si>
    <t>Year ending</t>
  </si>
  <si>
    <t>1.</t>
  </si>
  <si>
    <t>2.</t>
  </si>
  <si>
    <t>3.</t>
  </si>
  <si>
    <t>property sector.  The Group is  optimistic that the prospects for the remaining year should improve because</t>
  </si>
  <si>
    <t>of benign interest rates and improved credit situation.</t>
  </si>
  <si>
    <t>30/06/2000</t>
  </si>
  <si>
    <t>CONSOLIDATED BALANCE SHEET AS AT 30 JUNE 2000</t>
  </si>
  <si>
    <t>quarter end</t>
  </si>
  <si>
    <t>18.21 million</t>
  </si>
  <si>
    <t>HIRE PURCHASE &amp; LEASE CREDITORS - non-current portion</t>
  </si>
  <si>
    <t>Ho Hup Construction Company Berhad (as Plaintiff) had filed a writ of summons against Dirga Niaga</t>
  </si>
  <si>
    <t xml:space="preserve">Ho Hup Construction Company Berhad (as Plaintiff) had filed a writ of summons against Europlus </t>
  </si>
  <si>
    <t xml:space="preserve">essence that sums claimed were not due and owing as they have yet to be finalised yet. The Plaintiff  </t>
  </si>
  <si>
    <t xml:space="preserve">obtained summary judgement against Defendant on 18 October 1999. The Defendant filed an appeal </t>
  </si>
  <si>
    <t>was filed by the Defendant on 28 October 1999. The Notice of Appeal and the Application for stay of</t>
  </si>
  <si>
    <t>15)</t>
  </si>
  <si>
    <t xml:space="preserve">A separate legal suit had also been filed on 17 April 1996 against the Defendants  and Khoo Ee Liam, </t>
  </si>
  <si>
    <t>30 June 2000</t>
  </si>
  <si>
    <t>Notes as at 30 June 2000</t>
  </si>
  <si>
    <t>in its quarterly statements as compared with the last audited statement of 31 March 2000.</t>
  </si>
  <si>
    <t>review.</t>
  </si>
  <si>
    <t>There is no issuance and repayment of debt and equity securities, shares buy-backs , shares cancellation,</t>
  </si>
  <si>
    <t>Estimate</t>
  </si>
  <si>
    <t>Actual</t>
  </si>
  <si>
    <t>Payment to trade creditors</t>
  </si>
  <si>
    <t>Working capital requirements</t>
  </si>
  <si>
    <t>Kuala Lumpur High Court of Malaya for disclosure of their assets and a Mareva injunction restraining them</t>
  </si>
  <si>
    <t xml:space="preserve">trial of the legal suit.  The three Defendants have appealed to the Court of Appeal against the said Order.  </t>
  </si>
  <si>
    <t xml:space="preserve">Pending the hearing of the Appeal, the Order for disclosure of assets has been stayed by the High Court.  </t>
  </si>
  <si>
    <t>The Mareva  injunction is still in force.</t>
  </si>
  <si>
    <t>force.  On 24 March 1999, Khoo Ee Liam and Ha Chi Kut successfully applied to Court to set aside the</t>
  </si>
  <si>
    <t xml:space="preserve">Assistance Agreement for lottery operations in the Province of Jilin, the PRC, which was subsequently </t>
  </si>
  <si>
    <t xml:space="preserve">found not to be valid.  LTIMS has obtained judgement against Khoo Ee Liam for the US$5.0 million.   </t>
  </si>
  <si>
    <t xml:space="preserve">However, Khoo Ee Liam has now obtained an order for retrial of the said suit.  The judgement is now in </t>
  </si>
  <si>
    <t xml:space="preserve">In the given premises, the Plaintiff commenced the present suit to claim against the Defendant for the </t>
  </si>
  <si>
    <t xml:space="preserve">sum of RM9,363,278.03 as compensation for loss and damages suffered by the Plaintiff as a result of the </t>
  </si>
  <si>
    <t xml:space="preserve">Both parties have agreed to settle this matter amicably through a Settlement Agreement dated 6 December </t>
  </si>
  <si>
    <t>1999 wherein the Plaintiff has agreed to withdraw the suit against the Defendant upon the terms and</t>
  </si>
  <si>
    <t xml:space="preserve">A writ of summons was filed by Ho Hup Construction Company Berhad (as Plaintiff) against Perwira Indra </t>
  </si>
  <si>
    <t xml:space="preserve">Sakti Sdn Bhd (as Defendant) on 3 August 1999 claiming a sum RM460,021.53 alleged as due and owing </t>
  </si>
  <si>
    <t xml:space="preserve">The Company ("Europlus") and the Group has adopted the same accounting policies and method of computation </t>
  </si>
  <si>
    <t>Konajaya Sdn Bhd (as Plaintiff) has filed a writ of summons against Europlus Corporation Sdn Bhd</t>
  </si>
  <si>
    <t>judgement on 13 September 1999 and the next mention date is fixed on 24 October 2000 pending settlement.</t>
  </si>
  <si>
    <t>Extrapolate</t>
  </si>
  <si>
    <t>for the quarter under review is 15.1%. The margin is higher as compared  to last financial year margin</t>
  </si>
  <si>
    <t>There is a drop of 1sen in the net tangible assets per share for the quarter under review.</t>
  </si>
  <si>
    <t>as compared to final quarter of financial year 2000. The drop is mainly a result of the new</t>
  </si>
  <si>
    <t>10,407,000 ordinary shares issued and listed during the quarter under review.</t>
  </si>
  <si>
    <t>However, the earning per share has increased by 0.14sen.</t>
  </si>
  <si>
    <t>2001. These changes have contributed to an increase in profit before taxation of RM6.9 million</t>
  </si>
  <si>
    <t>of 8.3%. This is mainly due higher margin products launched, that is, double-storey link houses .</t>
  </si>
  <si>
    <t xml:space="preserve">from RM12.3 million in final quarter of financial year 2000 to RM19.2 million in 1st quarter of  </t>
  </si>
  <si>
    <t>v)</t>
  </si>
  <si>
    <t xml:space="preserve">Proceeds arising from the Private Placement amounting to RM24,247,140  has been utilised as follows :- </t>
  </si>
  <si>
    <t>- Sandar Bina Sdn Bhd</t>
  </si>
  <si>
    <t>4</t>
  </si>
  <si>
    <t xml:space="preserve">Quit rent, sub-division premium, survey fees </t>
  </si>
</sst>
</file>

<file path=xl/styles.xml><?xml version="1.0" encoding="utf-8"?>
<styleSheet xmlns="http://schemas.openxmlformats.org/spreadsheetml/2006/main">
  <numFmts count="1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_)"/>
    <numFmt numFmtId="171" formatCode="0.00000_)"/>
    <numFmt numFmtId="172" formatCode="#,##0.0000_);\(#,##0.0000\)"/>
    <numFmt numFmtId="173" formatCode="0.0_)"/>
    <numFmt numFmtId="174" formatCode="#,##0.0_);\(#,##0.0\)"/>
    <numFmt numFmtId="175" formatCode="#,##0.000_);\(#,##0.000\)"/>
    <numFmt numFmtId="176" formatCode="0.0%"/>
    <numFmt numFmtId="177" formatCode="#,##0.000_);[Red]\(#,##0.000\)"/>
    <numFmt numFmtId="178" formatCode="#,##0.0000_);[Red]\(#,##0.0000\)"/>
    <numFmt numFmtId="179" formatCode="#,##0.0_);[Red]\(#,##0.0\)"/>
    <numFmt numFmtId="180" formatCode="#,##0.0"/>
    <numFmt numFmtId="181" formatCode="#,##0.000"/>
    <numFmt numFmtId="182" formatCode="#,##0.0000"/>
    <numFmt numFmtId="183" formatCode="_(* #,##0.000_);_(* \(#,##0.000\);_(* &quot;-&quot;??_);_(@_)"/>
    <numFmt numFmtId="184" formatCode="General_)"/>
    <numFmt numFmtId="185" formatCode="_(* #,##0_);_(* \(#,##0\);_(* &quot;-&quot;??_);_(@_)"/>
    <numFmt numFmtId="186" formatCode="_(* #,##0.0_);_(* \(#,##0.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_);_(* \(#,##0.0000\);_(* &quot;-&quot;????_);_(@_)"/>
    <numFmt numFmtId="192" formatCode="#,##0.00000_);\(#,##0.00000\)"/>
    <numFmt numFmtId="193" formatCode="#,##0.000000_);\(#,##0.000000\)"/>
    <numFmt numFmtId="194" formatCode="#,##0.0000000_);\(#,##0.0000000\)"/>
    <numFmt numFmtId="195" formatCode="#,##0.00000000_);\(#,##0.00000000\)"/>
    <numFmt numFmtId="196" formatCode="#,##0.000000000_);\(#,##0.000000000\)"/>
    <numFmt numFmtId="197" formatCode="#,##0.0000000000_);\(#,##0.0000000000\)"/>
    <numFmt numFmtId="198" formatCode="#,##0.00000000000_);\(#,##0.000000000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* #,##0_-;\-* #,##0_-;_-* &quot;-&quot;_-;_-@_-"/>
    <numFmt numFmtId="205" formatCode="_-&quot;£&quot;* #,##0.00_-;\-&quot;£&quot;* #,##0.00_-;_-&quot;£&quot;* &quot;-&quot;??_-;_-@_-"/>
    <numFmt numFmtId="206" formatCode="_-* #,##0.00_-;\-* #,##0.00_-;_-* &quot;-&quot;??_-;_-@_-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&quot;RM&quot;#,##0;\-&quot;RM&quot;#,##0"/>
    <numFmt numFmtId="214" formatCode="&quot;RM&quot;#,##0;[Red]\-&quot;RM&quot;#,##0"/>
    <numFmt numFmtId="215" formatCode="&quot;RM&quot;#,##0.00;\-&quot;RM&quot;#,##0.00"/>
    <numFmt numFmtId="216" formatCode="&quot;RM&quot;#,##0.00;[Red]\-&quot;RM&quot;#,##0.00"/>
    <numFmt numFmtId="217" formatCode="_-&quot;RM&quot;* #,##0_-;\-&quot;RM&quot;* #,##0_-;_-&quot;RM&quot;* &quot;-&quot;_-;_-@_-"/>
    <numFmt numFmtId="218" formatCode="_-&quot;RM&quot;* #,##0.00_-;\-&quot;RM&quot;* #,##0.00_-;_-&quot;RM&quot;* &quot;-&quot;??_-;_-@_-"/>
    <numFmt numFmtId="219" formatCode="&quot;Rp&quot;#,##0_);\(&quot;Rp&quot;#,##0\)"/>
    <numFmt numFmtId="220" formatCode="&quot;Rp&quot;#,##0_);[Red]\(&quot;Rp&quot;#,##0\)"/>
    <numFmt numFmtId="221" formatCode="&quot;Rp&quot;#,##0.00_);\(&quot;Rp&quot;#,##0.00\)"/>
    <numFmt numFmtId="222" formatCode="&quot;Rp&quot;#,##0.00_);[Red]\(&quot;Rp&quot;#,##0.00\)"/>
    <numFmt numFmtId="223" formatCode="_(&quot;Rp&quot;* #,##0_);_(&quot;Rp&quot;* \(#,##0\);_(&quot;Rp&quot;* &quot;-&quot;_);_(@_)"/>
    <numFmt numFmtId="224" formatCode="_(&quot;Rp&quot;* #,##0.00_);_(&quot;Rp&quot;* \(#,##0.00\);_(&quot;Rp&quot;* &quot;-&quot;??_);_(@_)"/>
    <numFmt numFmtId="225" formatCode="\c\t\r\ \+\ sh\i\f\t\ \+\ \!"/>
    <numFmt numFmtId="226" formatCode="&quot;RM&quot;\ #,##0_);\(&quot;RM&quot;\ #,##0\)"/>
    <numFmt numFmtId="227" formatCode="&quot;RM&quot;\ #,##0_);[Red]\(&quot;RM&quot;\ #,##0\)"/>
    <numFmt numFmtId="228" formatCode="&quot;RM&quot;\ #,##0.00_);\(&quot;RM&quot;\ #,##0.00\)"/>
    <numFmt numFmtId="229" formatCode="&quot;RM&quot;\ #,##0.00_);[Red]\(&quot;RM&quot;\ #,##0.00\)"/>
    <numFmt numFmtId="230" formatCode="_(&quot;RM&quot;\ * #,##0_);_(&quot;RM&quot;\ * \(#,##0\);_(&quot;RM&quot;\ * &quot;-&quot;_);_(@_)"/>
    <numFmt numFmtId="231" formatCode="_(&quot;RM&quot;\ * #,##0.00_);_(&quot;RM&quot;\ * \(#,##0.00\);_(&quot;RM&quot;\ * &quot;-&quot;??_);_(@_)"/>
    <numFmt numFmtId="232" formatCode="#,##0&quot;£&quot;_);\(#,##0&quot;£&quot;\)"/>
    <numFmt numFmtId="233" formatCode="#,##0&quot;£&quot;_);[Red]\(#,##0&quot;£&quot;\)"/>
    <numFmt numFmtId="234" formatCode="#,##0.00&quot;£&quot;_);\(#,##0.00&quot;£&quot;\)"/>
    <numFmt numFmtId="235" formatCode="#,##0.00&quot;£&quot;_);[Red]\(#,##0.00&quot;£&quot;\)"/>
    <numFmt numFmtId="236" formatCode="_ * #,##0_)&quot;£&quot;_ ;_ * \(#,##0\)&quot;£&quot;_ ;_ * &quot;-&quot;_)&quot;£&quot;_ ;_ @_ "/>
    <numFmt numFmtId="237" formatCode="_ * #,##0_)_£_ ;_ * \(#,##0\)_£_ ;_ * &quot;-&quot;_)_£_ ;_ @_ "/>
    <numFmt numFmtId="238" formatCode="_ * #,##0.00_)&quot;£&quot;_ ;_ * \(#,##0.00\)&quot;£&quot;_ ;_ * &quot;-&quot;??_)&quot;£&quot;_ ;_ @_ "/>
    <numFmt numFmtId="239" formatCode="_ * #,##0.00_)_£_ ;_ * \(#,##0.00\)_£_ ;_ * &quot;-&quot;??_)_£_ ;_ @_ "/>
    <numFmt numFmtId="240" formatCode="dd\-mmm_)"/>
    <numFmt numFmtId="241" formatCode="hh:mm\ AM/PM_)"/>
    <numFmt numFmtId="242" formatCode="0_)"/>
    <numFmt numFmtId="243" formatCode="0.000000_)"/>
    <numFmt numFmtId="244" formatCode="_-* #,##0.0_-;\-* #,##0.0_-;_-* &quot;-&quot;??_-;_-@_-"/>
    <numFmt numFmtId="245" formatCode="_-* #,##0_-;\-* #,##0_-;_-* &quot;-&quot;??_-;_-@_-"/>
    <numFmt numFmtId="246" formatCode="&quot;L.&quot;\ #,##0;\-&quot;L.&quot;\ #,##0"/>
    <numFmt numFmtId="247" formatCode="&quot;L.&quot;\ #,##0;[Red]\-&quot;L.&quot;\ #,##0"/>
    <numFmt numFmtId="248" formatCode="&quot;L.&quot;\ #,##0.00;\-&quot;L.&quot;\ #,##0.00"/>
    <numFmt numFmtId="249" formatCode="&quot;L.&quot;\ #,##0.00;[Red]\-&quot;L.&quot;\ #,##0.00"/>
    <numFmt numFmtId="250" formatCode="_-&quot;L.&quot;\ * #,##0_-;\-&quot;L.&quot;\ * #,##0_-;_-&quot;L.&quot;\ * &quot;-&quot;_-;_-@_-"/>
    <numFmt numFmtId="251" formatCode="_-&quot;L.&quot;\ * #,##0.00_-;\-&quot;L.&quot;\ * #,##0.00_-;_-&quot;L.&quot;\ * &quot;-&quot;??_-;_-@_-"/>
    <numFmt numFmtId="252" formatCode="0.0"/>
    <numFmt numFmtId="253" formatCode="#,##0\ &quot;F&quot;;\-#,##0\ &quot;F&quot;"/>
    <numFmt numFmtId="254" formatCode="#,##0\ &quot;F&quot;;[Red]\-#,##0\ &quot;F&quot;"/>
    <numFmt numFmtId="255" formatCode="#,##0.00\ &quot;F&quot;;\-#,##0.00\ &quot;F&quot;"/>
    <numFmt numFmtId="256" formatCode="#,##0.00\ &quot;F&quot;;[Red]\-#,##0.00\ &quot;F&quot;"/>
    <numFmt numFmtId="257" formatCode="_-* #,##0\ &quot;F&quot;_-;\-* #,##0\ &quot;F&quot;_-;_-* &quot;-&quot;\ &quot;F&quot;_-;_-@_-"/>
    <numFmt numFmtId="258" formatCode="_-* #,##0\ _F_-;\-* #,##0\ _F_-;_-* &quot;-&quot;\ _F_-;_-@_-"/>
    <numFmt numFmtId="259" formatCode="_-* #,##0.00\ &quot;F&quot;_-;\-* #,##0.00\ &quot;F&quot;_-;_-* &quot;-&quot;??\ &quot;F&quot;_-;_-@_-"/>
    <numFmt numFmtId="260" formatCode="_-* #,##0.00\ _F_-;\-* #,##0.00\ _F_-;_-* &quot;-&quot;??\ _F_-;_-@_-"/>
    <numFmt numFmtId="261" formatCode="#,##0\ &quot;DM&quot;;\-#,##0\ &quot;DM&quot;"/>
    <numFmt numFmtId="262" formatCode="#,##0\ &quot;DM&quot;;[Red]\-#,##0\ &quot;DM&quot;"/>
    <numFmt numFmtId="263" formatCode="#,##0.00\ &quot;DM&quot;;\-#,##0.00\ &quot;DM&quot;"/>
    <numFmt numFmtId="264" formatCode="#,##0.00\ &quot;DM&quot;;[Red]\-#,##0.00\ &quot;DM&quot;"/>
    <numFmt numFmtId="265" formatCode="_-* #,##0\ &quot;DM&quot;_-;\-* #,##0\ &quot;DM&quot;_-;_-* &quot;-&quot;\ &quot;DM&quot;_-;_-@_-"/>
    <numFmt numFmtId="266" formatCode="_-* #,##0\ _D_M_-;\-* #,##0\ _D_M_-;_-* &quot;-&quot;\ _D_M_-;_-@_-"/>
    <numFmt numFmtId="267" formatCode="_-* #,##0.00\ &quot;DM&quot;_-;\-* #,##0.00\ &quot;DM&quot;_-;_-* &quot;-&quot;??\ &quot;DM&quot;_-;_-@_-"/>
    <numFmt numFmtId="268" formatCode="_-* #,##0.00\ _D_M_-;\-* #,##0.00\ _D_M_-;_-* &quot;-&quot;??\ _D_M_-;_-@_-"/>
    <numFmt numFmtId="269" formatCode="&quot;ß&quot;#,##0_);\(&quot;ß&quot;#,##0\)"/>
    <numFmt numFmtId="270" formatCode="&quot;ß&quot;#,##0_);[Red]\(&quot;ß&quot;#,##0\)"/>
    <numFmt numFmtId="271" formatCode="&quot;ß&quot;#,##0.00_);\(&quot;ß&quot;#,##0.00\)"/>
    <numFmt numFmtId="272" formatCode="&quot;ß&quot;#,##0.00_);[Red]\(&quot;ß&quot;#,##0.00\)"/>
    <numFmt numFmtId="273" formatCode="_(&quot;ß&quot;* #,##0_);_(&quot;ß&quot;* \(#,##0\);_(&quot;ß&quot;* &quot;-&quot;_);_(@_)"/>
    <numFmt numFmtId="274" formatCode="_(&quot;ß&quot;* #,##0.00_);_(&quot;ß&quot;* \(#,##0.00\);_(&quot;ß&quot;* &quot;-&quot;??_);_(@_)"/>
    <numFmt numFmtId="275" formatCode="\t0"/>
    <numFmt numFmtId="276" formatCode="\t0.00"/>
    <numFmt numFmtId="277" formatCode="\t#,##0"/>
    <numFmt numFmtId="278" formatCode="\t#,##0.00"/>
    <numFmt numFmtId="279" formatCode="\t#,##0_);\(\t#,##0\)"/>
    <numFmt numFmtId="280" formatCode="_(&quot;ß&quot;* \t#,##0_);_(&quot;ß&quot;* \(\t#,##0\);_(&quot;ß&quot;* &quot;-&quot;_);_(@_)"/>
    <numFmt numFmtId="281" formatCode="d\ \´\´\´\´\ &quot;¾.È.&quot;\ \b\b\b\b"/>
    <numFmt numFmtId="282" formatCode="\Ç\ \´\´\´\´\ &quot;¤.È.&quot;\ \¤\¤\¤\¤"/>
    <numFmt numFmtId="283" formatCode="&quot;ÇÑ¹·Õè&quot;\ \Ç\ \´\´\´\´\ \»\»\»\»"/>
    <numFmt numFmtId="284" formatCode="d\ \´\´\´\ \b\b"/>
    <numFmt numFmtId="285" formatCode="\Ç\ \´\´\´\ \»\»"/>
    <numFmt numFmtId="286" formatCode="\ª\:\¹\¹\:\·\·"/>
    <numFmt numFmtId="287" formatCode="\ª\ª\:\¹\¹\:\·\·"/>
    <numFmt numFmtId="288" formatCode="\ª\.\¹\¹\ &quot;¹.&quot;"/>
    <numFmt numFmtId="289" formatCode="\t0%"/>
    <numFmt numFmtId="290" formatCode="\t0.00%"/>
    <numFmt numFmtId="291" formatCode="\t#\ ?/?"/>
    <numFmt numFmtId="292" formatCode="\t#\ ??/??"/>
    <numFmt numFmtId="293" formatCode="\t0.00E+00"/>
    <numFmt numFmtId="294" formatCode="&quot;ß&quot;\t#,##0_);\(&quot;ß&quot;\t#,##0\)"/>
    <numFmt numFmtId="295" formatCode="0.000"/>
    <numFmt numFmtId="296" formatCode="0.00000"/>
    <numFmt numFmtId="297" formatCode="0.0000"/>
    <numFmt numFmtId="298" formatCode="0.000000"/>
    <numFmt numFmtId="299" formatCode="0.0000000"/>
    <numFmt numFmtId="300" formatCode="#,##0&quot; F&quot;_);\(#,##0&quot; F&quot;\)"/>
    <numFmt numFmtId="301" formatCode="#,##0&quot; F&quot;_);[Red]\(#,##0&quot; F&quot;\)"/>
    <numFmt numFmtId="302" formatCode="#,##0.00&quot; F&quot;_);\(#,##0.00&quot; F&quot;\)"/>
    <numFmt numFmtId="303" formatCode="#,##0.00&quot; F&quot;_);[Red]\(#,##0.00&quot; F&quot;\)"/>
    <numFmt numFmtId="304" formatCode="#,##0&quot; $&quot;;\-#,##0&quot; $&quot;"/>
    <numFmt numFmtId="305" formatCode="#,##0&quot; $&quot;;[Red]\-#,##0&quot; $&quot;"/>
    <numFmt numFmtId="306" formatCode="#,##0.00&quot; $&quot;;\-#,##0.00&quot; $&quot;"/>
    <numFmt numFmtId="307" formatCode="#,##0.00&quot; $&quot;;[Red]\-#,##0.00&quot; $&quot;"/>
    <numFmt numFmtId="308" formatCode="d\.m\.yy"/>
    <numFmt numFmtId="309" formatCode="d\.mmm\.yy"/>
    <numFmt numFmtId="310" formatCode="d\.mmm"/>
    <numFmt numFmtId="311" formatCode="mmm\.yy"/>
    <numFmt numFmtId="312" formatCode="d\.m\.yy\ h:mm"/>
    <numFmt numFmtId="313" formatCode="0&quot;  &quot;"/>
    <numFmt numFmtId="314" formatCode="0.00&quot;  &quot;"/>
    <numFmt numFmtId="315" formatCode="0.0&quot;  &quot;"/>
    <numFmt numFmtId="316" formatCode="0.000&quot;  &quot;"/>
    <numFmt numFmtId="317" formatCode="0.0000&quot;  &quot;"/>
    <numFmt numFmtId="318" formatCode="0.00000&quot;  &quot;"/>
    <numFmt numFmtId="319" formatCode="&quot;$&quot;#,##0.00;[Red]&quot;$&quot;#,##0.00"/>
    <numFmt numFmtId="320" formatCode="#,##0.00;[Red]#,##0.00"/>
    <numFmt numFmtId="321" formatCode="0.00_);\(0.00\)"/>
    <numFmt numFmtId="322" formatCode="0.0_);\(0.0\)"/>
    <numFmt numFmtId="323" formatCode="0_);\(0\)"/>
    <numFmt numFmtId="324" formatCode="00000"/>
  </numFmts>
  <fonts count="14">
    <font>
      <sz val="10"/>
      <name val="Times New Roman"/>
      <family val="0"/>
    </font>
    <font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Helv"/>
      <family val="0"/>
    </font>
    <font>
      <sz val="12"/>
      <name val="Times New Roman"/>
      <family val="1"/>
    </font>
    <font>
      <sz val="10"/>
      <name val="Courier New"/>
      <family val="0"/>
    </font>
    <font>
      <u val="single"/>
      <sz val="10"/>
      <color indexed="12"/>
      <name val="Times New Roman"/>
      <family val="0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48"/>
      <name val="Times New Roman"/>
      <family val="1"/>
    </font>
    <font>
      <u val="singleAccounting"/>
      <sz val="10"/>
      <color indexed="48"/>
      <name val="Times New Roman"/>
      <family val="1"/>
    </font>
    <font>
      <i/>
      <sz val="10"/>
      <color indexed="4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25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273" fontId="4" fillId="0" borderId="0" applyFont="0" applyFill="0" applyBorder="0" applyAlignment="0" applyProtection="0"/>
    <xf numFmtId="25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12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274" fontId="4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0" fillId="0" borderId="0" applyFont="0" applyFill="0" applyBorder="0" applyAlignment="0" applyProtection="0"/>
    <xf numFmtId="307" fontId="3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horizontal="left"/>
      <protection/>
    </xf>
    <xf numFmtId="0" fontId="1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5" fontId="10" fillId="0" borderId="0" xfId="15" applyNumberFormat="1" applyFont="1" applyAlignment="1">
      <alignment/>
    </xf>
    <xf numFmtId="185" fontId="10" fillId="0" borderId="1" xfId="15" applyNumberFormat="1" applyFont="1" applyBorder="1" applyAlignment="1">
      <alignment/>
    </xf>
    <xf numFmtId="185" fontId="10" fillId="0" borderId="0" xfId="15" applyNumberFormat="1" applyFont="1" applyAlignment="1">
      <alignment horizontal="center"/>
    </xf>
    <xf numFmtId="185" fontId="10" fillId="0" borderId="1" xfId="15" applyNumberFormat="1" applyFont="1" applyBorder="1" applyAlignment="1">
      <alignment horizontal="center"/>
    </xf>
    <xf numFmtId="185" fontId="10" fillId="0" borderId="2" xfId="15" applyNumberFormat="1" applyFont="1" applyBorder="1" applyAlignment="1">
      <alignment horizontal="center"/>
    </xf>
    <xf numFmtId="185" fontId="10" fillId="0" borderId="0" xfId="15" applyNumberFormat="1" applyFont="1" applyBorder="1" applyAlignment="1">
      <alignment/>
    </xf>
    <xf numFmtId="38" fontId="9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 quotePrefix="1">
      <alignment horizontal="center"/>
    </xf>
    <xf numFmtId="38" fontId="10" fillId="0" borderId="0" xfId="15" applyNumberFormat="1" applyFont="1" applyAlignment="1">
      <alignment/>
    </xf>
    <xf numFmtId="38" fontId="10" fillId="0" borderId="3" xfId="15" applyNumberFormat="1" applyFont="1" applyBorder="1" applyAlignment="1">
      <alignment/>
    </xf>
    <xf numFmtId="38" fontId="10" fillId="0" borderId="3" xfId="0" applyNumberFormat="1" applyFont="1" applyBorder="1" applyAlignment="1">
      <alignment/>
    </xf>
    <xf numFmtId="38" fontId="10" fillId="0" borderId="4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5" xfId="0" applyNumberFormat="1" applyFont="1" applyBorder="1" applyAlignment="1">
      <alignment/>
    </xf>
    <xf numFmtId="38" fontId="10" fillId="0" borderId="5" xfId="15" applyNumberFormat="1" applyFont="1" applyBorder="1" applyAlignment="1">
      <alignment/>
    </xf>
    <xf numFmtId="38" fontId="10" fillId="0" borderId="6" xfId="15" applyNumberFormat="1" applyFont="1" applyBorder="1" applyAlignment="1">
      <alignment/>
    </xf>
    <xf numFmtId="38" fontId="10" fillId="0" borderId="0" xfId="15" applyNumberFormat="1" applyFont="1" applyBorder="1" applyAlignment="1">
      <alignment/>
    </xf>
    <xf numFmtId="38" fontId="10" fillId="0" borderId="1" xfId="0" applyNumberFormat="1" applyFont="1" applyBorder="1" applyAlignment="1">
      <alignment/>
    </xf>
    <xf numFmtId="38" fontId="10" fillId="0" borderId="2" xfId="15" applyNumberFormat="1" applyFont="1" applyBorder="1" applyAlignment="1">
      <alignment/>
    </xf>
    <xf numFmtId="38" fontId="10" fillId="0" borderId="2" xfId="0" applyNumberFormat="1" applyFont="1" applyBorder="1" applyAlignment="1">
      <alignment/>
    </xf>
    <xf numFmtId="38" fontId="10" fillId="0" borderId="1" xfId="15" applyNumberFormat="1" applyFont="1" applyBorder="1" applyAlignment="1">
      <alignment/>
    </xf>
    <xf numFmtId="185" fontId="12" fillId="0" borderId="0" xfId="15" applyNumberFormat="1" applyFont="1" applyAlignment="1">
      <alignment horizontal="center"/>
    </xf>
    <xf numFmtId="185" fontId="10" fillId="0" borderId="7" xfId="15" applyNumberFormat="1" applyFont="1" applyBorder="1" applyAlignment="1">
      <alignment/>
    </xf>
    <xf numFmtId="185" fontId="10" fillId="0" borderId="0" xfId="15" applyNumberFormat="1" applyFont="1" applyAlignment="1" quotePrefix="1">
      <alignment horizontal="center"/>
    </xf>
    <xf numFmtId="185" fontId="10" fillId="0" borderId="0" xfId="15" applyNumberFormat="1" applyFont="1" applyAlignment="1">
      <alignment horizontal="right"/>
    </xf>
    <xf numFmtId="185" fontId="12" fillId="0" borderId="0" xfId="15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185" fontId="10" fillId="0" borderId="10" xfId="15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185" fontId="10" fillId="0" borderId="12" xfId="15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" xfId="0" applyFont="1" applyBorder="1" applyAlignment="1">
      <alignment/>
    </xf>
    <xf numFmtId="185" fontId="10" fillId="0" borderId="14" xfId="15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" xfId="0" applyFont="1" applyBorder="1" applyAlignment="1">
      <alignment/>
    </xf>
    <xf numFmtId="185" fontId="10" fillId="0" borderId="17" xfId="15" applyNumberFormat="1" applyFont="1" applyBorder="1" applyAlignment="1">
      <alignment/>
    </xf>
    <xf numFmtId="185" fontId="10" fillId="0" borderId="17" xfId="15" applyNumberFormat="1" applyFont="1" applyBorder="1" applyAlignment="1">
      <alignment horizontal="center"/>
    </xf>
    <xf numFmtId="0" fontId="10" fillId="0" borderId="15" xfId="0" applyFont="1" applyBorder="1" applyAlignment="1" quotePrefix="1">
      <alignment/>
    </xf>
    <xf numFmtId="185" fontId="10" fillId="0" borderId="16" xfId="15" applyNumberFormat="1" applyFont="1" applyBorder="1" applyAlignment="1">
      <alignment/>
    </xf>
    <xf numFmtId="0" fontId="10" fillId="0" borderId="8" xfId="0" applyFont="1" applyBorder="1" applyAlignment="1" quotePrefix="1">
      <alignment/>
    </xf>
    <xf numFmtId="185" fontId="10" fillId="0" borderId="4" xfId="15" applyNumberFormat="1" applyFont="1" applyBorder="1" applyAlignment="1">
      <alignment/>
    </xf>
    <xf numFmtId="185" fontId="10" fillId="0" borderId="6" xfId="15" applyNumberFormat="1" applyFont="1" applyBorder="1" applyAlignment="1">
      <alignment/>
    </xf>
    <xf numFmtId="185" fontId="10" fillId="0" borderId="5" xfId="15" applyNumberFormat="1" applyFont="1" applyBorder="1" applyAlignment="1">
      <alignment/>
    </xf>
    <xf numFmtId="185" fontId="10" fillId="0" borderId="15" xfId="15" applyNumberFormat="1" applyFont="1" applyBorder="1" applyAlignment="1">
      <alignment/>
    </xf>
    <xf numFmtId="0" fontId="10" fillId="0" borderId="11" xfId="0" applyFont="1" applyBorder="1" applyAlignment="1" quotePrefix="1">
      <alignment/>
    </xf>
    <xf numFmtId="0" fontId="10" fillId="0" borderId="13" xfId="0" applyFont="1" applyBorder="1" applyAlignment="1" quotePrefix="1">
      <alignment/>
    </xf>
    <xf numFmtId="0" fontId="10" fillId="0" borderId="4" xfId="0" applyFont="1" applyBorder="1" applyAlignment="1" quotePrefix="1">
      <alignment/>
    </xf>
    <xf numFmtId="185" fontId="10" fillId="0" borderId="15" xfId="15" applyNumberFormat="1" applyFont="1" applyBorder="1" applyAlignment="1">
      <alignment horizontal="right"/>
    </xf>
    <xf numFmtId="185" fontId="10" fillId="0" borderId="15" xfId="15" applyNumberFormat="1" applyFont="1" applyBorder="1" applyAlignment="1">
      <alignment horizontal="center"/>
    </xf>
    <xf numFmtId="185" fontId="10" fillId="0" borderId="6" xfId="15" applyNumberFormat="1" applyFont="1" applyBorder="1" applyAlignment="1">
      <alignment horizontal="center"/>
    </xf>
    <xf numFmtId="179" fontId="10" fillId="0" borderId="15" xfId="15" applyNumberFormat="1" applyFont="1" applyBorder="1" applyAlignment="1">
      <alignment/>
    </xf>
    <xf numFmtId="179" fontId="10" fillId="0" borderId="4" xfId="15" applyNumberFormat="1" applyFont="1" applyBorder="1" applyAlignment="1">
      <alignment/>
    </xf>
    <xf numFmtId="179" fontId="10" fillId="0" borderId="6" xfId="15" applyNumberFormat="1" applyFont="1" applyBorder="1" applyAlignment="1">
      <alignment/>
    </xf>
    <xf numFmtId="0" fontId="13" fillId="0" borderId="0" xfId="0" applyFont="1" applyAlignment="1">
      <alignment/>
    </xf>
    <xf numFmtId="185" fontId="13" fillId="0" borderId="0" xfId="15" applyNumberFormat="1" applyFont="1" applyAlignment="1">
      <alignment/>
    </xf>
    <xf numFmtId="185" fontId="10" fillId="0" borderId="8" xfId="15" applyNumberFormat="1" applyFont="1" applyBorder="1" applyAlignment="1">
      <alignment/>
    </xf>
    <xf numFmtId="38" fontId="10" fillId="0" borderId="7" xfId="0" applyNumberFormat="1" applyFont="1" applyBorder="1" applyAlignment="1">
      <alignment/>
    </xf>
    <xf numFmtId="38" fontId="10" fillId="0" borderId="7" xfId="15" applyNumberFormat="1" applyFont="1" applyBorder="1" applyAlignment="1">
      <alignment/>
    </xf>
    <xf numFmtId="179" fontId="10" fillId="0" borderId="7" xfId="104" applyNumberFormat="1" applyFont="1" applyBorder="1" applyAlignment="1">
      <alignment/>
    </xf>
    <xf numFmtId="38" fontId="10" fillId="0" borderId="0" xfId="15" applyNumberFormat="1" applyFont="1" applyAlignment="1">
      <alignment/>
    </xf>
    <xf numFmtId="185" fontId="10" fillId="0" borderId="4" xfId="15" applyNumberFormat="1" applyFont="1" applyBorder="1" applyAlignment="1">
      <alignment horizontal="center"/>
    </xf>
    <xf numFmtId="185" fontId="10" fillId="0" borderId="10" xfId="15" applyNumberFormat="1" applyFont="1" applyBorder="1" applyAlignment="1">
      <alignment horizontal="center"/>
    </xf>
    <xf numFmtId="0" fontId="10" fillId="0" borderId="5" xfId="0" applyFont="1" applyBorder="1" applyAlignment="1" quotePrefix="1">
      <alignment/>
    </xf>
    <xf numFmtId="0" fontId="10" fillId="0" borderId="0" xfId="0" applyFont="1" applyAlignment="1">
      <alignment horizontal="center"/>
    </xf>
  </cellXfs>
  <cellStyles count="91">
    <cellStyle name="Normal" xfId="0"/>
    <cellStyle name="Comma" xfId="15"/>
    <cellStyle name="Comma [0]" xfId="16"/>
    <cellStyle name="Comma [0]_CmplInv" xfId="17"/>
    <cellStyle name="Comma [0]_DrlgInv" xfId="18"/>
    <cellStyle name="Comma [0]_FluidsInv" xfId="19"/>
    <cellStyle name="Comma [0]_laroux" xfId="20"/>
    <cellStyle name="Comma [0]_laroux_1" xfId="21"/>
    <cellStyle name="Comma [0]_laroux_2" xfId="22"/>
    <cellStyle name="Comma [0]_laroux_MATERAL2" xfId="23"/>
    <cellStyle name="Comma [0]_laroux_mud plant bolted" xfId="24"/>
    <cellStyle name="Comma [0]_MATERAL2" xfId="25"/>
    <cellStyle name="Comma [0]_mud plant bolted" xfId="26"/>
    <cellStyle name="Comma [0]_MudInv" xfId="27"/>
    <cellStyle name="Comma [0]_MwdInv" xfId="28"/>
    <cellStyle name="Comma [0]_MwdJob" xfId="29"/>
    <cellStyle name="Comma [0]_SurInv" xfId="30"/>
    <cellStyle name="Comma [0]_SurLog" xfId="31"/>
    <cellStyle name="Comma_CmplInv" xfId="32"/>
    <cellStyle name="Comma_DrlgInv" xfId="33"/>
    <cellStyle name="Comma_FluidsInv" xfId="34"/>
    <cellStyle name="Comma_laroux" xfId="35"/>
    <cellStyle name="Comma_laroux_1" xfId="36"/>
    <cellStyle name="Comma_laroux_2" xfId="37"/>
    <cellStyle name="Comma_MATERAL2" xfId="38"/>
    <cellStyle name="Comma_mud plant bolted" xfId="39"/>
    <cellStyle name="Comma_MudInv" xfId="40"/>
    <cellStyle name="Comma_MwdInv" xfId="41"/>
    <cellStyle name="Comma_MwdJob" xfId="42"/>
    <cellStyle name="Comma_SurInv" xfId="43"/>
    <cellStyle name="Comma_SurLog" xfId="44"/>
    <cellStyle name="Currency" xfId="45"/>
    <cellStyle name="Currency [0]" xfId="46"/>
    <cellStyle name="Currency [0]_CmplInv" xfId="47"/>
    <cellStyle name="Currency [0]_DrlgInv" xfId="48"/>
    <cellStyle name="Currency [0]_FluidsInv" xfId="49"/>
    <cellStyle name="Currency [0]_laroux" xfId="50"/>
    <cellStyle name="Currency [0]_laroux_1" xfId="51"/>
    <cellStyle name="Currency [0]_laroux_2" xfId="52"/>
    <cellStyle name="Currency [0]_laroux_3" xfId="53"/>
    <cellStyle name="Currency [0]_laroux_4" xfId="54"/>
    <cellStyle name="Currency [0]_laroux_5" xfId="55"/>
    <cellStyle name="Currency [0]_laroux_MATERAL2" xfId="56"/>
    <cellStyle name="Currency [0]_laroux_mud plant bolted" xfId="57"/>
    <cellStyle name="Currency [0]_MATERAL2" xfId="58"/>
    <cellStyle name="Currency [0]_mud plant bolted" xfId="59"/>
    <cellStyle name="Currency [0]_MudInv" xfId="60"/>
    <cellStyle name="Currency [0]_MwdInv" xfId="61"/>
    <cellStyle name="Currency [0]_MwdJob" xfId="62"/>
    <cellStyle name="Currency [0]_SurInv" xfId="63"/>
    <cellStyle name="Currency [0]_SurLog" xfId="64"/>
    <cellStyle name="Currency_CmplInv" xfId="65"/>
    <cellStyle name="Currency_DrlgInv" xfId="66"/>
    <cellStyle name="Currency_FluidsInv" xfId="67"/>
    <cellStyle name="Currency_laroux" xfId="68"/>
    <cellStyle name="Currency_laroux_1" xfId="69"/>
    <cellStyle name="Currency_laroux_2" xfId="70"/>
    <cellStyle name="Currency_laroux_3" xfId="71"/>
    <cellStyle name="Currency_laroux_4" xfId="72"/>
    <cellStyle name="Currency_laroux_5" xfId="73"/>
    <cellStyle name="Currency_MATERAL2" xfId="74"/>
    <cellStyle name="Currency_mud plant bolted" xfId="75"/>
    <cellStyle name="Currency_MudInv" xfId="76"/>
    <cellStyle name="Currency_MwdInv" xfId="77"/>
    <cellStyle name="Currency_MwdJob" xfId="78"/>
    <cellStyle name="Currency_SurInv" xfId="79"/>
    <cellStyle name="Currency_SurLog" xfId="80"/>
    <cellStyle name="Hyperlink" xfId="81"/>
    <cellStyle name="Normal_CmplInv" xfId="82"/>
    <cellStyle name="Normal_DrlgInv" xfId="83"/>
    <cellStyle name="Normal_FluidsInv" xfId="84"/>
    <cellStyle name="Normal_laroux" xfId="85"/>
    <cellStyle name="Normal_laroux_1" xfId="86"/>
    <cellStyle name="Normal_laroux_2" xfId="87"/>
    <cellStyle name="Normal_laroux_3" xfId="88"/>
    <cellStyle name="Normal_laroux_4" xfId="89"/>
    <cellStyle name="Normal_laroux_5" xfId="90"/>
    <cellStyle name="Normal_laroux_6" xfId="91"/>
    <cellStyle name="Normal_MATERAL2" xfId="92"/>
    <cellStyle name="Normal_mud plant bolted" xfId="93"/>
    <cellStyle name="Normal_MudInv" xfId="94"/>
    <cellStyle name="Normal_MwdInv" xfId="95"/>
    <cellStyle name="Normal_MwdJob" xfId="96"/>
    <cellStyle name="Normal_MwdJob_1" xfId="97"/>
    <cellStyle name="Normal_PERSONAL" xfId="98"/>
    <cellStyle name="Normal_PERSONAL_1" xfId="99"/>
    <cellStyle name="Normal_Sheet1 (2)" xfId="100"/>
    <cellStyle name="Normal_SUP96APR" xfId="101"/>
    <cellStyle name="Normal_SurInv" xfId="102"/>
    <cellStyle name="Normal_SurLog" xfId="103"/>
    <cellStyle name="Percen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2596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0" sqref="F10"/>
    </sheetView>
  </sheetViews>
  <sheetFormatPr defaultColWidth="9.33203125" defaultRowHeight="12.75"/>
  <cols>
    <col min="1" max="1" width="1.0078125" style="10" customWidth="1"/>
    <col min="2" max="2" width="4.83203125" style="10" customWidth="1"/>
    <col min="3" max="3" width="52.83203125" style="10" customWidth="1"/>
    <col min="4" max="4" width="4.83203125" style="10" customWidth="1"/>
    <col min="5" max="5" width="18.83203125" style="10" customWidth="1"/>
    <col min="6" max="6" width="8.83203125" style="10" customWidth="1"/>
    <col min="7" max="7" width="18.83203125" style="10" customWidth="1"/>
    <col min="8" max="16384" width="9.33203125" style="10" customWidth="1"/>
  </cols>
  <sheetData>
    <row r="1" ht="12.75">
      <c r="B1" s="9" t="s">
        <v>259</v>
      </c>
    </row>
    <row r="2" ht="12.75">
      <c r="B2" s="9"/>
    </row>
    <row r="3" ht="12.75">
      <c r="B3" s="9" t="s">
        <v>404</v>
      </c>
    </row>
    <row r="5" spans="5:7" ht="12.75">
      <c r="E5" s="11" t="s">
        <v>256</v>
      </c>
      <c r="G5" s="11" t="s">
        <v>14</v>
      </c>
    </row>
    <row r="6" spans="5:7" ht="12.75">
      <c r="E6" s="11" t="s">
        <v>405</v>
      </c>
      <c r="G6" s="11" t="s">
        <v>15</v>
      </c>
    </row>
    <row r="7" spans="5:7" ht="12.75">
      <c r="E7" s="12" t="s">
        <v>403</v>
      </c>
      <c r="G7" s="12" t="s">
        <v>167</v>
      </c>
    </row>
    <row r="8" spans="5:7" ht="12.75">
      <c r="E8" s="11" t="s">
        <v>83</v>
      </c>
      <c r="G8" s="11" t="s">
        <v>83</v>
      </c>
    </row>
    <row r="9" ht="12.75">
      <c r="E9" s="11"/>
    </row>
    <row r="10" spans="2:7" ht="12.75">
      <c r="B10" s="10" t="s">
        <v>16</v>
      </c>
      <c r="E10" s="13">
        <v>118036301.11</v>
      </c>
      <c r="G10" s="13">
        <v>118738960</v>
      </c>
    </row>
    <row r="11" spans="2:7" ht="12.75">
      <c r="B11" s="10" t="s">
        <v>17</v>
      </c>
      <c r="E11" s="13">
        <v>102824023</v>
      </c>
      <c r="G11" s="13">
        <v>103353331</v>
      </c>
    </row>
    <row r="12" spans="2:7" ht="12.75">
      <c r="B12" s="10" t="s">
        <v>117</v>
      </c>
      <c r="E12" s="13">
        <v>738867710</v>
      </c>
      <c r="G12" s="13">
        <v>1094419894</v>
      </c>
    </row>
    <row r="13" spans="2:7" ht="12.75">
      <c r="B13" s="10" t="s">
        <v>18</v>
      </c>
      <c r="E13" s="13">
        <f>70276318-16818107</f>
        <v>53458211</v>
      </c>
      <c r="G13" s="13">
        <v>51128170</v>
      </c>
    </row>
    <row r="14" spans="5:7" ht="12.75">
      <c r="E14" s="14">
        <f>SUM(E10:E13)</f>
        <v>1013186245.11</v>
      </c>
      <c r="G14" s="15">
        <f>SUM(G10:G13)</f>
        <v>1367640355</v>
      </c>
    </row>
    <row r="15" ht="12.75">
      <c r="E15" s="13"/>
    </row>
    <row r="16" spans="2:5" ht="12.75">
      <c r="B16" s="10" t="s">
        <v>19</v>
      </c>
      <c r="E16" s="13"/>
    </row>
    <row r="17" spans="3:7" ht="12.75">
      <c r="C17" s="10" t="s">
        <v>20</v>
      </c>
      <c r="E17" s="13">
        <f>644525149+1569000+2500000</f>
        <v>648594149</v>
      </c>
      <c r="G17" s="13">
        <f>256180769+5000000-4000000</f>
        <v>257180769</v>
      </c>
    </row>
    <row r="18" spans="3:7" ht="12.75">
      <c r="C18" s="10" t="s">
        <v>21</v>
      </c>
      <c r="E18" s="13">
        <v>4044983</v>
      </c>
      <c r="G18" s="13">
        <v>4044983</v>
      </c>
    </row>
    <row r="19" spans="3:7" ht="12.75">
      <c r="C19" s="10" t="s">
        <v>22</v>
      </c>
      <c r="E19" s="13">
        <v>47063100</v>
      </c>
      <c r="G19" s="13">
        <v>117317483</v>
      </c>
    </row>
    <row r="20" spans="3:7" ht="12.75">
      <c r="C20" s="10" t="s">
        <v>23</v>
      </c>
      <c r="E20" s="13">
        <v>72044473</v>
      </c>
      <c r="G20" s="13">
        <f>88963080</f>
        <v>88963080</v>
      </c>
    </row>
    <row r="21" spans="3:7" ht="12.75">
      <c r="C21" s="10" t="s">
        <v>392</v>
      </c>
      <c r="E21" s="13">
        <f>30166612+6179784.37</f>
        <v>36346396.37</v>
      </c>
      <c r="G21" s="13">
        <v>37052715</v>
      </c>
    </row>
    <row r="22" spans="3:7" ht="12.75">
      <c r="C22" s="10" t="s">
        <v>24</v>
      </c>
      <c r="E22" s="13">
        <v>1679728</v>
      </c>
      <c r="G22" s="13">
        <v>1487259</v>
      </c>
    </row>
    <row r="23" spans="3:7" ht="12.75">
      <c r="C23" s="10" t="s">
        <v>391</v>
      </c>
      <c r="E23" s="13">
        <v>26671336</v>
      </c>
      <c r="G23" s="13">
        <v>28343809</v>
      </c>
    </row>
    <row r="24" spans="3:7" ht="18" customHeight="1">
      <c r="C24" s="10" t="s">
        <v>25</v>
      </c>
      <c r="E24" s="14">
        <f>SUM(E17:E23)</f>
        <v>836444165.37</v>
      </c>
      <c r="G24" s="15">
        <f>SUM(G17:G23)</f>
        <v>534390098</v>
      </c>
    </row>
    <row r="25" ht="12.75">
      <c r="E25" s="13"/>
    </row>
    <row r="26" spans="2:5" ht="12.75">
      <c r="B26" s="10" t="s">
        <v>26</v>
      </c>
      <c r="E26" s="13"/>
    </row>
    <row r="27" spans="3:7" ht="12.75">
      <c r="C27" s="10" t="s">
        <v>30</v>
      </c>
      <c r="E27" s="13">
        <f>64894067+54508058</f>
        <v>119402125</v>
      </c>
      <c r="G27" s="13">
        <f>63250827+56169214</f>
        <v>119420041</v>
      </c>
    </row>
    <row r="28" spans="3:7" ht="12.75">
      <c r="C28" s="10" t="s">
        <v>31</v>
      </c>
      <c r="E28" s="13">
        <v>43493546</v>
      </c>
      <c r="G28" s="13">
        <v>35625540</v>
      </c>
    </row>
    <row r="29" spans="3:7" ht="12.75">
      <c r="C29" s="10" t="s">
        <v>47</v>
      </c>
      <c r="E29" s="13">
        <v>66894904</v>
      </c>
      <c r="G29" s="13">
        <v>66625763</v>
      </c>
    </row>
    <row r="30" spans="3:7" ht="12.75">
      <c r="C30" s="10" t="s">
        <v>34</v>
      </c>
      <c r="E30" s="13">
        <v>677195</v>
      </c>
      <c r="G30" s="13">
        <v>582066</v>
      </c>
    </row>
    <row r="31" spans="3:7" ht="12.75">
      <c r="C31" s="10" t="s">
        <v>27</v>
      </c>
      <c r="E31" s="13">
        <v>337802488</v>
      </c>
      <c r="G31" s="13">
        <v>380535433</v>
      </c>
    </row>
    <row r="32" spans="3:7" ht="12.75">
      <c r="C32" s="10" t="s">
        <v>28</v>
      </c>
      <c r="E32" s="13">
        <v>70577519</v>
      </c>
      <c r="G32" s="13">
        <v>65372668</v>
      </c>
    </row>
    <row r="33" spans="3:7" ht="12.75">
      <c r="C33" s="10" t="s">
        <v>29</v>
      </c>
      <c r="E33" s="13">
        <f>137345272</f>
        <v>137345272</v>
      </c>
      <c r="G33" s="13">
        <f>177588275-G30</f>
        <v>177006209</v>
      </c>
    </row>
    <row r="34" spans="3:7" ht="12.75">
      <c r="C34" s="10" t="s">
        <v>32</v>
      </c>
      <c r="E34" s="13">
        <v>95461084</v>
      </c>
      <c r="G34" s="13">
        <v>82775975</v>
      </c>
    </row>
    <row r="35" spans="3:7" ht="16.5" customHeight="1">
      <c r="C35" s="10" t="s">
        <v>33</v>
      </c>
      <c r="E35" s="14">
        <f>SUM(E27:E34)</f>
        <v>871654133</v>
      </c>
      <c r="G35" s="14">
        <f>SUM(G27:G34)</f>
        <v>927943695</v>
      </c>
    </row>
    <row r="36" ht="12.75">
      <c r="E36" s="13"/>
    </row>
    <row r="37" spans="2:7" ht="12.75">
      <c r="B37" s="10" t="s">
        <v>142</v>
      </c>
      <c r="E37" s="10">
        <f>+E24-E35</f>
        <v>-35209967.629999995</v>
      </c>
      <c r="G37" s="10">
        <f>+G24-G35</f>
        <v>-393553597</v>
      </c>
    </row>
    <row r="39" ht="12.75">
      <c r="E39" s="13"/>
    </row>
    <row r="40" spans="5:7" ht="13.5" thickBot="1">
      <c r="E40" s="22">
        <f>+E14+E37</f>
        <v>977976277.48</v>
      </c>
      <c r="G40" s="22">
        <f>+G14+G37</f>
        <v>974086758</v>
      </c>
    </row>
    <row r="41" ht="13.5" thickTop="1">
      <c r="E41" s="13"/>
    </row>
    <row r="42" spans="2:5" ht="12.75">
      <c r="B42" s="10" t="s">
        <v>35</v>
      </c>
      <c r="E42" s="13"/>
    </row>
    <row r="43" ht="12.75">
      <c r="E43" s="13"/>
    </row>
    <row r="44" spans="2:7" ht="12.75">
      <c r="B44" s="10" t="s">
        <v>36</v>
      </c>
      <c r="E44" s="13">
        <v>218545858</v>
      </c>
      <c r="G44" s="10">
        <v>208138858</v>
      </c>
    </row>
    <row r="45" spans="2:7" ht="12.75">
      <c r="B45" s="10" t="s">
        <v>37</v>
      </c>
      <c r="E45" s="13">
        <v>154404703</v>
      </c>
      <c r="G45" s="10">
        <v>152846683</v>
      </c>
    </row>
    <row r="46" spans="2:7" ht="12.75">
      <c r="B46" s="10" t="s">
        <v>38</v>
      </c>
      <c r="E46" s="13">
        <v>403700</v>
      </c>
      <c r="G46" s="10">
        <v>403700</v>
      </c>
    </row>
    <row r="47" spans="2:7" ht="12.75">
      <c r="B47" s="10" t="s">
        <v>39</v>
      </c>
      <c r="E47" s="13">
        <v>15890637</v>
      </c>
      <c r="G47" s="10">
        <v>15890637</v>
      </c>
    </row>
    <row r="48" spans="2:7" ht="12.75">
      <c r="B48" s="10" t="s">
        <v>40</v>
      </c>
      <c r="E48" s="13">
        <v>1214333</v>
      </c>
      <c r="G48" s="10">
        <v>1214333</v>
      </c>
    </row>
    <row r="49" spans="2:7" ht="12.75">
      <c r="B49" s="10" t="s">
        <v>41</v>
      </c>
      <c r="E49" s="23">
        <f>127098253+1569000+2500000</f>
        <v>131167253</v>
      </c>
      <c r="G49" s="24">
        <v>120367918</v>
      </c>
    </row>
    <row r="50" ht="7.5" customHeight="1">
      <c r="E50" s="13"/>
    </row>
    <row r="51" spans="2:7" ht="12.75">
      <c r="B51" s="10" t="s">
        <v>42</v>
      </c>
      <c r="E51" s="13">
        <f>SUM(E44:E49)</f>
        <v>521626484</v>
      </c>
      <c r="G51" s="10">
        <f>SUM(G44:G49)</f>
        <v>498862129</v>
      </c>
    </row>
    <row r="52" ht="12.75">
      <c r="E52" s="13"/>
    </row>
    <row r="53" spans="2:7" ht="12.75">
      <c r="B53" s="10" t="s">
        <v>43</v>
      </c>
      <c r="E53" s="13">
        <v>32972283</v>
      </c>
      <c r="G53" s="10">
        <v>31771427</v>
      </c>
    </row>
    <row r="54" spans="2:7" ht="12.75">
      <c r="B54" s="10" t="s">
        <v>96</v>
      </c>
      <c r="E54" s="13">
        <v>64714450</v>
      </c>
      <c r="G54" s="10">
        <v>64714450</v>
      </c>
    </row>
    <row r="55" ht="12.75">
      <c r="E55" s="13"/>
    </row>
    <row r="56" spans="2:7" ht="12.75">
      <c r="B56" s="10" t="s">
        <v>118</v>
      </c>
      <c r="E56" s="16">
        <v>5000000</v>
      </c>
      <c r="F56" s="17"/>
      <c r="G56" s="16">
        <v>8000000</v>
      </c>
    </row>
    <row r="57" spans="2:7" ht="12.75">
      <c r="B57" s="10" t="s">
        <v>119</v>
      </c>
      <c r="E57" s="18">
        <f>114660878+60000000</f>
        <v>174660878</v>
      </c>
      <c r="F57" s="17"/>
      <c r="G57" s="18">
        <v>188062546</v>
      </c>
    </row>
    <row r="58" spans="2:7" ht="12.75">
      <c r="B58" s="10" t="s">
        <v>407</v>
      </c>
      <c r="E58" s="18">
        <v>230872</v>
      </c>
      <c r="F58" s="17"/>
      <c r="G58" s="18">
        <v>549706</v>
      </c>
    </row>
    <row r="59" spans="2:7" ht="12.75">
      <c r="B59" s="10" t="s">
        <v>120</v>
      </c>
      <c r="E59" s="19">
        <v>134099300</v>
      </c>
      <c r="F59" s="17"/>
      <c r="G59" s="19">
        <v>137985077</v>
      </c>
    </row>
    <row r="60" spans="2:7" ht="12.75">
      <c r="B60" s="10" t="s">
        <v>121</v>
      </c>
      <c r="E60" s="19">
        <v>19500000</v>
      </c>
      <c r="F60" s="17"/>
      <c r="G60" s="19">
        <v>18333334</v>
      </c>
    </row>
    <row r="61" spans="2:7" ht="12.75">
      <c r="B61" s="10" t="s">
        <v>122</v>
      </c>
      <c r="E61" s="19">
        <v>1720620</v>
      </c>
      <c r="F61" s="17"/>
      <c r="G61" s="19">
        <v>1720620</v>
      </c>
    </row>
    <row r="62" spans="2:7" ht="12.75">
      <c r="B62" s="10" t="s">
        <v>123</v>
      </c>
      <c r="E62" s="19">
        <v>21983794</v>
      </c>
      <c r="F62" s="17"/>
      <c r="G62" s="19">
        <v>22429873</v>
      </c>
    </row>
    <row r="63" spans="2:7" ht="12.75">
      <c r="B63" s="10" t="s">
        <v>124</v>
      </c>
      <c r="E63" s="20">
        <v>1467596</v>
      </c>
      <c r="F63" s="17"/>
      <c r="G63" s="20">
        <f>1931596-274000</f>
        <v>1657596</v>
      </c>
    </row>
    <row r="64" ht="12.75">
      <c r="E64" s="13"/>
    </row>
    <row r="65" spans="5:7" ht="12.75">
      <c r="E65" s="13">
        <f>SUM(E56:E64)</f>
        <v>358663060</v>
      </c>
      <c r="G65" s="13">
        <f>SUM(G56:G64)</f>
        <v>378738752</v>
      </c>
    </row>
    <row r="66" ht="12.75">
      <c r="E66" s="13"/>
    </row>
    <row r="67" ht="8.25" customHeight="1">
      <c r="E67" s="13"/>
    </row>
    <row r="68" spans="2:7" ht="13.5" thickBot="1">
      <c r="B68" s="10" t="s">
        <v>44</v>
      </c>
      <c r="E68" s="25">
        <f>+SUM(E51:E54,E65)</f>
        <v>977976277</v>
      </c>
      <c r="G68" s="25">
        <f>+SUM(G51:G54,G65)</f>
        <v>974086758</v>
      </c>
    </row>
    <row r="69" spans="5:7" ht="13.5" thickTop="1">
      <c r="E69" s="21"/>
      <c r="G69" s="21"/>
    </row>
    <row r="70" spans="5:7" ht="12.75">
      <c r="E70" s="21"/>
      <c r="G70" s="21"/>
    </row>
    <row r="71" spans="2:7" ht="12.75">
      <c r="B71" s="10" t="s">
        <v>97</v>
      </c>
      <c r="E71" s="21">
        <f>+ROUND(E51/E44*100,2)</f>
        <v>238.68</v>
      </c>
      <c r="G71" s="21">
        <f>+ROUND(G51/G44*100,2)</f>
        <v>239.68</v>
      </c>
    </row>
    <row r="72" ht="12.75">
      <c r="E72" s="13"/>
    </row>
    <row r="73" spans="5:7" ht="12.75">
      <c r="E73" s="13">
        <f>+E68-E40</f>
        <v>-0.48000001907348633</v>
      </c>
      <c r="G73" s="13">
        <f>+G40-G68</f>
        <v>0</v>
      </c>
    </row>
    <row r="74" ht="12.75">
      <c r="E74" s="13"/>
    </row>
    <row r="75" ht="12.75">
      <c r="E75" s="13"/>
    </row>
    <row r="76" ht="12.75">
      <c r="E76" s="13"/>
    </row>
    <row r="77" ht="12.75">
      <c r="E77" s="13"/>
    </row>
    <row r="78" ht="12.75">
      <c r="E78" s="13"/>
    </row>
  </sheetData>
  <printOptions/>
  <pageMargins left="0.75" right="0.5" top="0.5" bottom="0.75" header="0.5" footer="0.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9"/>
  <sheetViews>
    <sheetView tabSelected="1" zoomScale="75" zoomScaleNormal="75" workbookViewId="0" topLeftCell="A132">
      <selection activeCell="H148" sqref="H148"/>
    </sheetView>
  </sheetViews>
  <sheetFormatPr defaultColWidth="9.33203125" defaultRowHeight="12.75"/>
  <cols>
    <col min="1" max="1" width="7.83203125" style="1" customWidth="1"/>
    <col min="2" max="2" width="12.83203125" style="1" customWidth="1"/>
    <col min="3" max="3" width="11.83203125" style="1" customWidth="1"/>
    <col min="4" max="4" width="18.83203125" style="1" customWidth="1"/>
    <col min="5" max="5" width="15.83203125" style="3" customWidth="1"/>
    <col min="6" max="6" width="19.83203125" style="3" customWidth="1"/>
    <col min="7" max="8" width="15.83203125" style="3" customWidth="1"/>
    <col min="9" max="9" width="16.5" style="1" customWidth="1"/>
    <col min="10" max="10" width="90.83203125" style="1" customWidth="1"/>
    <col min="11" max="11" width="17.16015625" style="1" customWidth="1"/>
    <col min="12" max="16384" width="9.33203125" style="1" customWidth="1"/>
  </cols>
  <sheetData>
    <row r="1" ht="12.75">
      <c r="A1" s="9" t="str">
        <f>+'BS'!B1</f>
        <v>EUROPLUS BERHAD (formerly known as Larut Consolidated Berhad) ( 520-H)</v>
      </c>
    </row>
    <row r="3" ht="12.75">
      <c r="A3" s="2" t="s">
        <v>416</v>
      </c>
    </row>
    <row r="5" spans="1:2" ht="12.75">
      <c r="A5" s="1" t="s">
        <v>53</v>
      </c>
      <c r="B5" s="2" t="s">
        <v>116</v>
      </c>
    </row>
    <row r="7" ht="12.75">
      <c r="B7" s="1" t="s">
        <v>438</v>
      </c>
    </row>
    <row r="8" ht="12.75">
      <c r="B8" s="1" t="s">
        <v>417</v>
      </c>
    </row>
    <row r="10" spans="1:2" ht="12.75">
      <c r="A10" s="1" t="s">
        <v>54</v>
      </c>
      <c r="B10" s="2" t="s">
        <v>55</v>
      </c>
    </row>
    <row r="12" ht="12.75">
      <c r="B12" s="1" t="s">
        <v>376</v>
      </c>
    </row>
    <row r="14" spans="1:2" ht="12.75">
      <c r="A14" s="1" t="s">
        <v>56</v>
      </c>
      <c r="B14" s="2" t="s">
        <v>57</v>
      </c>
    </row>
    <row r="16" ht="12.75">
      <c r="B16" s="1" t="s">
        <v>377</v>
      </c>
    </row>
    <row r="18" spans="1:2" ht="12.75">
      <c r="A18" s="1" t="s">
        <v>58</v>
      </c>
      <c r="B18" s="2" t="s">
        <v>59</v>
      </c>
    </row>
    <row r="19" ht="12.75">
      <c r="B19" s="2"/>
    </row>
    <row r="20" ht="12.75">
      <c r="B20" s="1" t="s">
        <v>379</v>
      </c>
    </row>
    <row r="21" ht="12.75">
      <c r="B21" s="1" t="s">
        <v>418</v>
      </c>
    </row>
    <row r="22" spans="5:7" ht="12.75">
      <c r="E22" s="5"/>
      <c r="G22" s="5"/>
    </row>
    <row r="23" spans="1:2" ht="12.75">
      <c r="A23" s="1" t="s">
        <v>62</v>
      </c>
      <c r="B23" s="2" t="s">
        <v>63</v>
      </c>
    </row>
    <row r="25" ht="12.75">
      <c r="B25" s="1" t="s">
        <v>378</v>
      </c>
    </row>
    <row r="26" spans="1:2" ht="12.75" hidden="1">
      <c r="A26" s="1" t="s">
        <v>64</v>
      </c>
      <c r="B26" s="2" t="s">
        <v>65</v>
      </c>
    </row>
    <row r="27" ht="12.75" hidden="1"/>
    <row r="28" ht="12.75" hidden="1">
      <c r="B28" s="1" t="s">
        <v>125</v>
      </c>
    </row>
    <row r="29" ht="12.75" hidden="1">
      <c r="B29" s="1" t="s">
        <v>126</v>
      </c>
    </row>
    <row r="30" ht="12.75" hidden="1">
      <c r="B30" s="1" t="s">
        <v>127</v>
      </c>
    </row>
    <row r="31" ht="12.75" hidden="1">
      <c r="B31" s="1" t="s">
        <v>136</v>
      </c>
    </row>
    <row r="32" ht="12.75" hidden="1">
      <c r="B32" s="1" t="s">
        <v>137</v>
      </c>
    </row>
    <row r="33" ht="12.75" hidden="1">
      <c r="B33" s="1" t="s">
        <v>111</v>
      </c>
    </row>
    <row r="35" spans="1:2" ht="12.75">
      <c r="A35" s="1" t="s">
        <v>64</v>
      </c>
      <c r="B35" s="2" t="s">
        <v>98</v>
      </c>
    </row>
    <row r="37" ht="12.75">
      <c r="B37" s="1" t="s">
        <v>380</v>
      </c>
    </row>
    <row r="39" spans="1:2" ht="12.75">
      <c r="A39" s="1" t="s">
        <v>66</v>
      </c>
      <c r="B39" s="2" t="s">
        <v>68</v>
      </c>
    </row>
    <row r="40" ht="12.75">
      <c r="B40" s="2"/>
    </row>
    <row r="41" ht="12.75">
      <c r="B41" s="1" t="s">
        <v>70</v>
      </c>
    </row>
    <row r="43" spans="1:2" ht="12.75">
      <c r="A43" s="1" t="s">
        <v>67</v>
      </c>
      <c r="B43" s="2" t="s">
        <v>132</v>
      </c>
    </row>
    <row r="45" ht="12.75">
      <c r="B45" s="1" t="s">
        <v>381</v>
      </c>
    </row>
    <row r="47" spans="1:2" ht="12.75">
      <c r="A47" s="1" t="s">
        <v>69</v>
      </c>
      <c r="B47" s="2" t="s">
        <v>257</v>
      </c>
    </row>
    <row r="49" spans="1:2" ht="12.75">
      <c r="A49" s="1" t="s">
        <v>133</v>
      </c>
      <c r="B49" s="2" t="s">
        <v>190</v>
      </c>
    </row>
    <row r="51" ht="12.75">
      <c r="B51" s="1" t="s">
        <v>258</v>
      </c>
    </row>
    <row r="53" spans="1:2" ht="12.75">
      <c r="A53" s="1" t="s">
        <v>143</v>
      </c>
      <c r="B53" s="1" t="s">
        <v>260</v>
      </c>
    </row>
    <row r="54" ht="12.75">
      <c r="B54" s="1" t="s">
        <v>261</v>
      </c>
    </row>
    <row r="55" ht="12.75">
      <c r="B55" s="1" t="s">
        <v>262</v>
      </c>
    </row>
    <row r="57" spans="2:7" ht="12.75">
      <c r="B57" s="32"/>
      <c r="C57" s="35" t="s">
        <v>263</v>
      </c>
      <c r="D57" s="36"/>
      <c r="E57" s="37"/>
      <c r="F57" s="52" t="s">
        <v>264</v>
      </c>
      <c r="G57" s="37" t="s">
        <v>267</v>
      </c>
    </row>
    <row r="58" spans="2:7" ht="12.75">
      <c r="B58" s="33"/>
      <c r="C58" s="38"/>
      <c r="D58" s="39"/>
      <c r="E58" s="40"/>
      <c r="F58" s="54" t="s">
        <v>265</v>
      </c>
      <c r="G58" s="40" t="s">
        <v>263</v>
      </c>
    </row>
    <row r="59" spans="2:7" ht="12.75">
      <c r="B59" s="33"/>
      <c r="C59" s="38"/>
      <c r="D59" s="39"/>
      <c r="E59" s="40"/>
      <c r="F59" s="53" t="s">
        <v>266</v>
      </c>
      <c r="G59" s="40"/>
    </row>
    <row r="60" spans="2:7" ht="12.75">
      <c r="B60" s="44"/>
      <c r="C60" s="45"/>
      <c r="D60" s="46"/>
      <c r="E60" s="47"/>
      <c r="F60" s="60" t="s">
        <v>95</v>
      </c>
      <c r="G60" s="48" t="s">
        <v>95</v>
      </c>
    </row>
    <row r="61" spans="2:7" ht="12.75">
      <c r="B61" s="49" t="s">
        <v>398</v>
      </c>
      <c r="C61" s="45" t="s">
        <v>268</v>
      </c>
      <c r="D61" s="46"/>
      <c r="E61" s="47"/>
      <c r="F61" s="55">
        <v>2689</v>
      </c>
      <c r="G61" s="47">
        <v>2689</v>
      </c>
    </row>
    <row r="62" spans="2:7" ht="12.75">
      <c r="B62" s="32"/>
      <c r="C62" s="51" t="s">
        <v>269</v>
      </c>
      <c r="D62" s="36"/>
      <c r="E62" s="37"/>
      <c r="F62" s="52"/>
      <c r="G62" s="52"/>
    </row>
    <row r="63" spans="2:7" ht="12.75">
      <c r="B63" s="34"/>
      <c r="C63" s="41" t="s">
        <v>270</v>
      </c>
      <c r="D63" s="42"/>
      <c r="E63" s="43"/>
      <c r="F63" s="53"/>
      <c r="G63" s="53"/>
    </row>
    <row r="64" spans="2:7" ht="12.75">
      <c r="B64" s="58" t="s">
        <v>399</v>
      </c>
      <c r="C64" s="35" t="s">
        <v>422</v>
      </c>
      <c r="D64" s="36"/>
      <c r="E64" s="37"/>
      <c r="F64" s="67">
        <v>4110</v>
      </c>
      <c r="G64" s="52">
        <v>4110</v>
      </c>
    </row>
    <row r="65" spans="2:7" ht="12.75">
      <c r="B65" s="33"/>
      <c r="C65" s="38" t="s">
        <v>271</v>
      </c>
      <c r="D65" s="39"/>
      <c r="E65" s="40"/>
      <c r="F65" s="54"/>
      <c r="G65" s="54"/>
    </row>
    <row r="66" spans="2:7" ht="12.75">
      <c r="B66" s="33"/>
      <c r="C66" s="56" t="s">
        <v>272</v>
      </c>
      <c r="D66" s="39"/>
      <c r="E66" s="40"/>
      <c r="F66" s="54"/>
      <c r="G66" s="54"/>
    </row>
    <row r="67" spans="2:7" ht="12.75">
      <c r="B67" s="33"/>
      <c r="C67" s="56" t="s">
        <v>273</v>
      </c>
      <c r="D67" s="39"/>
      <c r="E67" s="40"/>
      <c r="F67" s="54"/>
      <c r="G67" s="54"/>
    </row>
    <row r="68" spans="2:7" ht="12.75">
      <c r="B68" s="33"/>
      <c r="C68" s="56" t="s">
        <v>274</v>
      </c>
      <c r="D68" s="39"/>
      <c r="E68" s="40"/>
      <c r="F68" s="54"/>
      <c r="G68" s="54"/>
    </row>
    <row r="69" spans="2:7" ht="12.75">
      <c r="B69" s="34"/>
      <c r="C69" s="57" t="s">
        <v>275</v>
      </c>
      <c r="D69" s="42"/>
      <c r="E69" s="43"/>
      <c r="F69" s="53"/>
      <c r="G69" s="53"/>
    </row>
    <row r="70" spans="2:7" ht="12.75">
      <c r="B70" s="49" t="s">
        <v>400</v>
      </c>
      <c r="C70" s="45" t="s">
        <v>276</v>
      </c>
      <c r="D70" s="46"/>
      <c r="E70" s="47"/>
      <c r="F70" s="50">
        <v>5000</v>
      </c>
      <c r="G70" s="55">
        <v>5000</v>
      </c>
    </row>
    <row r="71" spans="2:7" ht="12.75">
      <c r="B71" s="49" t="s">
        <v>277</v>
      </c>
      <c r="C71" s="45" t="s">
        <v>278</v>
      </c>
      <c r="D71" s="46"/>
      <c r="E71" s="47"/>
      <c r="F71" s="55">
        <v>7014</v>
      </c>
      <c r="G71" s="47">
        <v>0</v>
      </c>
    </row>
    <row r="72" spans="2:7" ht="12.75">
      <c r="B72" s="33"/>
      <c r="C72" s="38" t="s">
        <v>454</v>
      </c>
      <c r="D72" s="39"/>
      <c r="E72" s="40"/>
      <c r="F72" s="52"/>
      <c r="G72" s="52">
        <v>7014</v>
      </c>
    </row>
    <row r="73" spans="2:7" ht="12.75">
      <c r="B73" s="33"/>
      <c r="C73" s="38" t="s">
        <v>279</v>
      </c>
      <c r="D73" s="39"/>
      <c r="E73" s="40"/>
      <c r="F73" s="54"/>
      <c r="G73" s="54"/>
    </row>
    <row r="74" spans="2:7" ht="12.75">
      <c r="B74" s="34"/>
      <c r="C74" s="41" t="s">
        <v>280</v>
      </c>
      <c r="D74" s="42"/>
      <c r="E74" s="43"/>
      <c r="F74" s="53"/>
      <c r="G74" s="53"/>
    </row>
    <row r="75" spans="2:7" ht="12.75">
      <c r="B75" s="49" t="s">
        <v>281</v>
      </c>
      <c r="C75" s="45" t="s">
        <v>282</v>
      </c>
      <c r="D75" s="46"/>
      <c r="E75" s="47"/>
      <c r="F75" s="50">
        <v>2000</v>
      </c>
      <c r="G75" s="55">
        <v>5000</v>
      </c>
    </row>
    <row r="76" spans="2:7" ht="12.75">
      <c r="B76" s="58" t="s">
        <v>283</v>
      </c>
      <c r="C76" s="35" t="s">
        <v>284</v>
      </c>
      <c r="D76" s="36"/>
      <c r="E76" s="37"/>
      <c r="F76" s="52">
        <v>0</v>
      </c>
      <c r="G76" s="52">
        <v>434</v>
      </c>
    </row>
    <row r="77" spans="2:7" ht="12.75">
      <c r="B77" s="34"/>
      <c r="C77" s="41" t="s">
        <v>285</v>
      </c>
      <c r="D77" s="42"/>
      <c r="E77" s="43"/>
      <c r="F77" s="53"/>
      <c r="G77" s="53"/>
    </row>
    <row r="78" spans="2:7" ht="12.75">
      <c r="B78" s="44"/>
      <c r="C78" s="45"/>
      <c r="D78" s="46"/>
      <c r="E78" s="47"/>
      <c r="F78" s="50">
        <f>SUM(F61:F77)</f>
        <v>20813</v>
      </c>
      <c r="G78" s="59" t="s">
        <v>286</v>
      </c>
    </row>
    <row r="80" spans="2:8" ht="12.75">
      <c r="B80" s="1" t="s">
        <v>287</v>
      </c>
      <c r="C80" s="65" t="s">
        <v>288</v>
      </c>
      <c r="D80" s="65"/>
      <c r="E80" s="66"/>
      <c r="F80" s="66"/>
      <c r="G80" s="66"/>
      <c r="H80" s="66"/>
    </row>
    <row r="81" spans="3:8" ht="12.75">
      <c r="C81" s="65" t="s">
        <v>289</v>
      </c>
      <c r="D81" s="65"/>
      <c r="E81" s="66"/>
      <c r="F81" s="66"/>
      <c r="G81" s="66"/>
      <c r="H81" s="66"/>
    </row>
    <row r="82" spans="3:8" ht="12.75">
      <c r="C82" s="65" t="s">
        <v>290</v>
      </c>
      <c r="D82" s="65"/>
      <c r="E82" s="66"/>
      <c r="F82" s="66"/>
      <c r="G82" s="66"/>
      <c r="H82" s="66"/>
    </row>
    <row r="83" spans="3:8" ht="12.75">
      <c r="C83" s="65" t="s">
        <v>291</v>
      </c>
      <c r="D83" s="65"/>
      <c r="E83" s="66"/>
      <c r="F83" s="66"/>
      <c r="G83" s="66"/>
      <c r="H83" s="66"/>
    </row>
    <row r="84" spans="3:8" ht="12.75">
      <c r="C84" s="65" t="s">
        <v>292</v>
      </c>
      <c r="D84" s="65"/>
      <c r="E84" s="66"/>
      <c r="F84" s="66"/>
      <c r="G84" s="66"/>
      <c r="H84" s="66"/>
    </row>
    <row r="86" spans="1:2" ht="12.75">
      <c r="A86" s="1" t="s">
        <v>144</v>
      </c>
      <c r="B86" s="1" t="s">
        <v>293</v>
      </c>
    </row>
    <row r="87" ht="12.75">
      <c r="B87" s="1" t="s">
        <v>294</v>
      </c>
    </row>
    <row r="88" ht="12.75">
      <c r="B88" s="1" t="s">
        <v>295</v>
      </c>
    </row>
    <row r="90" spans="2:7" ht="12.75">
      <c r="B90" s="32"/>
      <c r="C90" s="35" t="s">
        <v>263</v>
      </c>
      <c r="D90" s="36"/>
      <c r="E90" s="37"/>
      <c r="F90" s="52" t="s">
        <v>264</v>
      </c>
      <c r="G90" s="37" t="s">
        <v>297</v>
      </c>
    </row>
    <row r="91" spans="2:7" ht="12.75">
      <c r="B91" s="33"/>
      <c r="C91" s="38"/>
      <c r="D91" s="39"/>
      <c r="E91" s="40"/>
      <c r="F91" s="54" t="s">
        <v>296</v>
      </c>
      <c r="G91" s="40" t="s">
        <v>298</v>
      </c>
    </row>
    <row r="92" spans="2:7" ht="12.75">
      <c r="B92" s="32"/>
      <c r="C92" s="35"/>
      <c r="D92" s="36"/>
      <c r="E92" s="37"/>
      <c r="F92" s="52" t="s">
        <v>299</v>
      </c>
      <c r="G92" s="52" t="s">
        <v>299</v>
      </c>
    </row>
    <row r="93" spans="2:7" ht="12.75">
      <c r="B93" s="34"/>
      <c r="C93" s="41"/>
      <c r="D93" s="42"/>
      <c r="E93" s="43"/>
      <c r="F93" s="61" t="s">
        <v>300</v>
      </c>
      <c r="G93" s="61" t="s">
        <v>300</v>
      </c>
    </row>
    <row r="94" spans="2:7" ht="12.75">
      <c r="B94" s="44" t="s">
        <v>148</v>
      </c>
      <c r="C94" s="45" t="s">
        <v>301</v>
      </c>
      <c r="D94" s="46"/>
      <c r="E94" s="47"/>
      <c r="F94" s="62">
        <v>44</v>
      </c>
      <c r="G94" s="62">
        <v>44</v>
      </c>
    </row>
    <row r="95" spans="2:7" ht="12.75">
      <c r="B95" s="32" t="s">
        <v>149</v>
      </c>
      <c r="C95" s="35" t="s">
        <v>302</v>
      </c>
      <c r="D95" s="36"/>
      <c r="E95" s="37"/>
      <c r="F95" s="63">
        <v>20</v>
      </c>
      <c r="G95" s="63">
        <v>20</v>
      </c>
    </row>
    <row r="96" spans="2:7" ht="12.75">
      <c r="B96" s="34"/>
      <c r="C96" s="41" t="s">
        <v>303</v>
      </c>
      <c r="D96" s="42"/>
      <c r="E96" s="43"/>
      <c r="F96" s="64"/>
      <c r="G96" s="64"/>
    </row>
    <row r="97" spans="2:7" ht="12.75">
      <c r="B97" s="44" t="s">
        <v>150</v>
      </c>
      <c r="C97" s="45" t="s">
        <v>423</v>
      </c>
      <c r="D97" s="46"/>
      <c r="E97" s="47"/>
      <c r="F97" s="62">
        <v>12.3</v>
      </c>
      <c r="G97" s="62">
        <v>18.4</v>
      </c>
    </row>
    <row r="98" spans="2:7" ht="12.75">
      <c r="B98" s="44"/>
      <c r="C98" s="45" t="s">
        <v>45</v>
      </c>
      <c r="D98" s="46"/>
      <c r="E98" s="47"/>
      <c r="F98" s="62">
        <f>SUM(F94:F97)</f>
        <v>76.3</v>
      </c>
      <c r="G98" s="62">
        <f>SUM(G94:G97)</f>
        <v>82.4</v>
      </c>
    </row>
    <row r="100" spans="2:6" ht="12.75">
      <c r="B100" s="1" t="s">
        <v>304</v>
      </c>
      <c r="C100" s="65" t="s">
        <v>305</v>
      </c>
      <c r="D100" s="65"/>
      <c r="E100" s="66"/>
      <c r="F100" s="66"/>
    </row>
    <row r="101" spans="2:6" ht="12.75">
      <c r="B101" s="1" t="s">
        <v>306</v>
      </c>
      <c r="C101" s="65" t="s">
        <v>309</v>
      </c>
      <c r="D101" s="65"/>
      <c r="E101" s="66"/>
      <c r="F101" s="66"/>
    </row>
    <row r="102" spans="2:6" ht="12.75">
      <c r="B102" s="1" t="s">
        <v>307</v>
      </c>
      <c r="C102" s="65" t="s">
        <v>308</v>
      </c>
      <c r="D102" s="65"/>
      <c r="E102" s="66"/>
      <c r="F102" s="66"/>
    </row>
    <row r="104" spans="1:2" ht="12.75">
      <c r="A104" s="1" t="s">
        <v>145</v>
      </c>
      <c r="B104" s="1" t="s">
        <v>170</v>
      </c>
    </row>
    <row r="105" ht="12.75">
      <c r="B105" s="1" t="s">
        <v>171</v>
      </c>
    </row>
    <row r="106" ht="12.75">
      <c r="B106" s="1" t="s">
        <v>172</v>
      </c>
    </row>
    <row r="107" ht="12.75">
      <c r="B107" s="1" t="s">
        <v>310</v>
      </c>
    </row>
    <row r="108" ht="12.75">
      <c r="B108" s="1" t="s">
        <v>173</v>
      </c>
    </row>
    <row r="109" ht="12.75">
      <c r="B109" s="1" t="s">
        <v>174</v>
      </c>
    </row>
    <row r="110" ht="12.75">
      <c r="B110" s="1" t="s">
        <v>311</v>
      </c>
    </row>
    <row r="112" ht="12.75">
      <c r="B112" s="1" t="s">
        <v>312</v>
      </c>
    </row>
    <row r="114" spans="2:3" ht="12.75">
      <c r="B114" s="1" t="s">
        <v>148</v>
      </c>
      <c r="C114" s="1" t="s">
        <v>313</v>
      </c>
    </row>
    <row r="116" ht="12.75">
      <c r="B116" s="1" t="s">
        <v>191</v>
      </c>
    </row>
    <row r="117" ht="12.75">
      <c r="B117" s="1" t="s">
        <v>314</v>
      </c>
    </row>
    <row r="118" ht="12.75">
      <c r="B118" s="1" t="s">
        <v>315</v>
      </c>
    </row>
    <row r="120" spans="2:3" ht="12.75">
      <c r="B120" s="1" t="s">
        <v>149</v>
      </c>
      <c r="C120" s="1" t="s">
        <v>316</v>
      </c>
    </row>
    <row r="122" ht="12.75">
      <c r="B122" s="1" t="s">
        <v>60</v>
      </c>
    </row>
    <row r="123" ht="12.75">
      <c r="B123" s="1" t="s">
        <v>317</v>
      </c>
    </row>
    <row r="125" ht="12.75">
      <c r="B125" s="1" t="s">
        <v>318</v>
      </c>
    </row>
    <row r="127" spans="1:2" ht="12.75">
      <c r="A127" s="1" t="s">
        <v>181</v>
      </c>
      <c r="B127" s="1" t="s">
        <v>175</v>
      </c>
    </row>
    <row r="128" ht="12.75">
      <c r="B128" s="1" t="s">
        <v>192</v>
      </c>
    </row>
    <row r="129" ht="12.75">
      <c r="B129" s="1" t="s">
        <v>176</v>
      </c>
    </row>
    <row r="130" ht="12.75">
      <c r="B130" s="1" t="s">
        <v>193</v>
      </c>
    </row>
    <row r="131" ht="12.75">
      <c r="B131" s="1" t="s">
        <v>194</v>
      </c>
    </row>
    <row r="132" ht="12.75">
      <c r="B132" s="1" t="s">
        <v>177</v>
      </c>
    </row>
    <row r="134" spans="1:2" ht="12.75">
      <c r="A134" s="1" t="s">
        <v>450</v>
      </c>
      <c r="B134" s="1" t="s">
        <v>451</v>
      </c>
    </row>
    <row r="136" spans="2:7" ht="12.75">
      <c r="B136" s="32"/>
      <c r="C136" s="35" t="s">
        <v>263</v>
      </c>
      <c r="D136" s="36"/>
      <c r="E136" s="37"/>
      <c r="F136" s="52" t="s">
        <v>264</v>
      </c>
      <c r="G136" s="37" t="s">
        <v>421</v>
      </c>
    </row>
    <row r="137" spans="2:7" ht="12.75">
      <c r="B137" s="33"/>
      <c r="C137" s="38"/>
      <c r="D137" s="39"/>
      <c r="E137" s="40"/>
      <c r="F137" s="54" t="s">
        <v>265</v>
      </c>
      <c r="G137" s="40" t="s">
        <v>263</v>
      </c>
    </row>
    <row r="138" spans="2:7" ht="12.75">
      <c r="B138" s="33"/>
      <c r="C138" s="38"/>
      <c r="D138" s="39"/>
      <c r="E138" s="40"/>
      <c r="F138" s="53" t="s">
        <v>266</v>
      </c>
      <c r="G138" s="40"/>
    </row>
    <row r="139" spans="2:7" ht="12.75">
      <c r="B139" s="32"/>
      <c r="C139" s="35"/>
      <c r="D139" s="36"/>
      <c r="E139" s="37"/>
      <c r="F139" s="72" t="s">
        <v>95</v>
      </c>
      <c r="G139" s="73" t="s">
        <v>95</v>
      </c>
    </row>
    <row r="140" spans="2:7" ht="12.75">
      <c r="B140" s="51" t="s">
        <v>398</v>
      </c>
      <c r="C140" s="35" t="s">
        <v>268</v>
      </c>
      <c r="D140" s="36"/>
      <c r="E140" s="37"/>
      <c r="F140" s="52">
        <v>2689</v>
      </c>
      <c r="G140" s="52">
        <v>2689</v>
      </c>
    </row>
    <row r="141" spans="2:7" ht="12.75">
      <c r="B141" s="38"/>
      <c r="C141" s="56" t="s">
        <v>269</v>
      </c>
      <c r="D141" s="39"/>
      <c r="E141" s="40"/>
      <c r="F141" s="54"/>
      <c r="G141" s="54"/>
    </row>
    <row r="142" spans="2:7" ht="12.75">
      <c r="B142" s="41"/>
      <c r="C142" s="41" t="s">
        <v>270</v>
      </c>
      <c r="D142" s="42"/>
      <c r="E142" s="43"/>
      <c r="F142" s="53"/>
      <c r="G142" s="53"/>
    </row>
    <row r="143" spans="2:7" ht="12.75">
      <c r="B143" s="58" t="s">
        <v>399</v>
      </c>
      <c r="C143" s="35" t="s">
        <v>422</v>
      </c>
      <c r="D143" s="36"/>
      <c r="E143" s="37"/>
      <c r="F143" s="67">
        <v>4110</v>
      </c>
      <c r="G143" s="52">
        <v>3915</v>
      </c>
    </row>
    <row r="144" spans="2:7" ht="12.75">
      <c r="B144" s="33"/>
      <c r="C144" s="38" t="s">
        <v>271</v>
      </c>
      <c r="D144" s="39"/>
      <c r="E144" s="40"/>
      <c r="F144" s="54"/>
      <c r="G144" s="54"/>
    </row>
    <row r="145" spans="2:7" ht="12.75">
      <c r="B145" s="33"/>
      <c r="C145" s="56" t="s">
        <v>452</v>
      </c>
      <c r="D145" s="39"/>
      <c r="E145" s="40"/>
      <c r="F145" s="54"/>
      <c r="G145" s="54"/>
    </row>
    <row r="146" spans="2:7" ht="12.75">
      <c r="B146" s="33"/>
      <c r="C146" s="56" t="s">
        <v>273</v>
      </c>
      <c r="D146" s="39"/>
      <c r="E146" s="40"/>
      <c r="F146" s="54"/>
      <c r="G146" s="54"/>
    </row>
    <row r="147" spans="2:7" ht="12.75">
      <c r="B147" s="33"/>
      <c r="C147" s="56" t="s">
        <v>274</v>
      </c>
      <c r="D147" s="39"/>
      <c r="E147" s="40"/>
      <c r="F147" s="54"/>
      <c r="G147" s="54"/>
    </row>
    <row r="148" spans="2:7" ht="12.75">
      <c r="B148" s="34"/>
      <c r="C148" s="57" t="s">
        <v>275</v>
      </c>
      <c r="D148" s="42"/>
      <c r="E148" s="43"/>
      <c r="F148" s="53"/>
      <c r="G148" s="53"/>
    </row>
    <row r="149" spans="2:7" ht="12.75">
      <c r="B149" s="49" t="s">
        <v>400</v>
      </c>
      <c r="C149" s="45" t="s">
        <v>276</v>
      </c>
      <c r="D149" s="46"/>
      <c r="E149" s="47"/>
      <c r="F149" s="50">
        <v>5000</v>
      </c>
      <c r="G149" s="55">
        <v>4795</v>
      </c>
    </row>
    <row r="150" spans="2:7" ht="12.75">
      <c r="B150" s="74" t="s">
        <v>453</v>
      </c>
      <c r="C150" s="38" t="s">
        <v>454</v>
      </c>
      <c r="D150" s="39"/>
      <c r="E150" s="40"/>
      <c r="F150" s="52">
        <v>7014</v>
      </c>
      <c r="G150" s="52">
        <v>7583</v>
      </c>
    </row>
    <row r="151" spans="2:7" ht="12.75">
      <c r="B151" s="33"/>
      <c r="C151" s="38" t="s">
        <v>279</v>
      </c>
      <c r="D151" s="39"/>
      <c r="E151" s="40"/>
      <c r="F151" s="54"/>
      <c r="G151" s="54"/>
    </row>
    <row r="152" spans="2:7" ht="12.75">
      <c r="B152" s="34"/>
      <c r="C152" s="41" t="s">
        <v>280</v>
      </c>
      <c r="D152" s="42"/>
      <c r="E152" s="43"/>
      <c r="F152" s="53"/>
      <c r="G152" s="53"/>
    </row>
    <row r="153" spans="2:7" ht="12.75">
      <c r="B153" s="49" t="s">
        <v>281</v>
      </c>
      <c r="C153" s="45" t="s">
        <v>282</v>
      </c>
      <c r="D153" s="46"/>
      <c r="E153" s="47"/>
      <c r="F153" s="50">
        <v>5000</v>
      </c>
      <c r="G153" s="55">
        <v>4784</v>
      </c>
    </row>
    <row r="154" spans="2:7" ht="12.75">
      <c r="B154" s="58" t="s">
        <v>283</v>
      </c>
      <c r="C154" s="35" t="s">
        <v>284</v>
      </c>
      <c r="D154" s="36"/>
      <c r="E154" s="37"/>
      <c r="F154" s="52">
        <v>434</v>
      </c>
      <c r="G154" s="52">
        <v>480</v>
      </c>
    </row>
    <row r="155" spans="2:7" ht="12.75">
      <c r="B155" s="34"/>
      <c r="C155" s="41" t="s">
        <v>285</v>
      </c>
      <c r="D155" s="42"/>
      <c r="E155" s="43"/>
      <c r="F155" s="53"/>
      <c r="G155" s="53"/>
    </row>
    <row r="156" spans="2:7" ht="12.75">
      <c r="B156" s="44"/>
      <c r="C156" s="45" t="s">
        <v>45</v>
      </c>
      <c r="D156" s="46"/>
      <c r="E156" s="47"/>
      <c r="F156" s="50">
        <f>SUM(F140:F155)</f>
        <v>24247</v>
      </c>
      <c r="G156" s="59">
        <v>24246</v>
      </c>
    </row>
    <row r="158" spans="1:2" ht="12.75">
      <c r="A158" s="1" t="s">
        <v>319</v>
      </c>
      <c r="B158" s="2" t="s">
        <v>178</v>
      </c>
    </row>
    <row r="160" ht="12.75">
      <c r="B160" s="1" t="s">
        <v>320</v>
      </c>
    </row>
    <row r="161" ht="12.75">
      <c r="B161" s="1" t="s">
        <v>179</v>
      </c>
    </row>
    <row r="162" ht="12.75">
      <c r="B162" s="1" t="s">
        <v>321</v>
      </c>
    </row>
    <row r="163" ht="12.75">
      <c r="B163" s="1" t="s">
        <v>180</v>
      </c>
    </row>
    <row r="164" ht="12.75">
      <c r="B164" s="1" t="s">
        <v>182</v>
      </c>
    </row>
    <row r="165" ht="12.75">
      <c r="B165" s="1" t="s">
        <v>195</v>
      </c>
    </row>
    <row r="168" spans="1:2" ht="12.75">
      <c r="A168" s="1" t="s">
        <v>147</v>
      </c>
      <c r="B168" s="2" t="s">
        <v>196</v>
      </c>
    </row>
    <row r="170" ht="12.75">
      <c r="B170" s="1" t="s">
        <v>322</v>
      </c>
    </row>
    <row r="172" spans="1:2" ht="12.75">
      <c r="A172" s="1" t="s">
        <v>323</v>
      </c>
      <c r="B172" s="1" t="s">
        <v>324</v>
      </c>
    </row>
    <row r="173" ht="12.75">
      <c r="B173" s="1" t="s">
        <v>326</v>
      </c>
    </row>
    <row r="174" ht="12.75">
      <c r="B174" s="1" t="s">
        <v>325</v>
      </c>
    </row>
    <row r="175" ht="12.75">
      <c r="B175" s="1" t="s">
        <v>327</v>
      </c>
    </row>
    <row r="176" ht="12.75">
      <c r="B176" s="1" t="s">
        <v>183</v>
      </c>
    </row>
    <row r="178" spans="1:2" ht="12.75">
      <c r="A178" s="1" t="s">
        <v>328</v>
      </c>
      <c r="B178" s="1" t="s">
        <v>329</v>
      </c>
    </row>
    <row r="179" ht="12.75">
      <c r="B179" s="1" t="s">
        <v>330</v>
      </c>
    </row>
    <row r="180" ht="12.75">
      <c r="B180" s="1" t="s">
        <v>331</v>
      </c>
    </row>
    <row r="181" ht="12.75">
      <c r="B181" s="1" t="s">
        <v>332</v>
      </c>
    </row>
    <row r="183" spans="1:2" ht="12.75">
      <c r="A183" s="1" t="s">
        <v>333</v>
      </c>
      <c r="B183" s="1" t="s">
        <v>184</v>
      </c>
    </row>
    <row r="184" ht="12.75">
      <c r="B184" s="1" t="s">
        <v>185</v>
      </c>
    </row>
    <row r="185" ht="12.75">
      <c r="B185" s="1" t="s">
        <v>186</v>
      </c>
    </row>
    <row r="186" ht="12.75">
      <c r="B186" s="1" t="s">
        <v>187</v>
      </c>
    </row>
    <row r="188" spans="1:2" ht="12.75">
      <c r="A188" s="1" t="s">
        <v>152</v>
      </c>
      <c r="B188" s="1" t="s">
        <v>334</v>
      </c>
    </row>
    <row r="189" ht="12.75">
      <c r="B189" s="1" t="s">
        <v>188</v>
      </c>
    </row>
    <row r="190" ht="12.75">
      <c r="B190" s="1" t="s">
        <v>335</v>
      </c>
    </row>
    <row r="192" ht="12.75">
      <c r="B192" s="1" t="s">
        <v>189</v>
      </c>
    </row>
    <row r="193" ht="12.75">
      <c r="B193" s="1" t="s">
        <v>197</v>
      </c>
    </row>
    <row r="194" ht="12.75">
      <c r="B194" s="1" t="s">
        <v>382</v>
      </c>
    </row>
    <row r="195" ht="12.75">
      <c r="B195" s="1" t="s">
        <v>383</v>
      </c>
    </row>
    <row r="197" spans="1:2" ht="12.75">
      <c r="A197" s="1" t="s">
        <v>168</v>
      </c>
      <c r="B197" s="2" t="s">
        <v>198</v>
      </c>
    </row>
    <row r="199" ht="12.75">
      <c r="B199" s="1" t="s">
        <v>352</v>
      </c>
    </row>
    <row r="201" spans="1:2" ht="12.75">
      <c r="A201" s="1" t="s">
        <v>323</v>
      </c>
      <c r="B201" s="1" t="s">
        <v>344</v>
      </c>
    </row>
    <row r="202" ht="12.75">
      <c r="B202" s="1" t="s">
        <v>345</v>
      </c>
    </row>
    <row r="204" spans="1:2" ht="12.75">
      <c r="A204" s="1" t="s">
        <v>328</v>
      </c>
      <c r="B204" s="1" t="s">
        <v>199</v>
      </c>
    </row>
    <row r="205" ht="12.75">
      <c r="B205" s="1" t="s">
        <v>346</v>
      </c>
    </row>
    <row r="206" ht="12.75">
      <c r="B206" s="1" t="s">
        <v>229</v>
      </c>
    </row>
    <row r="207" ht="12.75">
      <c r="B207" s="1" t="s">
        <v>347</v>
      </c>
    </row>
    <row r="208" ht="12.75">
      <c r="B208" s="1" t="s">
        <v>348</v>
      </c>
    </row>
    <row r="209" ht="12.75">
      <c r="B209" s="1" t="s">
        <v>349</v>
      </c>
    </row>
    <row r="211" ht="12.75">
      <c r="B211" s="1" t="s">
        <v>230</v>
      </c>
    </row>
    <row r="212" ht="12.75">
      <c r="B212" s="1" t="s">
        <v>350</v>
      </c>
    </row>
    <row r="214" spans="1:2" ht="12.75">
      <c r="A214" s="1" t="s">
        <v>151</v>
      </c>
      <c r="B214" s="2" t="s">
        <v>200</v>
      </c>
    </row>
    <row r="216" ht="12.75">
      <c r="B216" s="1" t="s">
        <v>204</v>
      </c>
    </row>
    <row r="217" ht="12.75">
      <c r="B217" s="1" t="s">
        <v>203</v>
      </c>
    </row>
    <row r="218" ht="12.75">
      <c r="B218" s="1" t="s">
        <v>202</v>
      </c>
    </row>
    <row r="219" ht="12.75">
      <c r="B219" s="1" t="s">
        <v>201</v>
      </c>
    </row>
    <row r="220" ht="12.75">
      <c r="B220" s="1" t="s">
        <v>205</v>
      </c>
    </row>
    <row r="221" ht="12.75">
      <c r="B221" s="1" t="s">
        <v>336</v>
      </c>
    </row>
    <row r="222" ht="12.75">
      <c r="B222" s="1" t="s">
        <v>206</v>
      </c>
    </row>
    <row r="223" ht="12.75">
      <c r="B223" s="1" t="s">
        <v>337</v>
      </c>
    </row>
    <row r="225" spans="1:2" ht="12.75">
      <c r="A225" s="1" t="s">
        <v>161</v>
      </c>
      <c r="B225" s="2" t="s">
        <v>207</v>
      </c>
    </row>
    <row r="227" ht="12.75">
      <c r="B227" s="1" t="s">
        <v>231</v>
      </c>
    </row>
    <row r="228" ht="12.75">
      <c r="B228" s="1" t="s">
        <v>232</v>
      </c>
    </row>
    <row r="229" ht="12.75">
      <c r="B229" s="1" t="s">
        <v>233</v>
      </c>
    </row>
    <row r="231" ht="12.75">
      <c r="B231" s="1" t="s">
        <v>208</v>
      </c>
    </row>
    <row r="232" ht="12.75">
      <c r="B232" s="1" t="s">
        <v>338</v>
      </c>
    </row>
    <row r="233" ht="12.75">
      <c r="B233" s="1" t="s">
        <v>234</v>
      </c>
    </row>
    <row r="234" ht="12.75">
      <c r="B234" s="1" t="s">
        <v>339</v>
      </c>
    </row>
    <row r="235" ht="12.75">
      <c r="B235" s="1" t="s">
        <v>384</v>
      </c>
    </row>
    <row r="236" spans="2:8" ht="12.75">
      <c r="B236" s="1" t="s">
        <v>340</v>
      </c>
      <c r="E236" s="1"/>
      <c r="F236" s="1"/>
      <c r="G236" s="1"/>
      <c r="H236" s="1"/>
    </row>
    <row r="237" spans="2:8" ht="12.75">
      <c r="B237" s="1" t="s">
        <v>341</v>
      </c>
      <c r="E237" s="1"/>
      <c r="F237" s="1"/>
      <c r="G237" s="1"/>
      <c r="H237" s="1"/>
    </row>
    <row r="238" spans="2:8" ht="12.75">
      <c r="B238" s="1" t="s">
        <v>209</v>
      </c>
      <c r="E238" s="1"/>
      <c r="F238" s="1"/>
      <c r="G238" s="1"/>
      <c r="H238" s="1"/>
    </row>
    <row r="239" spans="2:8" ht="12.75">
      <c r="B239" s="1" t="s">
        <v>342</v>
      </c>
      <c r="E239" s="1"/>
      <c r="F239" s="1"/>
      <c r="G239" s="1"/>
      <c r="H239" s="1"/>
    </row>
    <row r="240" spans="2:8" ht="12.75">
      <c r="B240" s="1" t="s">
        <v>343</v>
      </c>
      <c r="E240" s="1"/>
      <c r="F240" s="1"/>
      <c r="G240" s="1"/>
      <c r="H240" s="1"/>
    </row>
    <row r="241" spans="5:8" ht="12.75">
      <c r="E241" s="1"/>
      <c r="F241" s="1"/>
      <c r="G241" s="1"/>
      <c r="H241" s="1"/>
    </row>
    <row r="242" spans="5:8" ht="12.75">
      <c r="E242" s="1"/>
      <c r="F242" s="1"/>
      <c r="G242" s="1"/>
      <c r="H242" s="1"/>
    </row>
    <row r="243" spans="1:8" ht="12.75">
      <c r="A243" s="1" t="s">
        <v>162</v>
      </c>
      <c r="B243" s="2" t="s">
        <v>61</v>
      </c>
      <c r="E243" s="1"/>
      <c r="F243" s="1"/>
      <c r="G243" s="1"/>
      <c r="H243" s="1"/>
    </row>
    <row r="244" spans="5:8" ht="12.75">
      <c r="E244" s="1"/>
      <c r="F244" s="1"/>
      <c r="G244" s="1"/>
      <c r="H244" s="1"/>
    </row>
    <row r="245" spans="2:8" ht="12.75">
      <c r="B245" s="1" t="s">
        <v>210</v>
      </c>
      <c r="E245" s="1"/>
      <c r="F245" s="1"/>
      <c r="G245" s="1"/>
      <c r="H245" s="1"/>
    </row>
    <row r="246" spans="2:8" ht="12.75">
      <c r="B246" s="1" t="s">
        <v>211</v>
      </c>
      <c r="E246" s="1"/>
      <c r="F246" s="1"/>
      <c r="G246" s="1"/>
      <c r="H246" s="1"/>
    </row>
    <row r="247" spans="2:8" ht="12.75">
      <c r="B247" s="1" t="s">
        <v>235</v>
      </c>
      <c r="E247" s="1"/>
      <c r="F247" s="1"/>
      <c r="G247" s="1"/>
      <c r="H247" s="1"/>
    </row>
    <row r="248" spans="5:8" ht="12.75">
      <c r="E248" s="1"/>
      <c r="F248" s="1"/>
      <c r="G248" s="1"/>
      <c r="H248" s="1"/>
    </row>
    <row r="249" spans="1:8" ht="12.75">
      <c r="A249" s="1" t="s">
        <v>389</v>
      </c>
      <c r="B249" s="2" t="s">
        <v>236</v>
      </c>
      <c r="E249" s="1"/>
      <c r="F249" s="1"/>
      <c r="G249" s="1"/>
      <c r="H249" s="1"/>
    </row>
    <row r="250" spans="5:8" ht="12.75">
      <c r="E250" s="1"/>
      <c r="F250" s="1"/>
      <c r="G250" s="1"/>
      <c r="H250" s="1"/>
    </row>
    <row r="251" spans="2:8" ht="12.75">
      <c r="B251" s="1" t="s">
        <v>351</v>
      </c>
      <c r="E251" s="1"/>
      <c r="F251" s="1"/>
      <c r="G251" s="1"/>
      <c r="H251" s="1"/>
    </row>
    <row r="252" spans="2:8" ht="12.75">
      <c r="B252" s="1" t="s">
        <v>353</v>
      </c>
      <c r="E252" s="1"/>
      <c r="F252" s="1"/>
      <c r="G252" s="1"/>
      <c r="H252" s="1"/>
    </row>
    <row r="253" spans="2:8" ht="12.75">
      <c r="B253" s="1" t="s">
        <v>238</v>
      </c>
      <c r="E253" s="1"/>
      <c r="F253" s="1"/>
      <c r="G253" s="1"/>
      <c r="H253" s="1"/>
    </row>
    <row r="254" spans="2:8" ht="12.75">
      <c r="B254" s="1" t="s">
        <v>239</v>
      </c>
      <c r="E254" s="1"/>
      <c r="F254" s="1"/>
      <c r="G254" s="1"/>
      <c r="H254" s="1"/>
    </row>
    <row r="255" spans="2:8" ht="12.75">
      <c r="B255" s="1" t="s">
        <v>240</v>
      </c>
      <c r="E255" s="1"/>
      <c r="F255" s="1"/>
      <c r="G255" s="1"/>
      <c r="H255" s="1"/>
    </row>
    <row r="256" spans="2:8" ht="12.75">
      <c r="B256" s="1" t="s">
        <v>241</v>
      </c>
      <c r="E256" s="1"/>
      <c r="F256" s="1"/>
      <c r="G256" s="1"/>
      <c r="H256" s="1"/>
    </row>
    <row r="257" spans="2:8" ht="12.75">
      <c r="B257" s="1" t="s">
        <v>242</v>
      </c>
      <c r="E257" s="1"/>
      <c r="F257" s="1"/>
      <c r="G257" s="1"/>
      <c r="H257" s="1"/>
    </row>
    <row r="258" spans="5:8" ht="12.75">
      <c r="E258" s="1"/>
      <c r="F258" s="1"/>
      <c r="G258" s="1"/>
      <c r="H258" s="1"/>
    </row>
    <row r="259" spans="1:8" ht="12.75">
      <c r="A259" s="1" t="s">
        <v>390</v>
      </c>
      <c r="B259" s="2" t="s">
        <v>237</v>
      </c>
      <c r="E259" s="1"/>
      <c r="F259" s="1"/>
      <c r="G259" s="1"/>
      <c r="H259" s="1"/>
    </row>
    <row r="260" spans="5:8" ht="12.75">
      <c r="E260" s="1"/>
      <c r="F260" s="1"/>
      <c r="G260" s="1"/>
      <c r="H260" s="1"/>
    </row>
    <row r="261" spans="2:8" ht="12.75">
      <c r="B261" s="1" t="s">
        <v>354</v>
      </c>
      <c r="E261" s="1"/>
      <c r="F261" s="1"/>
      <c r="G261" s="1"/>
      <c r="H261" s="1"/>
    </row>
    <row r="262" spans="2:8" ht="12.75">
      <c r="B262" s="1" t="s">
        <v>355</v>
      </c>
      <c r="E262" s="1"/>
      <c r="F262" s="1"/>
      <c r="G262" s="1"/>
      <c r="H262" s="1"/>
    </row>
    <row r="263" spans="2:8" ht="12.75">
      <c r="B263" s="1" t="s">
        <v>356</v>
      </c>
      <c r="E263" s="1"/>
      <c r="F263" s="1"/>
      <c r="G263" s="1"/>
      <c r="H263" s="1"/>
    </row>
    <row r="264" spans="5:8" ht="12.75">
      <c r="E264" s="1"/>
      <c r="F264" s="1"/>
      <c r="G264" s="1"/>
      <c r="H264" s="1"/>
    </row>
    <row r="265" spans="5:8" ht="12.75">
      <c r="E265" s="1"/>
      <c r="F265" s="1"/>
      <c r="G265" s="1"/>
      <c r="H265" s="1"/>
    </row>
    <row r="266" spans="1:2" ht="12.75">
      <c r="A266" s="1" t="s">
        <v>71</v>
      </c>
      <c r="B266" s="2" t="s">
        <v>134</v>
      </c>
    </row>
    <row r="268" ht="12.75">
      <c r="B268" s="1" t="s">
        <v>72</v>
      </c>
    </row>
    <row r="271" spans="1:2" ht="12.75">
      <c r="A271" s="1" t="s">
        <v>73</v>
      </c>
      <c r="B271" s="2" t="s">
        <v>135</v>
      </c>
    </row>
    <row r="273" ht="12.75">
      <c r="B273" s="1" t="s">
        <v>419</v>
      </c>
    </row>
    <row r="274" ht="12.75">
      <c r="B274" s="1" t="s">
        <v>393</v>
      </c>
    </row>
    <row r="275" ht="12.75">
      <c r="B275" s="1" t="s">
        <v>394</v>
      </c>
    </row>
    <row r="276" ht="12.75">
      <c r="B276" s="1" t="s">
        <v>395</v>
      </c>
    </row>
    <row r="279" spans="1:2" ht="12.75">
      <c r="A279" s="1" t="s">
        <v>74</v>
      </c>
      <c r="B279" s="2" t="s">
        <v>75</v>
      </c>
    </row>
    <row r="280" spans="5:7" ht="12.75">
      <c r="E280" s="5" t="s">
        <v>78</v>
      </c>
      <c r="F280" s="5" t="s">
        <v>46</v>
      </c>
      <c r="G280" s="5" t="s">
        <v>45</v>
      </c>
    </row>
    <row r="281" spans="5:7" ht="12.75">
      <c r="E281" s="5" t="s">
        <v>79</v>
      </c>
      <c r="F281" s="5" t="s">
        <v>79</v>
      </c>
      <c r="G281" s="5" t="s">
        <v>79</v>
      </c>
    </row>
    <row r="282" spans="5:7" ht="12.75">
      <c r="E282" s="5"/>
      <c r="F282" s="5"/>
      <c r="G282" s="5"/>
    </row>
    <row r="283" spans="2:7" ht="12.75">
      <c r="B283" s="1" t="s">
        <v>76</v>
      </c>
      <c r="E283" s="3">
        <f>289790-F283-60000</f>
        <v>211478</v>
      </c>
      <c r="F283" s="5">
        <v>18312</v>
      </c>
      <c r="G283" s="5">
        <f>SUM(E283:F283)</f>
        <v>229790</v>
      </c>
    </row>
    <row r="284" spans="2:7" ht="12.75">
      <c r="B284" s="1" t="s">
        <v>77</v>
      </c>
      <c r="E284" s="3">
        <f>253760+60000</f>
        <v>313760</v>
      </c>
      <c r="F284" s="5">
        <v>0</v>
      </c>
      <c r="G284" s="5">
        <f>SUM(E284:F284)</f>
        <v>313760</v>
      </c>
    </row>
    <row r="285" spans="5:7" ht="13.5" thickBot="1">
      <c r="E285" s="4">
        <f>SUM(E283:E284)</f>
        <v>525238</v>
      </c>
      <c r="F285" s="6">
        <f>SUM(F283:F284)</f>
        <v>18312</v>
      </c>
      <c r="G285" s="6">
        <f>SUM(G283:G284)</f>
        <v>543550</v>
      </c>
    </row>
    <row r="286" ht="13.5" thickTop="1"/>
    <row r="287" ht="12.75">
      <c r="B287" s="2" t="s">
        <v>80</v>
      </c>
    </row>
    <row r="289" spans="2:6" ht="12.75">
      <c r="B289" s="1" t="s">
        <v>81</v>
      </c>
      <c r="E289" s="3" t="s">
        <v>83</v>
      </c>
      <c r="F289" s="29" t="s">
        <v>254</v>
      </c>
    </row>
    <row r="290" spans="2:6" ht="12.75">
      <c r="B290" s="1" t="s">
        <v>82</v>
      </c>
      <c r="E290" s="3" t="s">
        <v>84</v>
      </c>
      <c r="F290" s="29" t="s">
        <v>406</v>
      </c>
    </row>
    <row r="293" spans="1:2" ht="12.75">
      <c r="A293" s="1" t="s">
        <v>85</v>
      </c>
      <c r="B293" s="2" t="s">
        <v>86</v>
      </c>
    </row>
    <row r="295" ht="12.75">
      <c r="B295" s="1" t="s">
        <v>388</v>
      </c>
    </row>
    <row r="298" spans="1:2" ht="12.75">
      <c r="A298" s="1" t="s">
        <v>87</v>
      </c>
      <c r="B298" s="2" t="s">
        <v>88</v>
      </c>
    </row>
    <row r="299" ht="12.75">
      <c r="B299" s="2"/>
    </row>
    <row r="300" ht="12.75">
      <c r="B300" s="1" t="s">
        <v>89</v>
      </c>
    </row>
    <row r="303" spans="1:3" ht="12.75">
      <c r="A303" s="1" t="s">
        <v>413</v>
      </c>
      <c r="B303" s="2" t="s">
        <v>113</v>
      </c>
      <c r="C303" s="2"/>
    </row>
    <row r="305" spans="1:2" ht="12.75">
      <c r="A305" s="1" t="s">
        <v>112</v>
      </c>
      <c r="B305" s="1" t="s">
        <v>357</v>
      </c>
    </row>
    <row r="306" ht="12.75">
      <c r="B306" s="1" t="s">
        <v>358</v>
      </c>
    </row>
    <row r="307" ht="12.75">
      <c r="B307" s="1" t="s">
        <v>155</v>
      </c>
    </row>
    <row r="308" ht="12.75">
      <c r="B308" s="1" t="s">
        <v>158</v>
      </c>
    </row>
    <row r="309" ht="12.75">
      <c r="B309" s="1" t="s">
        <v>6</v>
      </c>
    </row>
    <row r="310" ht="12.75">
      <c r="B310" s="1" t="s">
        <v>156</v>
      </c>
    </row>
    <row r="311" ht="12.75">
      <c r="B311" s="1" t="s">
        <v>359</v>
      </c>
    </row>
    <row r="312" ht="12.75">
      <c r="B312" s="1" t="s">
        <v>7</v>
      </c>
    </row>
    <row r="313" ht="12.75">
      <c r="B313" s="1" t="s">
        <v>157</v>
      </c>
    </row>
    <row r="314" ht="12.75">
      <c r="B314" s="1" t="s">
        <v>8</v>
      </c>
    </row>
    <row r="316" ht="12.75">
      <c r="B316" s="1" t="s">
        <v>414</v>
      </c>
    </row>
    <row r="317" ht="12.75">
      <c r="B317" s="1" t="s">
        <v>360</v>
      </c>
    </row>
    <row r="318" ht="12.75">
      <c r="B318" s="1" t="s">
        <v>385</v>
      </c>
    </row>
    <row r="319" ht="12.75">
      <c r="B319" s="1" t="s">
        <v>9</v>
      </c>
    </row>
    <row r="320" ht="12.75">
      <c r="B320" s="1" t="s">
        <v>424</v>
      </c>
    </row>
    <row r="321" ht="12.75">
      <c r="B321" s="1" t="s">
        <v>10</v>
      </c>
    </row>
    <row r="322" ht="12.75">
      <c r="B322" s="1" t="s">
        <v>425</v>
      </c>
    </row>
    <row r="323" ht="12.75">
      <c r="B323" s="1" t="s">
        <v>426</v>
      </c>
    </row>
    <row r="324" ht="12.75">
      <c r="B324" s="1" t="s">
        <v>427</v>
      </c>
    </row>
    <row r="326" ht="12.75">
      <c r="B326" s="1" t="s">
        <v>361</v>
      </c>
    </row>
    <row r="328" ht="12.75">
      <c r="B328" s="1" t="s">
        <v>362</v>
      </c>
    </row>
    <row r="329" ht="12.75">
      <c r="B329" s="1" t="s">
        <v>363</v>
      </c>
    </row>
    <row r="330" ht="12.75">
      <c r="B330" s="1" t="s">
        <v>428</v>
      </c>
    </row>
    <row r="331" ht="12.75">
      <c r="B331" s="1" t="s">
        <v>11</v>
      </c>
    </row>
    <row r="332" ht="12.75">
      <c r="B332" s="1" t="s">
        <v>364</v>
      </c>
    </row>
    <row r="333" ht="12.75">
      <c r="B333" s="1" t="s">
        <v>169</v>
      </c>
    </row>
    <row r="335" spans="1:2" ht="12.75">
      <c r="A335" s="1" t="s">
        <v>114</v>
      </c>
      <c r="B335" s="1" t="s">
        <v>365</v>
      </c>
    </row>
    <row r="336" ht="12.75">
      <c r="B336" s="1" t="s">
        <v>159</v>
      </c>
    </row>
    <row r="337" ht="12.75">
      <c r="B337" s="1" t="s">
        <v>12</v>
      </c>
    </row>
    <row r="338" ht="12.75">
      <c r="B338" s="1" t="s">
        <v>429</v>
      </c>
    </row>
    <row r="339" ht="12.75">
      <c r="B339" s="1" t="s">
        <v>430</v>
      </c>
    </row>
    <row r="340" ht="12.75">
      <c r="B340" s="1" t="s">
        <v>431</v>
      </c>
    </row>
    <row r="341" ht="12.75">
      <c r="B341" s="1" t="s">
        <v>366</v>
      </c>
    </row>
    <row r="343" spans="1:2" ht="12.75">
      <c r="A343" s="1" t="s">
        <v>115</v>
      </c>
      <c r="B343" s="1" t="s">
        <v>243</v>
      </c>
    </row>
    <row r="344" ht="12.75">
      <c r="B344" s="1" t="s">
        <v>244</v>
      </c>
    </row>
    <row r="345" ht="12.75">
      <c r="B345" s="1" t="s">
        <v>245</v>
      </c>
    </row>
    <row r="346" ht="12.75">
      <c r="B346" s="1" t="s">
        <v>246</v>
      </c>
    </row>
    <row r="347" ht="12.75">
      <c r="B347" s="1" t="s">
        <v>247</v>
      </c>
    </row>
    <row r="348" ht="12.75">
      <c r="B348" s="1" t="s">
        <v>248</v>
      </c>
    </row>
    <row r="350" ht="12.75">
      <c r="B350" s="1" t="s">
        <v>432</v>
      </c>
    </row>
    <row r="351" ht="12.75">
      <c r="B351" s="1" t="s">
        <v>433</v>
      </c>
    </row>
    <row r="352" ht="12.75">
      <c r="B352" s="1" t="s">
        <v>160</v>
      </c>
    </row>
    <row r="354" ht="12.75">
      <c r="B354" s="1" t="s">
        <v>249</v>
      </c>
    </row>
    <row r="355" ht="12.75">
      <c r="B355" s="1" t="s">
        <v>386</v>
      </c>
    </row>
    <row r="357" ht="12.75">
      <c r="B357" s="1" t="s">
        <v>367</v>
      </c>
    </row>
    <row r="358" ht="12.75">
      <c r="B358" s="1" t="s">
        <v>368</v>
      </c>
    </row>
    <row r="360" ht="12.75">
      <c r="B360" s="1" t="s">
        <v>369</v>
      </c>
    </row>
    <row r="362" spans="1:2" ht="12.75">
      <c r="A362" s="1" t="s">
        <v>152</v>
      </c>
      <c r="B362" s="1" t="s">
        <v>408</v>
      </c>
    </row>
    <row r="363" ht="12.75">
      <c r="B363" s="1" t="s">
        <v>163</v>
      </c>
    </row>
    <row r="364" ht="12.75">
      <c r="B364" s="1" t="s">
        <v>164</v>
      </c>
    </row>
    <row r="365" ht="12.75">
      <c r="B365" s="1" t="s">
        <v>165</v>
      </c>
    </row>
    <row r="366" ht="12.75">
      <c r="B366" s="1" t="s">
        <v>440</v>
      </c>
    </row>
    <row r="368" ht="12.75">
      <c r="B368" s="1" t="s">
        <v>434</v>
      </c>
    </row>
    <row r="369" ht="12.75">
      <c r="B369" s="1" t="s">
        <v>435</v>
      </c>
    </row>
    <row r="370" ht="12.75">
      <c r="B370" s="1" t="s">
        <v>13</v>
      </c>
    </row>
    <row r="372" spans="1:2" ht="12.75">
      <c r="A372" s="1" t="s">
        <v>153</v>
      </c>
      <c r="B372" s="1" t="s">
        <v>436</v>
      </c>
    </row>
    <row r="373" ht="12.75">
      <c r="B373" s="1" t="s">
        <v>437</v>
      </c>
    </row>
    <row r="374" ht="12.75">
      <c r="B374" s="1" t="s">
        <v>0</v>
      </c>
    </row>
    <row r="375" ht="12.75">
      <c r="B375" s="1" t="s">
        <v>1</v>
      </c>
    </row>
    <row r="376" ht="12.75">
      <c r="B376" s="1" t="s">
        <v>387</v>
      </c>
    </row>
    <row r="377" ht="12.75">
      <c r="B377" s="1" t="s">
        <v>2</v>
      </c>
    </row>
    <row r="379" ht="12.75">
      <c r="B379" s="1" t="s">
        <v>434</v>
      </c>
    </row>
    <row r="380" ht="12.75">
      <c r="B380" s="1" t="s">
        <v>435</v>
      </c>
    </row>
    <row r="381" ht="12.75">
      <c r="B381" s="1" t="s">
        <v>13</v>
      </c>
    </row>
    <row r="383" spans="1:2" ht="12.75">
      <c r="A383" s="1" t="s">
        <v>154</v>
      </c>
      <c r="B383" s="1" t="s">
        <v>409</v>
      </c>
    </row>
    <row r="384" ht="12.75">
      <c r="B384" s="1" t="s">
        <v>3</v>
      </c>
    </row>
    <row r="385" ht="12.75">
      <c r="B385" s="1" t="s">
        <v>4</v>
      </c>
    </row>
    <row r="386" ht="12.75">
      <c r="B386" s="1" t="s">
        <v>5</v>
      </c>
    </row>
    <row r="387" ht="12.75">
      <c r="B387" s="1" t="s">
        <v>410</v>
      </c>
    </row>
    <row r="388" ht="12.75">
      <c r="B388" s="1" t="s">
        <v>411</v>
      </c>
    </row>
    <row r="389" ht="12.75">
      <c r="B389" s="1" t="s">
        <v>166</v>
      </c>
    </row>
    <row r="390" ht="12.75">
      <c r="B390" s="1" t="s">
        <v>412</v>
      </c>
    </row>
    <row r="391" ht="12.75">
      <c r="B391" s="1" t="s">
        <v>255</v>
      </c>
    </row>
    <row r="393" ht="12.75">
      <c r="B393" s="1" t="s">
        <v>434</v>
      </c>
    </row>
    <row r="394" ht="12.75">
      <c r="B394" s="1" t="s">
        <v>435</v>
      </c>
    </row>
    <row r="395" ht="12.75">
      <c r="B395" s="1" t="s">
        <v>13</v>
      </c>
    </row>
    <row r="397" spans="1:2" ht="12.75">
      <c r="A397" s="1" t="s">
        <v>370</v>
      </c>
      <c r="B397" s="1" t="s">
        <v>439</v>
      </c>
    </row>
    <row r="398" ht="12.75">
      <c r="B398" s="1" t="s">
        <v>371</v>
      </c>
    </row>
    <row r="399" ht="12.75">
      <c r="B399" s="1" t="s">
        <v>372</v>
      </c>
    </row>
    <row r="400" ht="12.75">
      <c r="B400" s="1" t="s">
        <v>375</v>
      </c>
    </row>
    <row r="401" ht="12.75">
      <c r="B401" s="1" t="s">
        <v>373</v>
      </c>
    </row>
    <row r="402" ht="12.75">
      <c r="B402" s="1" t="s">
        <v>250</v>
      </c>
    </row>
    <row r="403" ht="12.75">
      <c r="B403" s="1" t="s">
        <v>251</v>
      </c>
    </row>
    <row r="404" ht="12.75">
      <c r="B404" s="1" t="s">
        <v>252</v>
      </c>
    </row>
    <row r="406" ht="12.75">
      <c r="B406" s="1" t="s">
        <v>222</v>
      </c>
    </row>
    <row r="407" ht="12.75">
      <c r="B407" s="1" t="s">
        <v>253</v>
      </c>
    </row>
    <row r="410" spans="1:2" ht="12.75">
      <c r="A410" s="1" t="s">
        <v>100</v>
      </c>
      <c r="B410" s="2" t="s">
        <v>48</v>
      </c>
    </row>
    <row r="411" spans="5:6" ht="12.75">
      <c r="E411" s="5"/>
      <c r="F411" s="5" t="s">
        <v>52</v>
      </c>
    </row>
    <row r="412" spans="2:7" ht="12.75">
      <c r="B412" s="2" t="s">
        <v>90</v>
      </c>
      <c r="E412" s="5"/>
      <c r="F412" s="5" t="s">
        <v>91</v>
      </c>
      <c r="G412" s="5" t="s">
        <v>92</v>
      </c>
    </row>
    <row r="413" spans="5:7" ht="12.75">
      <c r="E413" s="5" t="s">
        <v>51</v>
      </c>
      <c r="F413" s="5" t="s">
        <v>130</v>
      </c>
      <c r="G413" s="5" t="s">
        <v>93</v>
      </c>
    </row>
    <row r="414" spans="5:7" ht="12.75">
      <c r="E414" s="7"/>
      <c r="F414" s="7"/>
      <c r="G414" s="7" t="s">
        <v>94</v>
      </c>
    </row>
    <row r="415" spans="5:7" ht="12.75">
      <c r="E415" s="5" t="s">
        <v>95</v>
      </c>
      <c r="F415" s="5" t="s">
        <v>95</v>
      </c>
      <c r="G415" s="5" t="s">
        <v>95</v>
      </c>
    </row>
    <row r="417" spans="2:7" ht="12.75">
      <c r="B417" s="1" t="s">
        <v>146</v>
      </c>
      <c r="E417" s="71">
        <v>124580</v>
      </c>
      <c r="F417" s="13">
        <f>18804+1569+2500</f>
        <v>22873</v>
      </c>
      <c r="G417" s="13">
        <f>1661997+1569+2500</f>
        <v>1666066</v>
      </c>
    </row>
    <row r="418" spans="2:7" ht="12.75">
      <c r="B418" s="1" t="s">
        <v>49</v>
      </c>
      <c r="E418" s="13">
        <v>1735</v>
      </c>
      <c r="F418" s="13">
        <v>-23</v>
      </c>
      <c r="G418" s="13">
        <v>87355</v>
      </c>
    </row>
    <row r="419" spans="2:7" ht="12.75">
      <c r="B419" s="1" t="s">
        <v>50</v>
      </c>
      <c r="E419" s="13">
        <v>800</v>
      </c>
      <c r="F419" s="13">
        <v>-3661</v>
      </c>
      <c r="G419" s="13">
        <v>6405</v>
      </c>
    </row>
    <row r="420" spans="5:7" ht="13.5" thickBot="1">
      <c r="E420" s="25">
        <f>SUM(E417:E419)</f>
        <v>127115</v>
      </c>
      <c r="F420" s="25">
        <f>SUM(F417:F419)</f>
        <v>19189</v>
      </c>
      <c r="G420" s="25">
        <f>SUM(G417:G419)</f>
        <v>1759826</v>
      </c>
    </row>
    <row r="421" spans="5:7" ht="13.5" thickTop="1">
      <c r="E421" s="21"/>
      <c r="F421" s="21"/>
      <c r="G421" s="21"/>
    </row>
    <row r="423" spans="1:2" ht="12.75">
      <c r="A423" s="1" t="s">
        <v>101</v>
      </c>
      <c r="B423" s="2" t="s">
        <v>102</v>
      </c>
    </row>
    <row r="425" ht="12.75">
      <c r="B425" s="1" t="s">
        <v>223</v>
      </c>
    </row>
    <row r="426" ht="12.75">
      <c r="B426" s="1" t="s">
        <v>224</v>
      </c>
    </row>
    <row r="427" ht="12.75">
      <c r="B427" s="1" t="s">
        <v>227</v>
      </c>
    </row>
    <row r="428" ht="12.75">
      <c r="B428" s="1" t="s">
        <v>447</v>
      </c>
    </row>
    <row r="429" ht="12.75">
      <c r="B429" s="1" t="s">
        <v>449</v>
      </c>
    </row>
    <row r="430" ht="12.75">
      <c r="B430" s="1" t="s">
        <v>225</v>
      </c>
    </row>
    <row r="433" spans="1:2" ht="12.75">
      <c r="A433" s="1" t="s">
        <v>103</v>
      </c>
      <c r="B433" s="2" t="s">
        <v>104</v>
      </c>
    </row>
    <row r="435" ht="12.75">
      <c r="B435" s="1" t="s">
        <v>226</v>
      </c>
    </row>
    <row r="436" ht="12.75">
      <c r="B436" s="1" t="s">
        <v>442</v>
      </c>
    </row>
    <row r="437" ht="12.75">
      <c r="B437" s="1" t="s">
        <v>448</v>
      </c>
    </row>
    <row r="438" ht="12.75">
      <c r="B438" s="1" t="s">
        <v>228</v>
      </c>
    </row>
    <row r="439" ht="12.75">
      <c r="B439" s="1" t="s">
        <v>443</v>
      </c>
    </row>
    <row r="440" ht="12.75">
      <c r="B440" s="1" t="s">
        <v>444</v>
      </c>
    </row>
    <row r="441" ht="12.75">
      <c r="B441" s="1" t="s">
        <v>445</v>
      </c>
    </row>
    <row r="442" ht="12.75">
      <c r="B442" s="1" t="s">
        <v>446</v>
      </c>
    </row>
    <row r="445" spans="1:2" ht="12.75">
      <c r="A445" s="1" t="s">
        <v>105</v>
      </c>
      <c r="B445" s="2" t="s">
        <v>141</v>
      </c>
    </row>
    <row r="446" ht="12.75">
      <c r="B446" s="2"/>
    </row>
    <row r="447" ht="12.75">
      <c r="B447" s="1" t="s">
        <v>212</v>
      </c>
    </row>
    <row r="448" ht="12.75">
      <c r="B448" s="1" t="s">
        <v>401</v>
      </c>
    </row>
    <row r="449" ht="12.75">
      <c r="B449" s="1" t="s">
        <v>402</v>
      </c>
    </row>
    <row r="452" spans="1:2" ht="12.75">
      <c r="A452" s="1" t="s">
        <v>106</v>
      </c>
      <c r="B452" s="2" t="s">
        <v>129</v>
      </c>
    </row>
    <row r="454" ht="12.75">
      <c r="B454" s="1" t="s">
        <v>214</v>
      </c>
    </row>
    <row r="455" ht="12.75">
      <c r="E455" s="1"/>
    </row>
    <row r="456" spans="4:7" ht="12.75">
      <c r="D456" s="5" t="s">
        <v>396</v>
      </c>
      <c r="E456" s="5" t="s">
        <v>397</v>
      </c>
      <c r="F456" s="5" t="s">
        <v>397</v>
      </c>
      <c r="G456" s="1"/>
    </row>
    <row r="457" spans="4:8" ht="12.75">
      <c r="D457" s="31" t="s">
        <v>415</v>
      </c>
      <c r="E457" s="28" t="s">
        <v>218</v>
      </c>
      <c r="F457" s="28" t="s">
        <v>218</v>
      </c>
      <c r="G457" s="75" t="s">
        <v>219</v>
      </c>
      <c r="H457" s="75"/>
    </row>
    <row r="458" spans="4:8" ht="12.75">
      <c r="D458" s="5" t="s">
        <v>421</v>
      </c>
      <c r="E458" s="5" t="s">
        <v>441</v>
      </c>
      <c r="F458" s="5" t="s">
        <v>420</v>
      </c>
      <c r="G458" s="75" t="s">
        <v>220</v>
      </c>
      <c r="H458" s="75"/>
    </row>
    <row r="459" spans="4:8" ht="15">
      <c r="D459" s="26" t="s">
        <v>95</v>
      </c>
      <c r="E459" s="26" t="s">
        <v>95</v>
      </c>
      <c r="F459" s="26" t="s">
        <v>95</v>
      </c>
      <c r="G459" s="26" t="s">
        <v>95</v>
      </c>
      <c r="H459" s="30" t="s">
        <v>221</v>
      </c>
    </row>
    <row r="460" spans="4:8" ht="12.75">
      <c r="D460" s="3"/>
      <c r="F460" s="1"/>
      <c r="H460" s="8"/>
    </row>
    <row r="461" spans="2:8" ht="12.75">
      <c r="B461" s="1" t="s">
        <v>213</v>
      </c>
      <c r="H461" s="8"/>
    </row>
    <row r="462" spans="2:8" ht="12.75">
      <c r="B462" s="1" t="s">
        <v>215</v>
      </c>
      <c r="H462" s="8"/>
    </row>
    <row r="463" spans="2:8" ht="12.75">
      <c r="B463" s="1" t="s">
        <v>216</v>
      </c>
      <c r="H463" s="8"/>
    </row>
    <row r="464" spans="2:8" ht="13.5" thickBot="1">
      <c r="B464" s="1" t="s">
        <v>217</v>
      </c>
      <c r="D464" s="27">
        <v>10799</v>
      </c>
      <c r="E464" s="27">
        <f>+ROUND(D464*4,0)</f>
        <v>43196</v>
      </c>
      <c r="F464" s="68">
        <v>27696</v>
      </c>
      <c r="G464" s="69">
        <f>+E464-F464</f>
        <v>15500</v>
      </c>
      <c r="H464" s="70">
        <f>+ROUND(G464/F464*100,1)</f>
        <v>56</v>
      </c>
    </row>
    <row r="465" ht="13.5" thickTop="1">
      <c r="H465" s="8"/>
    </row>
    <row r="467" spans="1:2" ht="12.75">
      <c r="A467" s="1" t="s">
        <v>99</v>
      </c>
      <c r="B467" s="2" t="s">
        <v>128</v>
      </c>
    </row>
    <row r="469" ht="12.75">
      <c r="B469" s="1" t="s">
        <v>374</v>
      </c>
    </row>
    <row r="476" spans="1:2" ht="12.75" hidden="1">
      <c r="A476" s="1" t="s">
        <v>107</v>
      </c>
      <c r="B476" s="2" t="s">
        <v>108</v>
      </c>
    </row>
    <row r="477" ht="12.75" hidden="1"/>
    <row r="478" ht="12.75" hidden="1">
      <c r="B478" s="1" t="s">
        <v>138</v>
      </c>
    </row>
    <row r="479" ht="12.75" hidden="1">
      <c r="B479" s="1" t="s">
        <v>139</v>
      </c>
    </row>
    <row r="480" ht="12.75" hidden="1">
      <c r="B480" s="1" t="s">
        <v>140</v>
      </c>
    </row>
    <row r="481" ht="12.75" hidden="1">
      <c r="B481" s="1" t="s">
        <v>111</v>
      </c>
    </row>
    <row r="484" ht="12.75">
      <c r="B484" s="1" t="s">
        <v>109</v>
      </c>
    </row>
    <row r="488" ht="12.75">
      <c r="B488" s="1" t="s">
        <v>131</v>
      </c>
    </row>
    <row r="489" ht="12.75">
      <c r="B489" s="1" t="s">
        <v>110</v>
      </c>
    </row>
  </sheetData>
  <mergeCells count="2">
    <mergeCell ref="G457:H457"/>
    <mergeCell ref="G458:H458"/>
  </mergeCells>
  <printOptions/>
  <pageMargins left="0.5" right="0.25" top="0.25" bottom="0.5" header="0.25" footer="0.25"/>
  <pageSetup fitToHeight="7" fitToWidth="1" horizontalDpi="300" verticalDpi="300" orientation="portrait" paperSize="9" scale="84" r:id="rId1"/>
  <headerFooter alignWithMargins="0">
    <oddFooter>&amp;RPage&amp;P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 User</cp:lastModifiedBy>
  <cp:lastPrinted>2000-09-01T08:21:04Z</cp:lastPrinted>
  <dcterms:created xsi:type="dcterms:W3CDTF">1999-10-25T16:10:18Z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