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4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<sst xmlns="http://schemas.openxmlformats.org/spreadsheetml/2006/main" count="609" uniqueCount="499">
  <si>
    <t>Low production volumes and higher operating costs have been contributory factors to the Forestry Division's  losses</t>
  </si>
  <si>
    <t>incurred for the quarter.</t>
  </si>
  <si>
    <t>Accumulated</t>
  </si>
  <si>
    <t>losses</t>
  </si>
  <si>
    <t>OR</t>
  </si>
  <si>
    <t xml:space="preserve">although the next three months would continue to be low crop season for FFB. </t>
  </si>
  <si>
    <t>The Condensed Consolidated Cashflow Statement should be read in conjunction with the Annual Financial</t>
  </si>
  <si>
    <t xml:space="preserve">      ''000</t>
  </si>
  <si>
    <t>The Plantations/Palm Oil Mills Division is expected to improve in its performance by the end of the financial year</t>
  </si>
  <si>
    <t>Other matters</t>
  </si>
  <si>
    <t>Net cash used in operating activities</t>
  </si>
  <si>
    <t>holdings from 14.96% to 19.46%.</t>
  </si>
  <si>
    <t>warrants in Tomisho Holdings Berhad at RM1.00 par value per share. This resulted in an increase in the Group's</t>
  </si>
  <si>
    <t>There were no disposals of quoted securities during the quarter.</t>
  </si>
  <si>
    <t>Total investments in quoted securities as at the end of the current year to date are as follows :</t>
  </si>
  <si>
    <t>The Group's South City Plaza is expected to commence operations before end 2003 and contribute positively to the</t>
  </si>
  <si>
    <t>future earnings of the Group.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</si>
  <si>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</si>
  <si>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</si>
  <si>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</si>
  <si>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In consideration of the disposal of Genting Unggul Sdn Bhd (GUSB) to Meda Inc. Berhad, the Company has</t>
  </si>
  <si>
    <t>agreed to guarantee that the aggregate audited profit after taxation of GUSB for the three financial periods</t>
  </si>
  <si>
    <t>commencing from 1 January 2002 or until the termination of the development agreement with Kumpulan</t>
  </si>
  <si>
    <t>Prasarana Rakyat Johor Sdn Bhd, whichever is earlier, shall not be less than RM6 milllion.</t>
  </si>
  <si>
    <t>The Property Division's mixed development project in Seri Kembangan, namely the South City Plaza was completed</t>
  </si>
  <si>
    <t>The Group remains optimistic of the performance of its education associate under SEGI and expect it to contribute</t>
  </si>
  <si>
    <t>The basic and diluted earnings per share have been calculated based on the consolidated net profit attributable to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</si>
  <si>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</si>
  <si>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</si>
  <si>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</si>
  <si>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</si>
  <si>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equity holding, the Group still expects a substantial profit contribution from Salcon given the continuing domestic and</t>
  </si>
  <si>
    <t>regional programmes in expanding and upgrading the water and wastewater industries, which are the main segments</t>
  </si>
  <si>
    <t>of Salcon's business.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</si>
  <si>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</si>
  <si>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</si>
  <si>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Aside from the exceptional investment gains of RM17.98 million, all divisions with the exception of the Property</t>
  </si>
  <si>
    <t>Division contributed positively to the Group results with the Engineering Division being the major contributor.</t>
  </si>
  <si>
    <t xml:space="preserve"> With the disposal of SEB, the Group now holds an associate interest in Salcon. Notwithstanding the reduction in</t>
  </si>
  <si>
    <t>The Plantations/Palm Oil Mills Division should see an improvement in its performance in the next financial year</t>
  </si>
  <si>
    <t xml:space="preserve">Current </t>
  </si>
  <si>
    <t>Ended</t>
  </si>
  <si>
    <t>Comparative</t>
  </si>
  <si>
    <t>There were no issuances, cancellations, repurchases, resale and repayments of debt and equity securities during</t>
  </si>
  <si>
    <t>profit guarantee shortfall.</t>
  </si>
  <si>
    <t>Current Quarter</t>
  </si>
  <si>
    <t>liabilities are as follows:</t>
  </si>
  <si>
    <t>Included in the financial results for the quarter was a RM10.5 million gain arising from the disposal of</t>
  </si>
  <si>
    <t>unquoted investments.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</si>
  <si>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</si>
  <si>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</si>
  <si>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</si>
  <si>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</si>
  <si>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</si>
  <si>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</si>
  <si>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</si>
  <si>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</si>
  <si>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</si>
  <si>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</si>
  <si>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</si>
  <si>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</si>
  <si>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</si>
  <si>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</si>
  <si>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</si>
  <si>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</si>
  <si>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</si>
  <si>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</si>
  <si>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</si>
  <si>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</si>
  <si>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 xml:space="preserve"> - associates</t>
  </si>
  <si>
    <t>Bank guarantees given to third parties</t>
  </si>
  <si>
    <t xml:space="preserve"> relating to utility facilities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</si>
  <si>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</si>
  <si>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</si>
  <si>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</si>
  <si>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</si>
  <si>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</si>
  <si>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</si>
  <si>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</si>
  <si>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</si>
  <si>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</si>
  <si>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</si>
  <si>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</si>
  <si>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</si>
  <si>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</si>
  <si>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Earnings Per Share</t>
  </si>
  <si>
    <t>Weighted average number of ordinary shares</t>
  </si>
  <si>
    <t>Issued ordinary shares at beginning of period</t>
  </si>
  <si>
    <t>Effect of shares issued during the period</t>
  </si>
  <si>
    <t>After tax effect of notional interest savings</t>
  </si>
  <si>
    <t xml:space="preserve"> shareholders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</si>
  <si>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</si>
  <si>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</si>
  <si>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</si>
  <si>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</si>
  <si>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</si>
  <si>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</si>
  <si>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</si>
  <si>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</si>
  <si>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</si>
  <si>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</si>
  <si>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</si>
  <si>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</si>
  <si>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</si>
  <si>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</si>
  <si>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</si>
  <si>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</si>
  <si>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</si>
  <si>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</si>
  <si>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</si>
  <si>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</si>
  <si>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Deferred taxation</t>
  </si>
  <si>
    <t>3 months ended</t>
  </si>
  <si>
    <t>30 October</t>
  </si>
  <si>
    <t>2002</t>
  </si>
  <si>
    <t>2001</t>
  </si>
  <si>
    <t>Financing cost</t>
  </si>
  <si>
    <t>Interest income</t>
  </si>
  <si>
    <t>Share of profit of associates</t>
  </si>
  <si>
    <t>Tax expense</t>
  </si>
  <si>
    <t>Less:Minority interests</t>
  </si>
  <si>
    <t>Diluted earnings per ordinary share (sen)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</si>
  <si>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</si>
  <si>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</si>
  <si>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</si>
  <si>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</si>
  <si>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</si>
  <si>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</si>
  <si>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</si>
  <si>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</si>
  <si>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</si>
  <si>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</si>
  <si>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</si>
  <si>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</si>
  <si>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</si>
  <si>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</si>
  <si>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</si>
  <si>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Net profit for the period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</si>
  <si>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</si>
  <si>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</si>
  <si>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</si>
  <si>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</si>
  <si>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</si>
  <si>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</si>
  <si>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</si>
  <si>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</si>
  <si>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</si>
  <si>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</si>
  <si>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</si>
  <si>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</si>
  <si>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</si>
  <si>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</si>
  <si>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</si>
  <si>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</si>
  <si>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</si>
  <si>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</si>
  <si>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</si>
  <si>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</si>
  <si>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</si>
  <si>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</si>
  <si>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</si>
  <si>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</si>
  <si>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</si>
  <si>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</si>
  <si>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</si>
  <si>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</si>
  <si>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</si>
  <si>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</si>
  <si>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</si>
  <si>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</si>
  <si>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</si>
  <si>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</si>
  <si>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</si>
  <si>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</si>
  <si>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</si>
  <si>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</si>
  <si>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</si>
  <si>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</si>
  <si>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</si>
  <si>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</si>
  <si>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</si>
  <si>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</si>
  <si>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</si>
  <si>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</si>
  <si>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</si>
  <si>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</si>
  <si>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</si>
  <si>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</si>
  <si>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</si>
  <si>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</si>
  <si>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</si>
  <si>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</si>
  <si>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</si>
  <si>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</si>
  <si>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</si>
  <si>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</si>
  <si>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The Forestry Division continued to incur losses in the period under review. However, this has been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</si>
  <si>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</si>
  <si>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</si>
  <si>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</si>
  <si>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</si>
  <si>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</si>
  <si>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The Group is not engaged in any material litigation as at [25] September 2002 (the last practicable date which</t>
  </si>
  <si>
    <t>(for comparison</t>
  </si>
  <si>
    <t xml:space="preserve">   only)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</si>
  <si>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</si>
  <si>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</si>
  <si>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</si>
  <si>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</si>
  <si>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</si>
  <si>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</si>
  <si>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Timber concessions</t>
  </si>
  <si>
    <t>Investment in associates</t>
  </si>
  <si>
    <t>Current assets</t>
  </si>
  <si>
    <t>Current liabilities</t>
  </si>
  <si>
    <t>Share capital</t>
  </si>
  <si>
    <t>Distributable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</si>
  <si>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</si>
  <si>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</si>
  <si>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</si>
  <si>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</si>
  <si>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</si>
  <si>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</si>
  <si>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</si>
  <si>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</si>
  <si>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</si>
  <si>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</si>
  <si>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</si>
  <si>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</si>
  <si>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</si>
  <si>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</si>
  <si>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</si>
  <si>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</si>
  <si>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 xml:space="preserve">CONDENSED CONSOLIDATED CASHFLOW STATEMENT </t>
  </si>
  <si>
    <t>Net cash generated from financing activities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</si>
  <si>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</si>
  <si>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</si>
  <si>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</si>
  <si>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</si>
  <si>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</si>
  <si>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</si>
  <si>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</si>
  <si>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</si>
  <si>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>Aside from the exceptional gain of RM10.5 million from the disposal of investments, the Engineering Division</t>
  </si>
  <si>
    <t>was the main contributor to the Group's results for the current quarter. Water treatment and waste water</t>
  </si>
  <si>
    <t>projects continued to be the main income earners.</t>
  </si>
  <si>
    <t>or</t>
  </si>
  <si>
    <t xml:space="preserve"> - affiliated companies</t>
  </si>
  <si>
    <t>ADDITIONAL DISCLOSURE PURSUANT TO CHAPTER 9, PART K OF THE LISTING  REQUIREMENTS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</si>
  <si>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</si>
  <si>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</si>
  <si>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</si>
  <si>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</si>
  <si>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</si>
  <si>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</si>
  <si>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</si>
  <si>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</si>
  <si>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</si>
  <si>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</si>
  <si>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</si>
  <si>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</si>
  <si>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</si>
  <si>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</si>
  <si>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</si>
  <si>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</si>
  <si>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</si>
  <si>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</si>
  <si>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</si>
  <si>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>31 January 2002</t>
  </si>
  <si>
    <t>Cumulative</t>
  </si>
  <si>
    <t>The status of corporate proposals announced but not completed as at 21 March 2002 (being the last</t>
  </si>
  <si>
    <t>There was no material impact on the Group's performance due to seasonal or cyclical factors.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</si>
  <si>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</si>
  <si>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</si>
  <si>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</si>
  <si>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</si>
  <si>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</si>
  <si>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</si>
  <si>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</si>
  <si>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</si>
  <si>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</si>
  <si>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</si>
  <si>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>quarterly report ) are as follows:</t>
  </si>
  <si>
    <t>during the quarter. Due to temporary stoppage of works of the Group's development project in Segamat and additional</t>
  </si>
  <si>
    <t>costs incurred upon the completion of the Seri Kembangan project, the Property Division recorded further losses for</t>
  </si>
  <si>
    <t>the quarter. However, South City Plaza is expected to generate positive contributions with the commencement of its</t>
  </si>
  <si>
    <t>operations before the end of 2003.</t>
  </si>
  <si>
    <t xml:space="preserve">Tax expense </t>
  </si>
  <si>
    <t>At 1 August 2003</t>
  </si>
  <si>
    <t>the interim period todate except for the following :</t>
  </si>
  <si>
    <t xml:space="preserve">Jiddi Joned Enterprises Sdn Bhd and 4 other subsidiary companies v Yeng Chong Realty Sdn Bhd (1st </t>
  </si>
  <si>
    <t>defendant)/Louis KH Wong (2nd defendant)</t>
  </si>
  <si>
    <t>56 purchasers of South City Condominiums v Pujian Development Sdn Bhd ("Pujian"), a subsidiary company,</t>
  </si>
  <si>
    <t>and seven others</t>
  </si>
  <si>
    <t>24 purchasers of South City Plaza v Pujian</t>
  </si>
  <si>
    <t>Pujian v Arab-Malaysian Assurance Berhad</t>
  </si>
  <si>
    <t>The Group's South City Plaza has commenced operations in November 2003 and is expected to contribute</t>
  </si>
  <si>
    <t>positively to Group earnings. The completion of the Segamat commercial complex in 2004 would also result in</t>
  </si>
  <si>
    <t xml:space="preserve">The forestry operations in Solomon Islands is expected to generate meaningful contributions based on a </t>
  </si>
  <si>
    <t>targeted production volume of 100,000 m3 per annum.</t>
  </si>
  <si>
    <t>Substantial profit contribution is expected from our associate, Salcon Bhd ("Salcon"), given the continuing domestic</t>
  </si>
  <si>
    <t>segments of Salcon's business.</t>
  </si>
  <si>
    <t>and regional programmes in expanding and upgrading the water and wastewater industries, which are the main</t>
  </si>
  <si>
    <t>The Group remains optimistic of the performance of its education associate under SEG International Bhd ("SEGi") and</t>
  </si>
  <si>
    <t>adult education, distance learning and vocational training, apart from being a major player for mainstream courses.</t>
  </si>
  <si>
    <t>expect it to contribute significantly to the Group's future profits. SEGi is now widely perceived as the market leader for</t>
  </si>
  <si>
    <t>anti-dilutive.</t>
  </si>
  <si>
    <t>During the quarter, the Group purchased 9,019,000 new ordinary rights issue shares with 9,019,000 free detachable</t>
  </si>
  <si>
    <t>positive earnings to the Group.</t>
  </si>
  <si>
    <t>capital</t>
  </si>
  <si>
    <t>For the guaranteed financial periods ended 31 December 2001 to 2003, the Company was not liable for any</t>
  </si>
  <si>
    <t>due to losses not available for set off.</t>
  </si>
  <si>
    <t>There was no disposal of unquoted investments or properties during the current quarter.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</si>
  <si>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</si>
  <si>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</si>
  <si>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</si>
  <si>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</si>
  <si>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The Condensed Consolidated Income Statement should be read in conjunction with the Annual Financial Statements for the financial year</t>
  </si>
  <si>
    <t>Deferred tax asset</t>
  </si>
  <si>
    <t>There have been no further developments since the previous quarter's announcement.</t>
  </si>
  <si>
    <t>30.04.04</t>
  </si>
  <si>
    <t xml:space="preserve"> (c)</t>
  </si>
  <si>
    <t xml:space="preserve"> (Unaudited) </t>
  </si>
  <si>
    <t xml:space="preserve"> 31.01.04 </t>
  </si>
  <si>
    <t xml:space="preserve"> RM'000 </t>
  </si>
  <si>
    <t>Pujian's applications to strike out the plaintiffs' claim has yet to be disposed off. No dates have been</t>
  </si>
  <si>
    <t>obtained from the Court as at todate.</t>
  </si>
  <si>
    <t>The plaintiffs' summary judgement application to rescind the Sale and Purchase Agreements is fixed for</t>
  </si>
  <si>
    <t>Repayment of bank borrowings</t>
  </si>
  <si>
    <t>The status of the utilisation of the proceeds is as follows:</t>
  </si>
  <si>
    <t>Approved</t>
  </si>
  <si>
    <t>Utilised</t>
  </si>
  <si>
    <t>Unutilised</t>
  </si>
  <si>
    <t>2004.</t>
  </si>
  <si>
    <t>Working capital / Listing expenses</t>
  </si>
  <si>
    <t>Employees' Share Option Scheme; and</t>
  </si>
  <si>
    <t xml:space="preserve"> (a)  issuance of 550,000 ordinary shares of RM0.50 each at RM0.50 per new ordinary share pursuant to the</t>
  </si>
  <si>
    <t>issuance of 130,236,686 ordinary shares of RM0.50 each at RM0.50 per new ordinary share and 65,118,136</t>
  </si>
  <si>
    <t>warrants 2004/2009 at no cost, pursuant to the Rights Issue with Warrants 2004/2009.</t>
  </si>
  <si>
    <t>The 130,236,686 Rights Shares at RM0.50 per ordinary share of RM0.50 par value together with 65,118,136 free</t>
  </si>
  <si>
    <t>operations will also continue to face a challenging environment.</t>
  </si>
  <si>
    <t>The retail operating environment is expected to remain competitive for the Group's Property Division whilst its Forestry</t>
  </si>
  <si>
    <t>(Loss) / Profit before tax</t>
  </si>
  <si>
    <t>Net loss for the period</t>
  </si>
  <si>
    <t>During the quarter, the Group disposed quoted shares in an associate company for RM2.43 million realising a</t>
  </si>
  <si>
    <t>[Barring unforeseen circumstances, the Group's divisions are expected to contribute meaningfully to the overall</t>
  </si>
  <si>
    <t>performance.] - per last quarter</t>
  </si>
  <si>
    <t>DRAFT FOR</t>
  </si>
  <si>
    <t>AC/BOD APPROVAL</t>
  </si>
  <si>
    <t xml:space="preserve">                   AC/BOD APPROVAL</t>
  </si>
  <si>
    <t>principally due to permanent timing differences.</t>
  </si>
  <si>
    <t>Reporting and Chapter 9 Part K of the Listing Requirements of the Bursa Malaysia Securities Berhad.</t>
  </si>
  <si>
    <t xml:space="preserve">OF THE BURSA MALAYSIA SECURITIES BERHAD </t>
  </si>
  <si>
    <t>detachable Warrants 2204/2009 were listed on the main board of the Bursa Malaysia Securities Berhad on 30 March</t>
  </si>
  <si>
    <t>In view of current market conditions and challenges faced by the Group, the Group remains cautious on our prospects</t>
  </si>
  <si>
    <t>for the current year.</t>
  </si>
  <si>
    <t xml:space="preserve">In relation to the timber concession write-off in 1996, the Company has appointed legal counsels to re-assess the </t>
  </si>
  <si>
    <t>possibilities of recovering the losses  incurred from the said write-off. The said legal counsels are of the opinion</t>
  </si>
  <si>
    <t>that the chances of any recovery of loss is remote.</t>
  </si>
  <si>
    <t>There were no changes in the composition of the Group during the quarter.</t>
  </si>
  <si>
    <t>gain of RM1.47 million.</t>
  </si>
  <si>
    <t>There was no acquisition or disposal of quoted investments during the current quarter.</t>
  </si>
  <si>
    <t>SBD'000</t>
  </si>
  <si>
    <t>31.07.04</t>
  </si>
  <si>
    <t>Net current liabilities</t>
  </si>
  <si>
    <t>9 mths</t>
  </si>
  <si>
    <t>Exceptional items</t>
  </si>
  <si>
    <t>3rd qtr</t>
  </si>
  <si>
    <t>The Company v Individual (1st defendant) and Astounding Holdings Sdn Bhd (2nd defendant) for RM15 million</t>
  </si>
  <si>
    <t xml:space="preserve">The Court had on 17 August 2004 allowed the Plaintiff's summary judgement application against the second </t>
  </si>
  <si>
    <t>defendant. The second defendant has filed an appeal against the decision which has been fixed for hearing on</t>
  </si>
  <si>
    <t>The summary judgement application against the first defendant had been dismissed. An appeal has been filed</t>
  </si>
  <si>
    <t>hearing on 29 March 2005.</t>
  </si>
  <si>
    <t>Pujian's application to strike out the Plaintiff's claim has also been fixed for hearing on 29 March 2005.</t>
  </si>
  <si>
    <t>of fresh fruit bunches ("FFB") which occurred during the quarter.</t>
  </si>
  <si>
    <t>Exceptional items of an unusual nature affecting assets, liabilities, equity, net income or cashflows of the Group</t>
  </si>
  <si>
    <t>during the interim period todate are as follows :</t>
  </si>
  <si>
    <t xml:space="preserve"> (iii)</t>
  </si>
  <si>
    <t>The first defendant's application to strike out the plaintiff's suit had been dismissed with costs on  3 August 2004.</t>
  </si>
  <si>
    <t xml:space="preserve">The Group will continue to explore new busines opportunities that are in line with its growth objectives , and that can </t>
  </si>
  <si>
    <t>The Group's effective tax rate is lower than the statutory tax rate for the current quarter and cumulative period</t>
  </si>
  <si>
    <t>Item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</si>
  <si>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</si>
  <si>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</si>
  <si>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</si>
  <si>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</si>
  <si>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</si>
  <si>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</si>
  <si>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</si>
  <si>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</si>
  <si>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</si>
  <si>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</si>
  <si>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(12)</t>
  </si>
  <si>
    <t>(11)</t>
  </si>
  <si>
    <t>ITEM</t>
  </si>
  <si>
    <t>(A)</t>
  </si>
  <si>
    <t>(B)</t>
  </si>
  <si>
    <t>(C)</t>
  </si>
  <si>
    <t xml:space="preserve">                                                         KUMPULAN EMAS BERHAD</t>
  </si>
  <si>
    <t xml:space="preserve">                                                                                  (Company No: 15379-V)</t>
  </si>
  <si>
    <t xml:space="preserve">                                                                                 (Incorporated in Malaysia)</t>
  </si>
  <si>
    <t>The Condensed Consolidated Balance Sheet should be read in conjunction with the  Annual Financial</t>
  </si>
  <si>
    <t>Operating (loss)/profit</t>
  </si>
  <si>
    <t>(Loss)/Profit before tax</t>
  </si>
  <si>
    <t>(Loss)/Profit after tax</t>
  </si>
  <si>
    <t>Net (loss)/profit for the period</t>
  </si>
  <si>
    <t>Included in the above Group borrowings are the following loans denominated in Indian Rupees (RS) and</t>
  </si>
  <si>
    <t>Solomon Dollars (SBD) :</t>
  </si>
  <si>
    <t>leverage on its core competencies and strategic resources.</t>
  </si>
  <si>
    <t>Net (loss)/profit attributable to ordinary shareholders</t>
  </si>
  <si>
    <t>Basic (loss)/earnings per share</t>
  </si>
  <si>
    <t>Basic (loss)/earnings per ordinary share (sen)</t>
  </si>
  <si>
    <t>(Loss)/Earnings</t>
  </si>
  <si>
    <t>(Loss)/Earnings (diluted)</t>
  </si>
  <si>
    <t xml:space="preserve">Net (loss)/profit attributable to ordinary </t>
  </si>
  <si>
    <t>The diluted (loss)/earnings per share for the current quarter and cumulative period are not shown as the effect is</t>
  </si>
  <si>
    <t>Diluted (loss)/earnings per share</t>
  </si>
  <si>
    <t>As at 31 October 2004</t>
  </si>
  <si>
    <t>31.10.04</t>
  </si>
  <si>
    <t>Investment property</t>
  </si>
  <si>
    <t>Statements for the financial year ended 31 July 2004.</t>
  </si>
  <si>
    <t>For the quarter ended 31 October 2004</t>
  </si>
  <si>
    <t>31/10/2004</t>
  </si>
  <si>
    <t>31/10/2003</t>
  </si>
  <si>
    <t>ended 31 July 2004.</t>
  </si>
  <si>
    <t>For the period ended 31 October 2004</t>
  </si>
  <si>
    <t>At 31 October 2003</t>
  </si>
  <si>
    <t>At 1 August 2004</t>
  </si>
  <si>
    <t>At 31 October 2004</t>
  </si>
  <si>
    <t>Issue of shares under Employees'</t>
  </si>
  <si>
    <t xml:space="preserve">  shares</t>
  </si>
  <si>
    <t xml:space="preserve">  Share Option Scheme</t>
  </si>
  <si>
    <t>Conversion of ICULS to new ordinary</t>
  </si>
  <si>
    <t>&lt;--------------- 3 months ----------------&gt;</t>
  </si>
  <si>
    <t>31 October 2004</t>
  </si>
  <si>
    <t>31 October 2003</t>
  </si>
  <si>
    <t>Notes to the Interim Financial Report for the Quarter ended 31 October 2004</t>
  </si>
  <si>
    <t>financial year ended 31 July 2004.</t>
  </si>
  <si>
    <t>consistent with those adopted in the annual financial statements for the financial year ended 31 July 2004.</t>
  </si>
  <si>
    <t xml:space="preserve">The audit report of the annual financial statement of the Group for the financial year ended 31 July 2004 was not </t>
  </si>
  <si>
    <t xml:space="preserve">The Plantation/Palm oil mills Division continued to record high contribution as a result of the peak crop season </t>
  </si>
  <si>
    <t>There were no exceptional or extraordinary items of an unusual nature affecting assets, liabilities, equity, net income</t>
  </si>
  <si>
    <t>or cashflows of the Group during the interim period todate.</t>
  </si>
  <si>
    <t>annual financial statement for the financial year ended 31 July 2004.</t>
  </si>
  <si>
    <t>Since the last annual  financial statements for the financial year ended 31 July 2004, the changes in contingent</t>
  </si>
  <si>
    <t>During the financial year ended 31 July 2004, there was a shortfall of guaranteed profit amounting to RM2.4</t>
  </si>
  <si>
    <t>31/10/04</t>
  </si>
  <si>
    <t>Status of Corporate Proposals Announced</t>
  </si>
  <si>
    <t>There are no corporate proposals announced but not completed as at [22] December 2004.</t>
  </si>
  <si>
    <t>Total Group borrowings as at 31 October 2004 are as follows :</t>
  </si>
  <si>
    <t>The first defendant has filed an appeal against the decision which has been fixed for mention on 14 January 2005.</t>
  </si>
  <si>
    <t>The plaintiff's application for further and better particulars is fixed for mention on 26 January 2005.</t>
  </si>
  <si>
    <t xml:space="preserve">The current quarter's results does not include net exceptional losses resulting from impairment and allowance for </t>
  </si>
  <si>
    <t>diminution in value of investment recorded in the preceeding quarter.</t>
  </si>
  <si>
    <t>Prospects for the Current Year</t>
  </si>
  <si>
    <t>31/10/03</t>
  </si>
  <si>
    <t>Guarantees relating to borrowings of associates which have been fully released.</t>
  </si>
  <si>
    <t xml:space="preserve">  -</t>
  </si>
  <si>
    <t>issuance of 58,100 new ordinary shares of RM0.50 each at RM1.00 per new ordinary pursuant to the conversion</t>
  </si>
  <si>
    <t>of RM58,100 irredeemable convertible unsecured loan stocks (ICULS).</t>
  </si>
  <si>
    <t>the last practicable date which is not earlier than 7 days from the date of issue of this quarterly report), that have not</t>
  </si>
  <si>
    <t>been reflected in the financial statement for the interim period :</t>
  </si>
  <si>
    <t xml:space="preserve">a) </t>
  </si>
  <si>
    <t>issuance of 310,500 new ordinary shares of RM0.50 each pursuant to the conversion of ICULS to ordinary shares</t>
  </si>
  <si>
    <t>at the conversion price of RM1.00 per share;</t>
  </si>
  <si>
    <t>b)</t>
  </si>
  <si>
    <t>the exercise price of RM1.00 per share; and</t>
  </si>
  <si>
    <t>c)</t>
  </si>
  <si>
    <t>55,973,033 new ordinary shares of RM0.50 each pursuant to the automatic conversion of ICULS to ordinary</t>
  </si>
  <si>
    <t>shares at the conversion price of RM1.00 per share following the maturity of ICULS on 17 November 2004.</t>
  </si>
  <si>
    <t xml:space="preserve">Several new and established tenants have been secured for the Group's shopping complex but efforts are still </t>
  </si>
  <si>
    <t>underway to further improve its occupancy. High interest costs have also been a factor for the Property Division's</t>
  </si>
  <si>
    <t>losses recorded for the current quarter.</t>
  </si>
  <si>
    <t xml:space="preserve">in line with the peak crop season. Management's efforts to improve FFB procurement and oil extraction rates were </t>
  </si>
  <si>
    <t>The Group's palm oil milling operations in India achieved high turnover and profit contribution during the current quarter,</t>
  </si>
  <si>
    <t>also met which led to the significant contribution for the quarter.</t>
  </si>
  <si>
    <t>4 February 2005.</t>
  </si>
  <si>
    <t>1,777 new ordinary shares of RM0.50 each pursuant to the exercise of Warrants 1999/2004 to ordinary shares at</t>
  </si>
  <si>
    <t>During the quarter, the Group acquired additional 40% equity in Tackwise Innovations Sdn. Bhd., hence increasing</t>
  </si>
  <si>
    <t>its total equity holding to 100%.</t>
  </si>
  <si>
    <t>Cash generated from/(used in) operating activities</t>
  </si>
  <si>
    <t>Net income taxes (paid)/refunded</t>
  </si>
  <si>
    <t>Net increase/(decrease) in cash and cash equivalents</t>
  </si>
  <si>
    <t>d)</t>
  </si>
  <si>
    <t>the expiry of 127,610,279 Warrants 1999/2004 on 17 November 2004 and the subsequent removal of the</t>
  </si>
  <si>
    <t>by the Company and is fixed for hearing on  4 February 2005.</t>
  </si>
  <si>
    <t>The matter is set for case management in August 2005.</t>
  </si>
  <si>
    <t>Warrants 1999/2004 from the Official List of Bursa Malaysia Securities Berhad on 18 November 2004.</t>
  </si>
  <si>
    <t>The following are certain material events subsequent to the end of the interim period up to 24 December 2004 (being</t>
  </si>
  <si>
    <t>million which was provided for. Directors are of the opinion that the balance of the profit guarantee amounting to</t>
  </si>
  <si>
    <t>RM3.6 million will be achieved.</t>
  </si>
  <si>
    <t xml:space="preserve">Plantations/Palm Oil Mills Division is expected to perform satisfactorily and improve its performance over the last </t>
  </si>
  <si>
    <t>financial year due to the growing maturity of its palms and through productivity improvement and cost control initiatives.</t>
  </si>
  <si>
    <t>Nevertheless, the Group on overall is cautious on its performance this financial year.</t>
  </si>
  <si>
    <t xml:space="preserve">The Board of Directors, at this juncture, do not recommend the payment of dividends for the current financial year </t>
  </si>
  <si>
    <t>todate.</t>
  </si>
  <si>
    <t>The Group does not have any financial instruments with off balance sheet risk as at 24 December 2004 (being the</t>
  </si>
  <si>
    <t>24 December 2004 (being the last practicable date which is not earlier than 7 days from the date of issue of this</t>
  </si>
  <si>
    <t>28 December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</si>
</sst>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43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Alignment="1">
      <alignment horizontal="center"/>
    </xf>
    <xf numFmtId="165" fontId="8" fillId="0" borderId="0" xfId="15" applyNumberFormat="1" applyFont="1" applyFill="1" applyBorder="1" applyAlignment="1">
      <alignment/>
    </xf>
    <xf numFmtId="165" fontId="8" fillId="0" borderId="5" xfId="15" applyNumberFormat="1" applyFont="1" applyFill="1" applyBorder="1" applyAlignment="1">
      <alignment/>
    </xf>
    <xf numFmtId="165" fontId="8" fillId="0" borderId="1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65" fontId="15" fillId="0" borderId="0" xfId="15" applyNumberFormat="1" applyFont="1" applyAlignment="1">
      <alignment horizontal="centerContinuous"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 horizontal="centerContinuous"/>
    </xf>
    <xf numFmtId="165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15" applyNumberFormat="1" applyFont="1" applyFill="1" applyAlignment="1">
      <alignment horizontal="center"/>
    </xf>
    <xf numFmtId="165" fontId="16" fillId="0" borderId="5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43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Continuous"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left"/>
    </xf>
    <xf numFmtId="165" fontId="0" fillId="0" borderId="0" xfId="15" applyNumberFormat="1" applyBorder="1" applyAlignment="1">
      <alignment horizontal="centerContinuous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Alignment="1" quotePrefix="1">
      <alignment horizontal="centerContinuous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justify"/>
    </xf>
    <xf numFmtId="165" fontId="9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Fill="1" applyAlignment="1" quotePrefix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5" fillId="0" borderId="8" xfId="15" applyNumberFormat="1" applyFont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6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165" fontId="18" fillId="0" borderId="0" xfId="15" applyNumberFormat="1" applyFont="1" applyAlignment="1">
      <alignment/>
    </xf>
    <xf numFmtId="165" fontId="11" fillId="0" borderId="0" xfId="15" applyNumberFormat="1" applyFont="1" applyAlignment="1">
      <alignment horizontal="left"/>
    </xf>
    <xf numFmtId="165" fontId="18" fillId="0" borderId="0" xfId="15" applyNumberFormat="1" applyFont="1" applyAlignment="1">
      <alignment horizontal="left"/>
    </xf>
    <xf numFmtId="165" fontId="2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65" fontId="0" fillId="2" borderId="6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0" xfId="15" applyNumberFormat="1" applyFill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1" xfId="15" applyNumberFormat="1" applyFont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19" fillId="0" borderId="0" xfId="15" applyNumberFormat="1" applyFont="1" applyFill="1" applyAlignment="1">
      <alignment horizontal="center"/>
    </xf>
    <xf numFmtId="165" fontId="19" fillId="0" borderId="0" xfId="15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ill="1" applyBorder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9525</xdr:rowOff>
    </xdr:from>
    <xdr:to>
      <xdr:col>3</xdr:col>
      <xdr:colOff>2533650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65" customWidth="1"/>
    <col min="2" max="2" width="4.57421875" style="66" customWidth="1"/>
    <col min="3" max="3" width="2.421875" style="66" customWidth="1"/>
    <col min="4" max="4" width="45.28125" style="66" customWidth="1"/>
    <col min="5" max="5" width="9.7109375" style="212" hidden="1" customWidth="1"/>
    <col min="6" max="6" width="12.140625" style="18" customWidth="1"/>
    <col min="7" max="7" width="9.140625" style="18" customWidth="1"/>
    <col min="8" max="8" width="0" style="18" hidden="1" customWidth="1"/>
    <col min="9" max="9" width="13.421875" style="66" hidden="1" customWidth="1"/>
    <col min="10" max="16384" width="9.140625" style="66" customWidth="1"/>
  </cols>
  <sheetData>
    <row r="1" ht="12.75">
      <c r="J1" s="116"/>
    </row>
    <row r="2" spans="9:10" ht="12.75">
      <c r="I2" s="167"/>
      <c r="J2" s="116"/>
    </row>
    <row r="3" ht="12.75">
      <c r="I3" s="116"/>
    </row>
    <row r="4" spans="2:10" ht="12.75">
      <c r="B4" s="14" t="s">
        <v>398</v>
      </c>
      <c r="C4" s="14"/>
      <c r="J4" s="116"/>
    </row>
    <row r="5" spans="2:3" ht="10.5" customHeight="1">
      <c r="B5" s="15" t="s">
        <v>399</v>
      </c>
      <c r="C5" s="15"/>
    </row>
    <row r="6" spans="2:10" ht="10.5" customHeight="1">
      <c r="B6" s="15" t="s">
        <v>400</v>
      </c>
      <c r="C6" s="15"/>
      <c r="D6" s="65"/>
      <c r="F6" s="4"/>
      <c r="G6" s="4"/>
      <c r="H6" s="4"/>
      <c r="I6" s="67"/>
      <c r="J6" s="67"/>
    </row>
    <row r="7" spans="2:10" ht="12" customHeight="1" hidden="1">
      <c r="B7" s="15"/>
      <c r="C7" s="15"/>
      <c r="D7" s="65"/>
      <c r="F7" s="4"/>
      <c r="G7" s="201" t="s">
        <v>347</v>
      </c>
      <c r="H7" s="4"/>
      <c r="I7" s="67"/>
      <c r="J7" s="67"/>
    </row>
    <row r="8" spans="2:10" ht="12.75" customHeight="1" hidden="1">
      <c r="B8" s="15"/>
      <c r="C8" s="15"/>
      <c r="D8" s="65"/>
      <c r="F8" s="4"/>
      <c r="G8" s="202" t="s">
        <v>348</v>
      </c>
      <c r="H8" s="4"/>
      <c r="I8" s="67"/>
      <c r="J8" s="203"/>
    </row>
    <row r="9" spans="2:10" ht="12.75" customHeight="1">
      <c r="B9" s="15"/>
      <c r="C9" s="15"/>
      <c r="D9" s="65"/>
      <c r="F9" s="4"/>
      <c r="G9" s="4"/>
      <c r="H9" s="4"/>
      <c r="I9" s="67"/>
      <c r="J9" s="202"/>
    </row>
    <row r="10" spans="1:9" ht="14.25" customHeight="1">
      <c r="A10" s="117" t="s">
        <v>97</v>
      </c>
      <c r="B10"/>
      <c r="C10" s="37"/>
      <c r="D10" s="65"/>
      <c r="F10" s="4"/>
      <c r="G10" s="4"/>
      <c r="H10" s="4"/>
      <c r="I10" s="67"/>
    </row>
    <row r="11" spans="1:10" ht="13.5" customHeight="1">
      <c r="A11" s="117" t="s">
        <v>417</v>
      </c>
      <c r="B11" s="15"/>
      <c r="C11" s="15"/>
      <c r="D11" s="65"/>
      <c r="F11" s="4"/>
      <c r="G11" s="4"/>
      <c r="H11" s="4"/>
      <c r="I11" s="67"/>
      <c r="J11" s="67"/>
    </row>
    <row r="12" spans="2:10" ht="12" customHeight="1">
      <c r="B12" s="15"/>
      <c r="C12" s="15"/>
      <c r="D12" s="65"/>
      <c r="F12" s="27" t="s">
        <v>140</v>
      </c>
      <c r="G12" s="27"/>
      <c r="H12" s="27" t="s">
        <v>322</v>
      </c>
      <c r="I12" s="67"/>
      <c r="J12" s="55" t="s">
        <v>171</v>
      </c>
    </row>
    <row r="13" spans="6:10" ht="12.75">
      <c r="F13" s="27" t="s">
        <v>418</v>
      </c>
      <c r="G13" s="27"/>
      <c r="H13" s="27" t="s">
        <v>323</v>
      </c>
      <c r="I13" s="145"/>
      <c r="J13" s="55" t="s">
        <v>363</v>
      </c>
    </row>
    <row r="14" spans="2:10" ht="12.75">
      <c r="B14" s="68"/>
      <c r="C14" s="68"/>
      <c r="D14" s="68"/>
      <c r="E14" s="211" t="s">
        <v>381</v>
      </c>
      <c r="F14" s="28" t="s">
        <v>142</v>
      </c>
      <c r="G14" s="28"/>
      <c r="H14" s="28" t="s">
        <v>324</v>
      </c>
      <c r="I14" s="17"/>
      <c r="J14" s="56" t="s">
        <v>142</v>
      </c>
    </row>
    <row r="15" spans="6:10" ht="12.75">
      <c r="F15" s="29"/>
      <c r="G15" s="29"/>
      <c r="H15" s="29"/>
      <c r="J15" s="57"/>
    </row>
    <row r="16" spans="1:10" ht="12.75">
      <c r="A16" s="69"/>
      <c r="B16" s="118" t="s">
        <v>180</v>
      </c>
      <c r="E16" s="213" t="s">
        <v>382</v>
      </c>
      <c r="F16" s="29">
        <v>148337</v>
      </c>
      <c r="G16" s="29"/>
      <c r="H16" s="29">
        <v>592271</v>
      </c>
      <c r="J16" s="57">
        <v>147604</v>
      </c>
    </row>
    <row r="17" spans="1:10" ht="12.75">
      <c r="A17" s="69"/>
      <c r="B17" s="118" t="s">
        <v>419</v>
      </c>
      <c r="E17" s="213"/>
      <c r="F17" s="29">
        <v>308456</v>
      </c>
      <c r="G17" s="29"/>
      <c r="H17" s="29"/>
      <c r="J17" s="57">
        <v>308456</v>
      </c>
    </row>
    <row r="18" spans="1:10" ht="12.75">
      <c r="A18" s="70"/>
      <c r="B18" s="118" t="s">
        <v>211</v>
      </c>
      <c r="E18" s="213"/>
      <c r="F18" s="29">
        <v>4914</v>
      </c>
      <c r="G18" s="29"/>
      <c r="H18" s="29">
        <v>4914</v>
      </c>
      <c r="J18" s="57">
        <v>4914</v>
      </c>
    </row>
    <row r="19" spans="1:10" ht="12.75">
      <c r="A19" s="71"/>
      <c r="B19" s="118" t="s">
        <v>212</v>
      </c>
      <c r="E19" s="213" t="s">
        <v>383</v>
      </c>
      <c r="F19" s="29">
        <v>101248</v>
      </c>
      <c r="G19" s="29"/>
      <c r="H19" s="29">
        <v>101772</v>
      </c>
      <c r="J19" s="57">
        <v>100618</v>
      </c>
    </row>
    <row r="20" spans="1:10" ht="12.75">
      <c r="A20" s="71"/>
      <c r="B20" s="118" t="s">
        <v>101</v>
      </c>
      <c r="E20" s="213" t="s">
        <v>384</v>
      </c>
      <c r="F20" s="29">
        <v>72528</v>
      </c>
      <c r="G20" s="29"/>
      <c r="H20" s="29">
        <v>79607</v>
      </c>
      <c r="J20" s="57">
        <v>72528</v>
      </c>
    </row>
    <row r="21" spans="1:10" ht="12.75">
      <c r="A21" s="71"/>
      <c r="B21" s="118" t="s">
        <v>100</v>
      </c>
      <c r="E21" s="213"/>
      <c r="F21" s="29">
        <v>1956</v>
      </c>
      <c r="G21" s="29"/>
      <c r="H21" s="29">
        <v>1893</v>
      </c>
      <c r="J21" s="57">
        <v>1941</v>
      </c>
    </row>
    <row r="22" spans="1:10" ht="12.75">
      <c r="A22" s="71"/>
      <c r="B22" s="118" t="s">
        <v>318</v>
      </c>
      <c r="C22" s="179"/>
      <c r="D22" s="179"/>
      <c r="E22" s="213" t="s">
        <v>385</v>
      </c>
      <c r="F22" s="30">
        <v>1189</v>
      </c>
      <c r="G22" s="35"/>
      <c r="H22" s="30">
        <v>3640</v>
      </c>
      <c r="I22" s="72"/>
      <c r="J22" s="99">
        <v>1168</v>
      </c>
    </row>
    <row r="23" spans="5:10" ht="18" customHeight="1">
      <c r="E23" s="213"/>
      <c r="F23" s="29">
        <f>SUM(F16:F22)</f>
        <v>638628</v>
      </c>
      <c r="G23" s="29"/>
      <c r="H23" s="29">
        <v>784097</v>
      </c>
      <c r="I23" s="18"/>
      <c r="J23" s="98">
        <f>SUM(J16:J22)</f>
        <v>637229</v>
      </c>
    </row>
    <row r="24" spans="1:10" ht="12.75">
      <c r="A24" s="71"/>
      <c r="B24" s="118" t="s">
        <v>213</v>
      </c>
      <c r="C24" s="16"/>
      <c r="E24" s="213"/>
      <c r="F24" s="29"/>
      <c r="G24" s="29"/>
      <c r="H24" s="29"/>
      <c r="I24" s="68"/>
      <c r="J24" s="57"/>
    </row>
    <row r="25" spans="3:10" ht="12.75">
      <c r="C25" s="16"/>
      <c r="E25" s="213"/>
      <c r="F25" s="31"/>
      <c r="G25" s="35"/>
      <c r="H25" s="31"/>
      <c r="I25" s="68"/>
      <c r="J25" s="59"/>
    </row>
    <row r="26" spans="3:10" ht="12.75">
      <c r="C26" s="16" t="s">
        <v>102</v>
      </c>
      <c r="E26" s="213" t="s">
        <v>386</v>
      </c>
      <c r="F26" s="32">
        <v>55697</v>
      </c>
      <c r="G26" s="189"/>
      <c r="H26" s="32">
        <v>38921</v>
      </c>
      <c r="I26" s="191"/>
      <c r="J26" s="60">
        <v>56474</v>
      </c>
    </row>
    <row r="27" spans="3:10" ht="12.75">
      <c r="C27" s="16" t="s">
        <v>181</v>
      </c>
      <c r="E27" s="213" t="s">
        <v>387</v>
      </c>
      <c r="F27" s="32">
        <v>6234</v>
      </c>
      <c r="G27" s="35"/>
      <c r="H27" s="32">
        <v>7922</v>
      </c>
      <c r="I27" s="72"/>
      <c r="J27" s="60">
        <v>5979</v>
      </c>
    </row>
    <row r="28" spans="3:10" ht="12.75">
      <c r="C28" s="16" t="s">
        <v>103</v>
      </c>
      <c r="E28" s="213" t="s">
        <v>388</v>
      </c>
      <c r="F28" s="112">
        <v>89366</v>
      </c>
      <c r="G28" s="190"/>
      <c r="H28" s="112">
        <v>107615</v>
      </c>
      <c r="I28" s="192"/>
      <c r="J28" s="60">
        <v>91769</v>
      </c>
    </row>
    <row r="29" spans="3:10" ht="12.75">
      <c r="C29" s="16" t="s">
        <v>98</v>
      </c>
      <c r="E29" s="213" t="s">
        <v>389</v>
      </c>
      <c r="F29" s="32">
        <v>9275</v>
      </c>
      <c r="G29" s="189"/>
      <c r="H29" s="32">
        <v>8806</v>
      </c>
      <c r="I29" s="191"/>
      <c r="J29" s="60">
        <v>9322</v>
      </c>
    </row>
    <row r="30" spans="3:10" ht="12.75">
      <c r="C30" s="16" t="s">
        <v>104</v>
      </c>
      <c r="E30" s="213"/>
      <c r="F30" s="33">
        <f>1419+1897</f>
        <v>3316</v>
      </c>
      <c r="G30" s="35"/>
      <c r="H30" s="33">
        <v>4164</v>
      </c>
      <c r="I30" s="68"/>
      <c r="J30" s="61">
        <v>3427</v>
      </c>
    </row>
    <row r="31" spans="5:10" ht="18.75" customHeight="1">
      <c r="E31" s="213"/>
      <c r="F31" s="33">
        <f>SUM(F25:F30)</f>
        <v>163888</v>
      </c>
      <c r="G31" s="35"/>
      <c r="H31" s="33">
        <f>SUM(H25:H30)</f>
        <v>167428</v>
      </c>
      <c r="I31" s="19"/>
      <c r="J31" s="61">
        <f>SUM(J25:J30)</f>
        <v>166971</v>
      </c>
    </row>
    <row r="32" spans="5:10" ht="12.75">
      <c r="E32" s="213"/>
      <c r="F32" s="32"/>
      <c r="G32" s="35"/>
      <c r="H32" s="31"/>
      <c r="I32" s="68"/>
      <c r="J32" s="60"/>
    </row>
    <row r="33" spans="1:10" ht="12.75">
      <c r="A33" s="71"/>
      <c r="B33" s="118" t="s">
        <v>214</v>
      </c>
      <c r="C33" s="16"/>
      <c r="E33" s="213"/>
      <c r="F33" s="32"/>
      <c r="G33" s="189"/>
      <c r="H33" s="73"/>
      <c r="I33" s="191"/>
      <c r="J33" s="60"/>
    </row>
    <row r="34" spans="3:10" ht="12.75">
      <c r="C34" s="16" t="s">
        <v>105</v>
      </c>
      <c r="E34" s="213" t="s">
        <v>390</v>
      </c>
      <c r="F34" s="32">
        <v>69160</v>
      </c>
      <c r="G34" s="189"/>
      <c r="H34" s="32">
        <v>59830</v>
      </c>
      <c r="I34" s="191"/>
      <c r="J34" s="60">
        <v>68921</v>
      </c>
    </row>
    <row r="35" spans="3:10" ht="12.75">
      <c r="C35" s="16" t="s">
        <v>99</v>
      </c>
      <c r="E35" s="213" t="s">
        <v>391</v>
      </c>
      <c r="F35" s="112">
        <f>445+55058+47738</f>
        <v>103241</v>
      </c>
      <c r="G35" s="190"/>
      <c r="H35" s="32">
        <v>155972</v>
      </c>
      <c r="I35" s="192"/>
      <c r="J35" s="60">
        <v>98890</v>
      </c>
    </row>
    <row r="36" spans="3:10" ht="12.75">
      <c r="C36" s="16" t="s">
        <v>143</v>
      </c>
      <c r="E36" s="213" t="s">
        <v>392</v>
      </c>
      <c r="F36" s="32">
        <v>22070</v>
      </c>
      <c r="G36" s="189"/>
      <c r="H36" s="112">
        <v>33136</v>
      </c>
      <c r="I36" s="191"/>
      <c r="J36" s="60">
        <v>22327</v>
      </c>
    </row>
    <row r="37" spans="6:10" ht="12.75">
      <c r="F37" s="33"/>
      <c r="G37" s="189"/>
      <c r="H37" s="32"/>
      <c r="I37" s="191"/>
      <c r="J37" s="61"/>
    </row>
    <row r="38" spans="6:10" ht="18.75" customHeight="1">
      <c r="F38" s="33">
        <f>SUM(F34:F37)</f>
        <v>194471</v>
      </c>
      <c r="G38" s="35"/>
      <c r="H38" s="193">
        <v>248938</v>
      </c>
      <c r="I38" s="19"/>
      <c r="J38" s="61">
        <f>SUM(J34:J37)</f>
        <v>190138</v>
      </c>
    </row>
    <row r="39" spans="1:10" ht="18" customHeight="1">
      <c r="A39" s="71"/>
      <c r="B39" s="118" t="s">
        <v>364</v>
      </c>
      <c r="F39" s="30">
        <f>+F31-F38</f>
        <v>-30583</v>
      </c>
      <c r="G39" s="35"/>
      <c r="H39" s="194">
        <v>-81510</v>
      </c>
      <c r="I39" s="68"/>
      <c r="J39" s="58">
        <f>+J31-J38</f>
        <v>-23167</v>
      </c>
    </row>
    <row r="40" spans="6:10" ht="18.75" customHeight="1" thickBot="1">
      <c r="F40" s="34">
        <f>+F23+F39</f>
        <v>608045</v>
      </c>
      <c r="G40" s="35"/>
      <c r="H40" s="195">
        <v>702587</v>
      </c>
      <c r="I40" s="68"/>
      <c r="J40" s="62">
        <f>+J23+J39</f>
        <v>614062</v>
      </c>
    </row>
    <row r="41" spans="6:10" ht="12.75">
      <c r="F41" s="35"/>
      <c r="G41" s="35"/>
      <c r="H41" s="35"/>
      <c r="I41" s="68"/>
      <c r="J41" s="63"/>
    </row>
    <row r="42" spans="2:10" ht="12.75">
      <c r="B42" s="118" t="s">
        <v>106</v>
      </c>
      <c r="F42" s="29"/>
      <c r="G42" s="29"/>
      <c r="H42" s="29"/>
      <c r="J42" s="57"/>
    </row>
    <row r="43" spans="1:10" ht="12.75">
      <c r="A43" s="71"/>
      <c r="B43" s="118" t="s">
        <v>107</v>
      </c>
      <c r="F43" s="29"/>
      <c r="G43" s="29"/>
      <c r="H43" s="66"/>
      <c r="I43" s="16"/>
      <c r="J43" s="57"/>
    </row>
    <row r="44" spans="3:10" ht="12.75">
      <c r="C44" s="16" t="s">
        <v>215</v>
      </c>
      <c r="F44" s="29">
        <v>296931</v>
      </c>
      <c r="G44" s="29"/>
      <c r="H44" s="29">
        <v>231756</v>
      </c>
      <c r="J44" s="57">
        <v>296902</v>
      </c>
    </row>
    <row r="45" spans="3:10" ht="12.75">
      <c r="C45" s="66" t="s">
        <v>172</v>
      </c>
      <c r="F45" s="29">
        <f>160870-9362</f>
        <v>151508</v>
      </c>
      <c r="G45" s="29"/>
      <c r="H45" s="29">
        <v>328025</v>
      </c>
      <c r="J45" s="98">
        <v>156261</v>
      </c>
    </row>
    <row r="46" spans="6:10" ht="12.75">
      <c r="F46" s="30"/>
      <c r="G46" s="35"/>
      <c r="H46" s="30"/>
      <c r="J46" s="58"/>
    </row>
    <row r="47" spans="6:10" ht="17.25" customHeight="1">
      <c r="F47" s="29">
        <f>SUM(F44:F46)</f>
        <v>448439</v>
      </c>
      <c r="G47" s="29"/>
      <c r="H47" s="35">
        <v>559781</v>
      </c>
      <c r="J47" s="98">
        <f>SUM(J44:J46)</f>
        <v>453163</v>
      </c>
    </row>
    <row r="48" spans="1:10" ht="17.25" customHeight="1">
      <c r="A48" s="74"/>
      <c r="B48" s="118" t="s">
        <v>108</v>
      </c>
      <c r="C48"/>
      <c r="F48" s="29">
        <v>56284</v>
      </c>
      <c r="G48" s="29"/>
      <c r="H48" s="29">
        <v>56398</v>
      </c>
      <c r="J48" s="57">
        <v>56342</v>
      </c>
    </row>
    <row r="49" spans="1:10" ht="17.25" customHeight="1">
      <c r="A49" s="69"/>
      <c r="B49" s="16"/>
      <c r="C49"/>
      <c r="F49" s="29"/>
      <c r="G49" s="29"/>
      <c r="H49" s="29"/>
      <c r="J49" s="57"/>
    </row>
    <row r="50" spans="1:10" ht="12.75">
      <c r="A50" s="74"/>
      <c r="B50" s="118" t="s">
        <v>109</v>
      </c>
      <c r="F50" s="30">
        <v>23186</v>
      </c>
      <c r="G50" s="35"/>
      <c r="H50" s="30">
        <v>21596</v>
      </c>
      <c r="J50" s="58">
        <v>22188</v>
      </c>
    </row>
    <row r="51" spans="6:10" ht="12.75">
      <c r="F51" s="29">
        <f>SUM(F47:F50)</f>
        <v>527909</v>
      </c>
      <c r="G51" s="29"/>
      <c r="H51" s="35">
        <v>637775</v>
      </c>
      <c r="J51" s="57">
        <f>SUM(J47:J50)</f>
        <v>531693</v>
      </c>
    </row>
    <row r="52" spans="1:10" ht="12.75">
      <c r="A52" s="71"/>
      <c r="B52" s="118" t="s">
        <v>110</v>
      </c>
      <c r="F52" s="29"/>
      <c r="G52" s="29"/>
      <c r="H52" s="29"/>
      <c r="J52" s="57"/>
    </row>
    <row r="53" spans="1:10" ht="12.75">
      <c r="A53"/>
      <c r="C53" s="16"/>
      <c r="F53" s="31"/>
      <c r="G53" s="35"/>
      <c r="H53" s="31"/>
      <c r="I53" s="16"/>
      <c r="J53" s="59"/>
    </row>
    <row r="54" spans="1:10" ht="12.75">
      <c r="A54" s="38"/>
      <c r="C54" s="16" t="s">
        <v>99</v>
      </c>
      <c r="E54" s="213" t="s">
        <v>393</v>
      </c>
      <c r="F54" s="32">
        <f>78980+752</f>
        <v>79732</v>
      </c>
      <c r="G54" s="35"/>
      <c r="H54" s="32">
        <v>64303</v>
      </c>
      <c r="J54" s="60">
        <v>81965</v>
      </c>
    </row>
    <row r="55" spans="1:10" ht="12.75">
      <c r="A55"/>
      <c r="C55" s="16" t="s">
        <v>111</v>
      </c>
      <c r="F55" s="33">
        <v>404</v>
      </c>
      <c r="G55" s="35"/>
      <c r="H55" s="33">
        <v>509</v>
      </c>
      <c r="J55" s="178">
        <v>404</v>
      </c>
    </row>
    <row r="56" spans="1:10" ht="12.75">
      <c r="A56" s="38"/>
      <c r="F56" s="30">
        <f>SUM(F53:F55)</f>
        <v>80136</v>
      </c>
      <c r="G56" s="35"/>
      <c r="H56" s="30">
        <v>64812</v>
      </c>
      <c r="J56" s="58">
        <f>SUM(J53:J55)</f>
        <v>82369</v>
      </c>
    </row>
    <row r="57" spans="6:10" ht="17.25" customHeight="1" thickBot="1">
      <c r="F57" s="34">
        <f>+F51+F56</f>
        <v>608045</v>
      </c>
      <c r="G57" s="35"/>
      <c r="H57" s="34">
        <v>702587</v>
      </c>
      <c r="J57" s="62">
        <f>+J51+J56</f>
        <v>614062</v>
      </c>
    </row>
    <row r="58" spans="6:10" ht="12.75">
      <c r="F58" s="29"/>
      <c r="G58" s="29"/>
      <c r="H58" s="29"/>
      <c r="J58" s="18"/>
    </row>
    <row r="60" ht="12.75">
      <c r="A60" s="70" t="s">
        <v>401</v>
      </c>
    </row>
    <row r="61" ht="12.75">
      <c r="A61" s="16" t="s">
        <v>420</v>
      </c>
    </row>
  </sheetData>
  <printOptions/>
  <pageMargins left="1.27" right="0.75" top="1" bottom="1" header="0.5" footer="0.5"/>
  <pageSetup fitToHeight="1" fitToWidth="1" horizontalDpi="300" verticalDpi="300" orientation="portrait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selection activeCell="A16" sqref="A16"/>
    </sheetView>
  </sheetViews>
  <sheetFormatPr defaultColWidth="9.140625" defaultRowHeight="12.75"/>
  <cols>
    <col min="1" max="1" width="39.00390625" style="0" customWidth="1"/>
    <col min="2" max="2" width="7.00390625" style="0" customWidth="1"/>
    <col min="3" max="3" width="11.421875" style="20" customWidth="1"/>
    <col min="4" max="4" width="13.8515625" style="165" hidden="1" customWidth="1"/>
    <col min="5" max="5" width="7.00390625" style="0" customWidth="1"/>
    <col min="6" max="6" width="9.8515625" style="94" customWidth="1"/>
    <col min="7" max="7" width="9.140625" style="2" customWidth="1"/>
    <col min="8" max="8" width="9.140625" style="20" hidden="1" customWidth="1"/>
    <col min="9" max="9" width="9.57421875" style="0" hidden="1" customWidth="1"/>
    <col min="10" max="11" width="10.57421875" style="39" hidden="1" customWidth="1"/>
    <col min="12" max="12" width="12.28125" style="20" customWidth="1"/>
    <col min="13" max="13" width="13.8515625" style="93" hidden="1" customWidth="1"/>
    <col min="14" max="14" width="7.00390625" style="0" customWidth="1"/>
    <col min="15" max="15" width="9.7109375" style="94" customWidth="1"/>
  </cols>
  <sheetData>
    <row r="1" spans="1:14" ht="31.5" customHeight="1">
      <c r="A1" s="66"/>
      <c r="D1" s="155"/>
      <c r="E1" s="4"/>
      <c r="I1" s="116"/>
      <c r="J1" s="50"/>
      <c r="K1" s="50"/>
      <c r="M1" s="67"/>
      <c r="N1" s="4"/>
    </row>
    <row r="2" spans="1:15" ht="12.75">
      <c r="A2" s="14" t="s">
        <v>175</v>
      </c>
      <c r="D2" s="156"/>
      <c r="E2" s="14"/>
      <c r="F2" s="180"/>
      <c r="G2" s="125"/>
      <c r="H2" s="76"/>
      <c r="I2" s="170"/>
      <c r="J2" s="42"/>
      <c r="K2" s="42"/>
      <c r="L2" s="116"/>
      <c r="M2" s="65"/>
      <c r="N2" s="14"/>
      <c r="O2" s="180"/>
    </row>
    <row r="3" spans="1:15" ht="9" customHeight="1">
      <c r="A3" s="15" t="s">
        <v>206</v>
      </c>
      <c r="D3" s="156"/>
      <c r="E3" s="14"/>
      <c r="F3" s="37"/>
      <c r="G3" s="126"/>
      <c r="H3" s="14"/>
      <c r="I3" s="65"/>
      <c r="J3" s="42"/>
      <c r="K3" s="42"/>
      <c r="M3" s="65"/>
      <c r="N3" s="14"/>
      <c r="O3" s="37"/>
    </row>
    <row r="4" spans="1:15" ht="10.5" customHeight="1">
      <c r="A4" s="15" t="s">
        <v>205</v>
      </c>
      <c r="D4" s="156"/>
      <c r="E4" s="14"/>
      <c r="F4" s="37"/>
      <c r="G4" s="126"/>
      <c r="H4" s="14"/>
      <c r="L4" s="116"/>
      <c r="M4" s="65"/>
      <c r="N4" s="14"/>
      <c r="O4" s="116"/>
    </row>
    <row r="5" spans="1:15" ht="10.5" customHeight="1" hidden="1">
      <c r="A5" s="15"/>
      <c r="D5" s="156"/>
      <c r="E5" s="14"/>
      <c r="F5" s="37"/>
      <c r="G5" s="126"/>
      <c r="H5" s="14"/>
      <c r="L5" s="116"/>
      <c r="M5" s="65"/>
      <c r="N5" s="201" t="s">
        <v>347</v>
      </c>
      <c r="O5" s="116"/>
    </row>
    <row r="6" spans="1:15" ht="12.75" hidden="1">
      <c r="A6" s="67"/>
      <c r="B6" s="67"/>
      <c r="C6" s="4"/>
      <c r="D6" s="157"/>
      <c r="E6" s="67"/>
      <c r="F6" s="181"/>
      <c r="G6" s="171"/>
      <c r="H6" s="4"/>
      <c r="I6" s="67"/>
      <c r="J6" s="42"/>
      <c r="K6" s="42"/>
      <c r="L6" s="4"/>
      <c r="M6" s="85"/>
      <c r="N6" s="202" t="s">
        <v>348</v>
      </c>
      <c r="O6" s="181"/>
    </row>
    <row r="7" spans="1:15" ht="12.75">
      <c r="A7" s="67"/>
      <c r="B7" s="67"/>
      <c r="C7" s="4"/>
      <c r="D7" s="157"/>
      <c r="E7" s="67"/>
      <c r="F7" s="181"/>
      <c r="G7" s="171"/>
      <c r="H7" s="4"/>
      <c r="I7" s="67"/>
      <c r="J7" s="42"/>
      <c r="K7" s="42"/>
      <c r="L7" s="4"/>
      <c r="M7" s="85"/>
      <c r="N7" s="202"/>
      <c r="O7" s="181"/>
    </row>
    <row r="8" spans="1:15" ht="12.75">
      <c r="A8" s="119" t="s">
        <v>210</v>
      </c>
      <c r="B8" s="67"/>
      <c r="C8" s="4"/>
      <c r="D8" s="157"/>
      <c r="E8" s="67"/>
      <c r="F8" s="181"/>
      <c r="G8" s="171"/>
      <c r="H8" s="4"/>
      <c r="I8" s="67"/>
      <c r="J8" s="42"/>
      <c r="K8" s="42"/>
      <c r="M8" s="85"/>
      <c r="O8" s="181"/>
    </row>
    <row r="9" spans="1:15" ht="12.75">
      <c r="A9" s="119" t="s">
        <v>421</v>
      </c>
      <c r="B9" s="67"/>
      <c r="C9" s="4"/>
      <c r="D9" s="157"/>
      <c r="E9" s="67"/>
      <c r="F9" s="181"/>
      <c r="G9" s="171"/>
      <c r="H9" s="4"/>
      <c r="I9" s="67"/>
      <c r="J9" s="42"/>
      <c r="K9" s="42"/>
      <c r="L9" s="4"/>
      <c r="M9" s="85"/>
      <c r="N9" s="67"/>
      <c r="O9" s="181"/>
    </row>
    <row r="10" spans="1:15" ht="12.75">
      <c r="A10" s="67"/>
      <c r="B10" s="67"/>
      <c r="C10" s="4"/>
      <c r="D10" s="157"/>
      <c r="E10" s="107"/>
      <c r="F10" s="223"/>
      <c r="G10" s="224"/>
      <c r="H10" s="4"/>
      <c r="I10" s="107"/>
      <c r="J10" s="42"/>
      <c r="K10" s="42"/>
      <c r="L10" s="4"/>
      <c r="M10" s="85"/>
      <c r="N10" s="107"/>
      <c r="O10" s="181"/>
    </row>
    <row r="11" spans="1:15" ht="12.75">
      <c r="A11" s="67"/>
      <c r="B11" s="67"/>
      <c r="C11" s="4"/>
      <c r="D11" s="157"/>
      <c r="E11" s="67"/>
      <c r="F11" s="181"/>
      <c r="G11" s="171"/>
      <c r="H11" s="77"/>
      <c r="I11" s="67"/>
      <c r="J11" s="42"/>
      <c r="K11" s="42"/>
      <c r="L11" s="4"/>
      <c r="M11" s="85"/>
      <c r="N11" s="67"/>
      <c r="O11" s="181"/>
    </row>
    <row r="12" spans="1:15" ht="12.75">
      <c r="A12" s="67"/>
      <c r="B12" s="67"/>
      <c r="C12" s="77"/>
      <c r="D12" s="158"/>
      <c r="E12" s="172" t="s">
        <v>217</v>
      </c>
      <c r="F12" s="169"/>
      <c r="G12" s="52"/>
      <c r="H12" s="78"/>
      <c r="I12" s="67"/>
      <c r="J12" s="43"/>
      <c r="K12" s="43"/>
      <c r="L12" s="77"/>
      <c r="M12" s="86"/>
      <c r="N12" s="172" t="s">
        <v>219</v>
      </c>
      <c r="O12" s="169"/>
    </row>
    <row r="13" spans="1:15" ht="12.75">
      <c r="A13" s="67"/>
      <c r="B13" s="67"/>
      <c r="C13" s="77" t="s">
        <v>207</v>
      </c>
      <c r="D13" s="158" t="s">
        <v>367</v>
      </c>
      <c r="E13" s="172"/>
      <c r="F13" s="169" t="s">
        <v>218</v>
      </c>
      <c r="G13" s="52"/>
      <c r="H13" s="77"/>
      <c r="I13" s="172" t="s">
        <v>112</v>
      </c>
      <c r="J13" s="43"/>
      <c r="K13" s="43"/>
      <c r="L13" s="77" t="s">
        <v>207</v>
      </c>
      <c r="M13" s="86" t="s">
        <v>203</v>
      </c>
      <c r="N13" s="172"/>
      <c r="O13" s="169" t="s">
        <v>218</v>
      </c>
    </row>
    <row r="14" spans="1:15" ht="12.75">
      <c r="A14" s="67"/>
      <c r="B14" s="67"/>
      <c r="C14" s="79" t="s">
        <v>141</v>
      </c>
      <c r="D14" s="159" t="s">
        <v>365</v>
      </c>
      <c r="E14" s="173"/>
      <c r="F14" s="101" t="s">
        <v>208</v>
      </c>
      <c r="G14" s="53"/>
      <c r="H14" s="79"/>
      <c r="I14" s="173" t="s">
        <v>113</v>
      </c>
      <c r="J14" s="44"/>
      <c r="K14" s="44"/>
      <c r="L14" s="79" t="s">
        <v>209</v>
      </c>
      <c r="M14" s="87" t="s">
        <v>204</v>
      </c>
      <c r="N14" s="173"/>
      <c r="O14" s="101" t="s">
        <v>208</v>
      </c>
    </row>
    <row r="15" spans="1:15" ht="12.75">
      <c r="A15" s="67"/>
      <c r="B15" s="67"/>
      <c r="C15" s="79"/>
      <c r="D15" s="159"/>
      <c r="E15" s="173"/>
      <c r="F15" s="101" t="s">
        <v>141</v>
      </c>
      <c r="G15" s="53"/>
      <c r="H15" s="79"/>
      <c r="I15" s="173"/>
      <c r="J15" s="44"/>
      <c r="K15" s="44"/>
      <c r="L15" s="79"/>
      <c r="M15" s="87"/>
      <c r="N15" s="173"/>
      <c r="O15" s="101" t="s">
        <v>220</v>
      </c>
    </row>
    <row r="16" spans="1:15" ht="12.75">
      <c r="A16" s="66"/>
      <c r="B16" s="66"/>
      <c r="C16" s="120" t="s">
        <v>422</v>
      </c>
      <c r="D16" s="160" t="s">
        <v>320</v>
      </c>
      <c r="E16" s="66"/>
      <c r="F16" s="182" t="s">
        <v>423</v>
      </c>
      <c r="G16" s="54"/>
      <c r="H16" s="120" t="s">
        <v>114</v>
      </c>
      <c r="I16" s="66"/>
      <c r="J16" s="121" t="s">
        <v>115</v>
      </c>
      <c r="K16" s="121"/>
      <c r="L16" s="120" t="str">
        <f>+C16</f>
        <v>31/10/2004</v>
      </c>
      <c r="M16" s="88" t="s">
        <v>197</v>
      </c>
      <c r="N16" s="66"/>
      <c r="O16" s="182" t="str">
        <f>+F16</f>
        <v>31/10/2003</v>
      </c>
    </row>
    <row r="17" spans="1:15" ht="12.75">
      <c r="A17" s="66"/>
      <c r="B17" s="66"/>
      <c r="C17" s="80" t="s">
        <v>142</v>
      </c>
      <c r="D17" s="160" t="s">
        <v>142</v>
      </c>
      <c r="E17" s="66"/>
      <c r="F17" s="183" t="s">
        <v>142</v>
      </c>
      <c r="G17" s="54"/>
      <c r="H17" s="80" t="s">
        <v>142</v>
      </c>
      <c r="I17" s="66"/>
      <c r="J17" s="45" t="s">
        <v>142</v>
      </c>
      <c r="K17" s="216" t="s">
        <v>394</v>
      </c>
      <c r="L17" s="80" t="s">
        <v>142</v>
      </c>
      <c r="M17" s="88" t="s">
        <v>142</v>
      </c>
      <c r="N17" s="66"/>
      <c r="O17" s="183" t="s">
        <v>142</v>
      </c>
    </row>
    <row r="18" spans="1:15" ht="12" customHeight="1">
      <c r="A18" s="66"/>
      <c r="B18" s="66"/>
      <c r="C18" s="80"/>
      <c r="D18" s="160"/>
      <c r="E18" s="66"/>
      <c r="F18" s="183"/>
      <c r="G18" s="54"/>
      <c r="H18" s="80"/>
      <c r="I18" s="66"/>
      <c r="J18" s="45"/>
      <c r="K18" s="215"/>
      <c r="L18" s="80"/>
      <c r="M18" s="88"/>
      <c r="N18" s="66"/>
      <c r="O18" s="183"/>
    </row>
    <row r="19" spans="1:15" ht="15" customHeight="1" thickBot="1">
      <c r="A19" s="118" t="s">
        <v>179</v>
      </c>
      <c r="B19" s="66"/>
      <c r="C19" s="82">
        <f>+L19-D19</f>
        <v>15018</v>
      </c>
      <c r="D19" s="161">
        <v>0</v>
      </c>
      <c r="E19" s="66"/>
      <c r="F19" s="184">
        <v>11176</v>
      </c>
      <c r="G19" s="6"/>
      <c r="H19" s="105">
        <v>2491</v>
      </c>
      <c r="I19" s="66"/>
      <c r="J19" s="47">
        <v>3657</v>
      </c>
      <c r="K19" s="217" t="s">
        <v>395</v>
      </c>
      <c r="L19" s="82">
        <v>15018</v>
      </c>
      <c r="M19" s="90">
        <v>2000</v>
      </c>
      <c r="N19" s="66"/>
      <c r="O19" s="184">
        <v>11176</v>
      </c>
    </row>
    <row r="20" spans="1:15" ht="12.75">
      <c r="A20" s="122"/>
      <c r="B20" s="66"/>
      <c r="C20" s="81"/>
      <c r="D20" s="162"/>
      <c r="E20" s="66"/>
      <c r="F20" s="104"/>
      <c r="G20" s="6"/>
      <c r="H20" s="81"/>
      <c r="I20" s="66"/>
      <c r="J20" s="46"/>
      <c r="K20" s="46"/>
      <c r="L20" s="81"/>
      <c r="M20" s="89"/>
      <c r="N20" s="66"/>
      <c r="O20" s="104"/>
    </row>
    <row r="21" spans="1:15" ht="12.75">
      <c r="A21" s="119" t="s">
        <v>402</v>
      </c>
      <c r="B21" s="66"/>
      <c r="C21" s="102">
        <f>+C29-C23-C24-C25-C26-C27</f>
        <v>-15</v>
      </c>
      <c r="D21" s="162">
        <v>0</v>
      </c>
      <c r="E21" s="66"/>
      <c r="F21" s="104">
        <v>2346</v>
      </c>
      <c r="G21" s="6"/>
      <c r="H21" s="81">
        <f>+H29-H25-H23-H27</f>
        <v>31219</v>
      </c>
      <c r="I21" s="66"/>
      <c r="J21" s="46">
        <v>54344</v>
      </c>
      <c r="K21" s="46"/>
      <c r="L21" s="187">
        <f>+L29-L23-L24-L25-L26-L27</f>
        <v>-15</v>
      </c>
      <c r="M21" s="89">
        <v>26240</v>
      </c>
      <c r="N21" s="66"/>
      <c r="O21" s="104">
        <v>2346</v>
      </c>
    </row>
    <row r="22" spans="1:15" ht="12.75">
      <c r="A22" s="174"/>
      <c r="B22" s="66"/>
      <c r="C22" s="81"/>
      <c r="D22" s="162"/>
      <c r="E22" s="66"/>
      <c r="F22" s="104"/>
      <c r="G22" s="6"/>
      <c r="H22" s="81"/>
      <c r="I22" s="66"/>
      <c r="J22" s="46"/>
      <c r="K22" s="46"/>
      <c r="L22" s="81"/>
      <c r="M22" s="89"/>
      <c r="N22" s="66"/>
      <c r="O22" s="104"/>
    </row>
    <row r="23" spans="1:15" ht="12.75">
      <c r="A23" s="16" t="s">
        <v>116</v>
      </c>
      <c r="B23" s="66"/>
      <c r="C23" s="81">
        <f>+L23-D23</f>
        <v>-4967</v>
      </c>
      <c r="D23" s="162">
        <v>0</v>
      </c>
      <c r="E23" s="66"/>
      <c r="F23" s="104">
        <v>-3598</v>
      </c>
      <c r="G23" s="6"/>
      <c r="H23" s="102">
        <v>-16003</v>
      </c>
      <c r="I23" s="66"/>
      <c r="J23" s="46">
        <v>-14770</v>
      </c>
      <c r="K23" s="217" t="s">
        <v>397</v>
      </c>
      <c r="L23" s="81">
        <v>-4967</v>
      </c>
      <c r="M23" s="89">
        <v>-11620</v>
      </c>
      <c r="N23" s="66"/>
      <c r="O23" s="104">
        <v>-3598</v>
      </c>
    </row>
    <row r="24" spans="1:15" ht="12.75">
      <c r="A24" s="16" t="s">
        <v>117</v>
      </c>
      <c r="B24" s="66"/>
      <c r="C24" s="81">
        <f>+L24-D24</f>
        <v>8</v>
      </c>
      <c r="D24" s="162">
        <v>0</v>
      </c>
      <c r="E24" s="66"/>
      <c r="F24" s="104">
        <v>295</v>
      </c>
      <c r="G24" s="6"/>
      <c r="H24" s="81"/>
      <c r="I24" s="66"/>
      <c r="J24" s="46"/>
      <c r="K24" s="46"/>
      <c r="L24" s="81">
        <v>8</v>
      </c>
      <c r="M24" s="89"/>
      <c r="N24" s="66"/>
      <c r="O24" s="104">
        <v>295</v>
      </c>
    </row>
    <row r="25" spans="1:15" ht="13.5" customHeight="1">
      <c r="A25" s="174" t="s">
        <v>118</v>
      </c>
      <c r="B25" s="66"/>
      <c r="C25" s="81">
        <f>+L25-D25</f>
        <v>1414</v>
      </c>
      <c r="D25" s="162">
        <v>0</v>
      </c>
      <c r="E25" s="66"/>
      <c r="F25" s="104">
        <v>3937</v>
      </c>
      <c r="G25" s="6"/>
      <c r="H25" s="102">
        <v>-6281</v>
      </c>
      <c r="I25" s="66"/>
      <c r="J25" s="46">
        <v>-15000</v>
      </c>
      <c r="K25" s="46"/>
      <c r="L25" s="81">
        <v>1414</v>
      </c>
      <c r="M25" s="89">
        <v>-4988</v>
      </c>
      <c r="N25" s="66"/>
      <c r="O25" s="104">
        <v>3937</v>
      </c>
    </row>
    <row r="26" spans="1:15" ht="13.5" customHeight="1">
      <c r="A26" s="16" t="s">
        <v>366</v>
      </c>
      <c r="B26" s="66"/>
      <c r="C26" s="81">
        <f>+L26-D26</f>
        <v>0</v>
      </c>
      <c r="D26" s="162">
        <v>0</v>
      </c>
      <c r="E26" s="66"/>
      <c r="F26" s="104">
        <v>0</v>
      </c>
      <c r="G26" s="6"/>
      <c r="H26" s="102"/>
      <c r="I26" s="66"/>
      <c r="J26" s="46"/>
      <c r="K26" s="46"/>
      <c r="L26" s="81">
        <v>0</v>
      </c>
      <c r="M26" s="89"/>
      <c r="N26" s="66"/>
      <c r="O26" s="104">
        <v>0</v>
      </c>
    </row>
    <row r="27" spans="1:15" ht="12.75">
      <c r="A27" s="16"/>
      <c r="B27" s="66"/>
      <c r="C27" s="83"/>
      <c r="D27" s="163">
        <v>0</v>
      </c>
      <c r="E27" s="66"/>
      <c r="F27" s="185"/>
      <c r="G27" s="6"/>
      <c r="H27" s="83">
        <v>11697</v>
      </c>
      <c r="I27" s="66"/>
      <c r="J27" s="48">
        <v>8437</v>
      </c>
      <c r="K27" s="46"/>
      <c r="L27" s="83"/>
      <c r="M27" s="91">
        <v>13838</v>
      </c>
      <c r="N27" s="66"/>
      <c r="O27" s="185"/>
    </row>
    <row r="28" spans="1:15" ht="12.75">
      <c r="A28" s="174"/>
      <c r="B28" s="66"/>
      <c r="C28" s="81"/>
      <c r="D28" s="162"/>
      <c r="E28" s="66"/>
      <c r="F28" s="104"/>
      <c r="G28" s="6"/>
      <c r="H28" s="81"/>
      <c r="I28" s="66"/>
      <c r="J28" s="46"/>
      <c r="K28" s="46"/>
      <c r="L28" s="81"/>
      <c r="M28" s="89"/>
      <c r="N28" s="66"/>
      <c r="O28" s="104"/>
    </row>
    <row r="29" spans="1:15" ht="12.75">
      <c r="A29" s="119" t="s">
        <v>403</v>
      </c>
      <c r="B29" s="66"/>
      <c r="C29" s="81">
        <f>+L29-D29</f>
        <v>-3560</v>
      </c>
      <c r="D29" s="162">
        <f>SUM(D21:D27)</f>
        <v>0</v>
      </c>
      <c r="E29" s="66"/>
      <c r="F29" s="104">
        <f>SUM(F21:F27)</f>
        <v>2980</v>
      </c>
      <c r="G29" s="6"/>
      <c r="H29" s="81">
        <f>21632-1000</f>
        <v>20632</v>
      </c>
      <c r="I29" s="66"/>
      <c r="J29" s="46">
        <f>SUM(J21:J27)</f>
        <v>33011</v>
      </c>
      <c r="K29" s="217" t="s">
        <v>396</v>
      </c>
      <c r="L29" s="81">
        <v>-3560</v>
      </c>
      <c r="M29" s="89">
        <v>23470</v>
      </c>
      <c r="N29" s="66"/>
      <c r="O29" s="104">
        <f>SUM(O21:O27)</f>
        <v>2980</v>
      </c>
    </row>
    <row r="30" spans="1:15" ht="12.75">
      <c r="A30" s="174"/>
      <c r="B30" s="66"/>
      <c r="C30" s="81"/>
      <c r="D30" s="162"/>
      <c r="E30" s="66"/>
      <c r="F30" s="104"/>
      <c r="G30" s="6"/>
      <c r="H30" s="81"/>
      <c r="I30" s="66"/>
      <c r="J30" s="46"/>
      <c r="K30" s="46"/>
      <c r="L30" s="81"/>
      <c r="M30" s="89"/>
      <c r="N30" s="66"/>
      <c r="O30" s="104"/>
    </row>
    <row r="31" spans="1:16" ht="14.25" customHeight="1">
      <c r="A31" t="s">
        <v>287</v>
      </c>
      <c r="B31" s="66"/>
      <c r="C31" s="30">
        <f>+L31-D31</f>
        <v>-562</v>
      </c>
      <c r="D31" s="163">
        <v>0</v>
      </c>
      <c r="E31" s="66"/>
      <c r="F31" s="185">
        <v>-908</v>
      </c>
      <c r="G31" s="177"/>
      <c r="H31" s="83"/>
      <c r="I31" s="66"/>
      <c r="J31" s="48"/>
      <c r="K31" s="46"/>
      <c r="L31" s="30">
        <v>-562</v>
      </c>
      <c r="M31" s="91"/>
      <c r="N31" s="66"/>
      <c r="O31" s="185">
        <v>-908</v>
      </c>
      <c r="P31" s="96"/>
    </row>
    <row r="32" spans="1:15" ht="12.75">
      <c r="A32" s="175"/>
      <c r="B32" s="66"/>
      <c r="C32" s="81"/>
      <c r="D32" s="162"/>
      <c r="E32" s="66"/>
      <c r="F32" s="104"/>
      <c r="G32" s="6"/>
      <c r="H32" s="81"/>
      <c r="I32" s="66"/>
      <c r="J32" s="46"/>
      <c r="K32" s="46"/>
      <c r="L32" s="81"/>
      <c r="M32" s="89"/>
      <c r="N32" s="66"/>
      <c r="O32" s="104"/>
    </row>
    <row r="33" spans="1:15" ht="13.5" customHeight="1">
      <c r="A33" s="119" t="s">
        <v>404</v>
      </c>
      <c r="B33" s="66"/>
      <c r="C33" s="81">
        <f>SUM(C28:C32)</f>
        <v>-4122</v>
      </c>
      <c r="D33" s="162">
        <f>SUM(D28:D32)</f>
        <v>0</v>
      </c>
      <c r="E33" s="66"/>
      <c r="F33" s="104">
        <f>SUM(F28:F32)</f>
        <v>2072</v>
      </c>
      <c r="G33" s="6"/>
      <c r="H33" s="81">
        <f>SUM(H28:H32)</f>
        <v>20632</v>
      </c>
      <c r="I33" s="66"/>
      <c r="J33" s="46">
        <f>SUM(J28:J32)</f>
        <v>33011</v>
      </c>
      <c r="K33" s="46"/>
      <c r="L33" s="81">
        <f>SUM(L28:L32)</f>
        <v>-4122</v>
      </c>
      <c r="M33" s="89">
        <f>SUM(M28:M32)</f>
        <v>23470</v>
      </c>
      <c r="N33" s="66"/>
      <c r="O33" s="104">
        <f>SUM(O28:O32)</f>
        <v>2072</v>
      </c>
    </row>
    <row r="34" spans="1:15" ht="12.75">
      <c r="A34" s="175"/>
      <c r="B34" s="66"/>
      <c r="C34" s="81"/>
      <c r="D34" s="162"/>
      <c r="E34" s="66"/>
      <c r="F34" s="104"/>
      <c r="G34" s="6"/>
      <c r="H34" s="102"/>
      <c r="I34" s="66"/>
      <c r="J34" s="46"/>
      <c r="K34" s="46"/>
      <c r="L34" s="81"/>
      <c r="M34" s="89"/>
      <c r="N34" s="66"/>
      <c r="O34" s="104"/>
    </row>
    <row r="35" spans="1:15" ht="13.5" customHeight="1">
      <c r="A35" s="176" t="s">
        <v>120</v>
      </c>
      <c r="B35" s="66"/>
      <c r="C35" s="83">
        <f>+L35-D35</f>
        <v>-838</v>
      </c>
      <c r="D35" s="163">
        <v>0</v>
      </c>
      <c r="E35" s="66"/>
      <c r="F35" s="185">
        <v>-302</v>
      </c>
      <c r="G35" s="6"/>
      <c r="H35" s="113">
        <v>0</v>
      </c>
      <c r="I35" s="68"/>
      <c r="J35" s="48">
        <v>0</v>
      </c>
      <c r="K35" s="46"/>
      <c r="L35" s="83">
        <v>-838</v>
      </c>
      <c r="M35" s="91">
        <v>0</v>
      </c>
      <c r="N35" s="66"/>
      <c r="O35" s="185">
        <v>-302</v>
      </c>
    </row>
    <row r="36" spans="1:15" ht="12.75">
      <c r="A36" s="176"/>
      <c r="B36" s="66"/>
      <c r="C36" s="81"/>
      <c r="D36" s="162"/>
      <c r="E36" s="66"/>
      <c r="F36" s="104"/>
      <c r="G36" s="6"/>
      <c r="H36" s="102"/>
      <c r="I36" s="66"/>
      <c r="J36" s="46"/>
      <c r="K36" s="46"/>
      <c r="L36" s="81"/>
      <c r="M36" s="89"/>
      <c r="N36" s="66"/>
      <c r="O36" s="104"/>
    </row>
    <row r="37" spans="1:15" ht="13.5" thickBot="1">
      <c r="A37" s="119" t="s">
        <v>405</v>
      </c>
      <c r="B37" s="66"/>
      <c r="C37" s="82">
        <f>SUM(C33:C36)</f>
        <v>-4960</v>
      </c>
      <c r="D37" s="162">
        <f>SUM(D33:D35)</f>
        <v>0</v>
      </c>
      <c r="E37" s="66"/>
      <c r="F37" s="184">
        <f>+F33+F35</f>
        <v>1770</v>
      </c>
      <c r="G37" s="6"/>
      <c r="H37" s="102">
        <f>SUM(H34:H36)</f>
        <v>0</v>
      </c>
      <c r="I37" s="66"/>
      <c r="J37" s="46">
        <f>SUM(J34:J36)</f>
        <v>0</v>
      </c>
      <c r="K37" s="46"/>
      <c r="L37" s="82">
        <f>SUM(L33:L36)</f>
        <v>-4960</v>
      </c>
      <c r="M37" s="89">
        <f>SUM(M34:M36)</f>
        <v>0</v>
      </c>
      <c r="N37" s="66"/>
      <c r="O37" s="184">
        <f>+O33+O35</f>
        <v>1770</v>
      </c>
    </row>
    <row r="38" spans="1:15" ht="12.75">
      <c r="A38" s="175"/>
      <c r="B38" s="66"/>
      <c r="C38" s="81"/>
      <c r="D38" s="162"/>
      <c r="E38" s="66"/>
      <c r="F38" s="104"/>
      <c r="G38" s="6"/>
      <c r="H38" s="102"/>
      <c r="I38" s="66"/>
      <c r="J38" s="46"/>
      <c r="K38" s="46"/>
      <c r="L38" s="81"/>
      <c r="M38" s="89"/>
      <c r="N38" s="66"/>
      <c r="O38" s="104"/>
    </row>
    <row r="39" spans="1:15" ht="15" customHeight="1">
      <c r="A39" s="176"/>
      <c r="B39" s="66"/>
      <c r="C39" s="81"/>
      <c r="D39" s="162"/>
      <c r="E39" s="66"/>
      <c r="F39" s="104"/>
      <c r="G39" s="6"/>
      <c r="H39" s="102"/>
      <c r="I39" s="66"/>
      <c r="J39" s="46"/>
      <c r="K39" s="46"/>
      <c r="L39" s="81"/>
      <c r="M39" s="89"/>
      <c r="N39" s="66"/>
      <c r="O39" s="104"/>
    </row>
    <row r="40" spans="1:15" ht="13.5" customHeight="1">
      <c r="A40" s="176" t="s">
        <v>411</v>
      </c>
      <c r="B40" s="66"/>
      <c r="C40" s="114">
        <v>-0.84</v>
      </c>
      <c r="D40" s="164"/>
      <c r="E40" s="221"/>
      <c r="F40" s="103">
        <v>0.38</v>
      </c>
      <c r="G40" s="10"/>
      <c r="H40" s="114">
        <v>2.42</v>
      </c>
      <c r="I40" s="221"/>
      <c r="J40" s="103">
        <v>4.39</v>
      </c>
      <c r="K40" s="103"/>
      <c r="L40" s="114">
        <v>-0.84</v>
      </c>
      <c r="M40" s="92"/>
      <c r="N40" s="66"/>
      <c r="O40" s="103">
        <v>0.38</v>
      </c>
    </row>
    <row r="41" spans="1:15" ht="12.75">
      <c r="A41" s="175"/>
      <c r="B41" s="66"/>
      <c r="C41" s="114"/>
      <c r="D41" s="164"/>
      <c r="E41" s="221"/>
      <c r="F41" s="103"/>
      <c r="G41" s="10"/>
      <c r="H41" s="114"/>
      <c r="I41" s="221"/>
      <c r="J41" s="103"/>
      <c r="K41" s="103"/>
      <c r="L41" s="114"/>
      <c r="M41" s="92"/>
      <c r="N41" s="66"/>
      <c r="O41" s="103"/>
    </row>
    <row r="42" spans="1:15" ht="15" customHeight="1">
      <c r="A42" s="176" t="s">
        <v>121</v>
      </c>
      <c r="B42" s="66"/>
      <c r="C42" s="114">
        <v>0</v>
      </c>
      <c r="D42" s="162"/>
      <c r="E42" s="221"/>
      <c r="F42" s="103">
        <v>0</v>
      </c>
      <c r="G42" s="10"/>
      <c r="H42" s="115">
        <v>0</v>
      </c>
      <c r="I42" s="221"/>
      <c r="J42" s="104">
        <v>0</v>
      </c>
      <c r="K42" s="104"/>
      <c r="L42" s="114">
        <v>0</v>
      </c>
      <c r="M42" s="89"/>
      <c r="N42" s="66"/>
      <c r="O42" s="103">
        <v>0</v>
      </c>
    </row>
    <row r="43" spans="1:15" ht="12.75">
      <c r="A43" s="175"/>
      <c r="B43" s="66"/>
      <c r="C43" s="114"/>
      <c r="D43" s="164"/>
      <c r="E43" s="66"/>
      <c r="F43" s="103"/>
      <c r="G43" s="10"/>
      <c r="H43" s="114"/>
      <c r="I43" s="66"/>
      <c r="J43" s="49"/>
      <c r="K43" s="49"/>
      <c r="L43" s="92"/>
      <c r="M43" s="92"/>
      <c r="N43" s="66"/>
      <c r="O43" s="103"/>
    </row>
    <row r="48" ht="12.75">
      <c r="A48" s="70" t="s">
        <v>317</v>
      </c>
    </row>
    <row r="49" ht="12.75">
      <c r="A49" s="16" t="s">
        <v>424</v>
      </c>
    </row>
  </sheetData>
  <printOptions/>
  <pageMargins left="0.75" right="0.75" top="0.76" bottom="0.51" header="0.5" footer="0.5"/>
  <pageSetup fitToHeight="1" fitToWidth="1" horizontalDpi="300" verticalDpi="300" orientation="portrait" scale="74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4">
      <pane xSplit="2" ySplit="12" topLeftCell="C25" activePane="bottomRight" state="frozen"/>
      <selection pane="topLeft" activeCell="A4" sqref="A4"/>
      <selection pane="topRight" activeCell="C4" sqref="C4"/>
      <selection pane="bottomLeft" activeCell="A16" sqref="A16"/>
      <selection pane="bottomRight" activeCell="B13" sqref="B13"/>
    </sheetView>
  </sheetViews>
  <sheetFormatPr defaultColWidth="9.140625" defaultRowHeight="12.75"/>
  <cols>
    <col min="1" max="1" width="9.140625" style="3" customWidth="1"/>
    <col min="2" max="2" width="24.281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16384" width="9.140625" style="3" customWidth="1"/>
  </cols>
  <sheetData>
    <row r="1" spans="4:11" ht="31.5" customHeight="1">
      <c r="D1" s="5"/>
      <c r="F1" s="4"/>
      <c r="G1" s="116"/>
      <c r="H1" s="7"/>
      <c r="I1" s="18"/>
      <c r="J1" s="116"/>
      <c r="K1" s="50"/>
    </row>
    <row r="2" spans="1:11" ht="12.75">
      <c r="A2" s="14" t="s">
        <v>134</v>
      </c>
      <c r="D2" s="18"/>
      <c r="E2" s="12"/>
      <c r="F2" s="14"/>
      <c r="G2" s="150"/>
      <c r="I2" s="116"/>
      <c r="J2" s="13"/>
      <c r="K2" s="42"/>
    </row>
    <row r="3" spans="1:11" ht="9" customHeight="1">
      <c r="A3" s="15" t="s">
        <v>135</v>
      </c>
      <c r="D3" s="18"/>
      <c r="E3" s="12"/>
      <c r="F3" s="14"/>
      <c r="G3" s="41"/>
      <c r="H3" s="51"/>
      <c r="I3" s="14"/>
      <c r="J3" s="12"/>
      <c r="K3" s="42"/>
    </row>
    <row r="4" spans="1:11" ht="10.5" customHeight="1">
      <c r="A4" s="15" t="s">
        <v>136</v>
      </c>
      <c r="D4" s="18"/>
      <c r="E4" s="12"/>
      <c r="F4" s="14"/>
      <c r="G4" s="41"/>
      <c r="H4" s="51"/>
      <c r="I4" s="14"/>
      <c r="K4" s="50"/>
    </row>
    <row r="5" spans="1:11" ht="13.5" customHeight="1" hidden="1">
      <c r="A5" s="15"/>
      <c r="D5" s="18"/>
      <c r="E5" s="12"/>
      <c r="F5" s="14"/>
      <c r="G5" s="41"/>
      <c r="H5" s="203" t="s">
        <v>347</v>
      </c>
      <c r="I5" s="188"/>
      <c r="K5" s="50"/>
    </row>
    <row r="6" ht="12.75" hidden="1">
      <c r="G6" s="202" t="s">
        <v>349</v>
      </c>
    </row>
    <row r="7" ht="12.75">
      <c r="G7" s="202"/>
    </row>
    <row r="8" spans="1:7" ht="12.75">
      <c r="A8" s="118" t="s">
        <v>122</v>
      </c>
      <c r="G8" s="116"/>
    </row>
    <row r="9" ht="12.75">
      <c r="A9" s="9" t="s">
        <v>425</v>
      </c>
    </row>
    <row r="11" spans="3:7" s="123" customFormat="1" ht="12.75">
      <c r="C11" s="8" t="s">
        <v>251</v>
      </c>
      <c r="E11" s="13"/>
      <c r="F11" s="13"/>
      <c r="G11" s="222" t="s">
        <v>216</v>
      </c>
    </row>
    <row r="12" spans="3:7" s="123" customFormat="1" ht="12.75">
      <c r="C12" s="36" t="s">
        <v>250</v>
      </c>
      <c r="D12" s="123" t="s">
        <v>123</v>
      </c>
      <c r="E12" s="123" t="s">
        <v>125</v>
      </c>
      <c r="F12" s="123" t="s">
        <v>127</v>
      </c>
      <c r="G12" s="210" t="s">
        <v>129</v>
      </c>
    </row>
    <row r="13" spans="3:9" s="123" customFormat="1" ht="12.75">
      <c r="C13" s="36" t="s">
        <v>309</v>
      </c>
      <c r="D13" s="123" t="s">
        <v>124</v>
      </c>
      <c r="E13" s="123" t="s">
        <v>126</v>
      </c>
      <c r="F13" s="123" t="s">
        <v>128</v>
      </c>
      <c r="G13" s="210" t="s">
        <v>130</v>
      </c>
      <c r="I13" s="123" t="s">
        <v>155</v>
      </c>
    </row>
    <row r="14" spans="3:9" ht="12.75">
      <c r="C14" s="36" t="s">
        <v>142</v>
      </c>
      <c r="D14" s="123" t="s">
        <v>142</v>
      </c>
      <c r="E14" s="123" t="s">
        <v>142</v>
      </c>
      <c r="F14" s="123" t="s">
        <v>142</v>
      </c>
      <c r="G14" s="123" t="s">
        <v>142</v>
      </c>
      <c r="I14" s="123" t="s">
        <v>142</v>
      </c>
    </row>
    <row r="16" spans="1:9" ht="12.75">
      <c r="A16" s="9" t="s">
        <v>288</v>
      </c>
      <c r="C16" s="3">
        <v>229836</v>
      </c>
      <c r="D16" s="3">
        <v>267616</v>
      </c>
      <c r="E16" s="3">
        <v>3869</v>
      </c>
      <c r="F16" s="3">
        <v>-10070</v>
      </c>
      <c r="G16" s="3">
        <v>62863</v>
      </c>
      <c r="I16" s="3">
        <f>SUM(C16:H16)</f>
        <v>554114</v>
      </c>
    </row>
    <row r="17" ht="12.75">
      <c r="A17" s="9"/>
    </row>
    <row r="18" ht="12.75">
      <c r="A18" s="9" t="s">
        <v>131</v>
      </c>
    </row>
    <row r="19" ht="12.75">
      <c r="A19" s="9" t="s">
        <v>132</v>
      </c>
    </row>
    <row r="20" spans="1:9" ht="12.75">
      <c r="A20" s="9" t="s">
        <v>133</v>
      </c>
      <c r="C20" s="3">
        <v>0</v>
      </c>
      <c r="D20" s="3">
        <v>0</v>
      </c>
      <c r="E20" s="3">
        <v>-4</v>
      </c>
      <c r="F20" s="3">
        <v>-283</v>
      </c>
      <c r="G20" s="3">
        <v>0</v>
      </c>
      <c r="I20" s="3">
        <f>SUM(C20:H20)</f>
        <v>-287</v>
      </c>
    </row>
    <row r="21" ht="12.75">
      <c r="A21" s="9"/>
    </row>
    <row r="22" ht="12.75">
      <c r="A22" s="9" t="s">
        <v>429</v>
      </c>
    </row>
    <row r="23" spans="1:9" ht="12.75">
      <c r="A23" s="9" t="s">
        <v>431</v>
      </c>
      <c r="C23" s="3">
        <v>276</v>
      </c>
      <c r="D23" s="3">
        <v>0</v>
      </c>
      <c r="E23" s="3">
        <v>0</v>
      </c>
      <c r="F23" s="3">
        <v>0</v>
      </c>
      <c r="G23" s="3">
        <v>0</v>
      </c>
      <c r="I23" s="3">
        <f>SUM(C23:H23)</f>
        <v>276</v>
      </c>
    </row>
    <row r="25" ht="12.75">
      <c r="A25" s="9" t="s">
        <v>432</v>
      </c>
    </row>
    <row r="26" spans="1:9" ht="12.75">
      <c r="A26" s="9" t="s">
        <v>430</v>
      </c>
      <c r="C26" s="3">
        <v>81</v>
      </c>
      <c r="D26" s="3">
        <v>81</v>
      </c>
      <c r="E26" s="3">
        <v>0</v>
      </c>
      <c r="F26" s="3">
        <v>0</v>
      </c>
      <c r="G26" s="3">
        <v>0</v>
      </c>
      <c r="I26" s="3">
        <f>SUM(C26:H26)</f>
        <v>162</v>
      </c>
    </row>
    <row r="28" spans="1:9" ht="12.75">
      <c r="A28" s="9" t="s">
        <v>137</v>
      </c>
      <c r="C28" s="3">
        <v>0</v>
      </c>
      <c r="D28" s="3">
        <v>0</v>
      </c>
      <c r="E28" s="3">
        <v>0</v>
      </c>
      <c r="F28" s="3">
        <v>0</v>
      </c>
      <c r="G28" s="3">
        <v>1770</v>
      </c>
      <c r="I28" s="3">
        <f>SUM(C28:H28)</f>
        <v>1770</v>
      </c>
    </row>
    <row r="29" spans="4:7" ht="12.75">
      <c r="D29" s="1"/>
      <c r="E29" s="1"/>
      <c r="F29" s="1"/>
      <c r="G29" s="1"/>
    </row>
    <row r="30" spans="1:9" ht="18" customHeight="1" thickBot="1">
      <c r="A30" s="9" t="s">
        <v>426</v>
      </c>
      <c r="C30" s="124">
        <f>SUM(C16:C29)</f>
        <v>230193</v>
      </c>
      <c r="D30" s="124">
        <f>SUM(D16:D29)</f>
        <v>267697</v>
      </c>
      <c r="E30" s="124">
        <f>SUM(E16:E29)</f>
        <v>3865</v>
      </c>
      <c r="F30" s="124">
        <f>SUM(F16:F29)</f>
        <v>-10353</v>
      </c>
      <c r="G30" s="124">
        <f>SUM(G16:G29)</f>
        <v>64633</v>
      </c>
      <c r="I30" s="124">
        <f>SUM(I16:I29)</f>
        <v>556035</v>
      </c>
    </row>
    <row r="32" spans="3:9" ht="12.75">
      <c r="C32" s="8" t="s">
        <v>251</v>
      </c>
      <c r="D32" s="123"/>
      <c r="E32" s="13"/>
      <c r="F32" s="13"/>
      <c r="G32" s="222"/>
      <c r="H32" s="123"/>
      <c r="I32" s="123"/>
    </row>
    <row r="33" spans="3:9" ht="12.75">
      <c r="C33" s="36" t="s">
        <v>250</v>
      </c>
      <c r="D33" s="123" t="s">
        <v>123</v>
      </c>
      <c r="E33" s="123" t="s">
        <v>125</v>
      </c>
      <c r="F33" s="123" t="s">
        <v>127</v>
      </c>
      <c r="G33" s="186" t="s">
        <v>2</v>
      </c>
      <c r="H33" s="123"/>
      <c r="I33" s="123"/>
    </row>
    <row r="34" spans="3:9" ht="12.75">
      <c r="C34" s="36" t="s">
        <v>309</v>
      </c>
      <c r="D34" s="123" t="s">
        <v>124</v>
      </c>
      <c r="E34" s="123" t="s">
        <v>126</v>
      </c>
      <c r="F34" s="123" t="s">
        <v>128</v>
      </c>
      <c r="G34" s="186" t="s">
        <v>3</v>
      </c>
      <c r="H34" s="123"/>
      <c r="I34" s="123" t="s">
        <v>155</v>
      </c>
    </row>
    <row r="35" spans="3:9" ht="12.75">
      <c r="C35" s="36" t="s">
        <v>142</v>
      </c>
      <c r="D35" s="123" t="s">
        <v>142</v>
      </c>
      <c r="E35" s="123" t="s">
        <v>142</v>
      </c>
      <c r="F35" s="123" t="s">
        <v>142</v>
      </c>
      <c r="G35" s="123" t="s">
        <v>142</v>
      </c>
      <c r="I35" s="123" t="s">
        <v>142</v>
      </c>
    </row>
    <row r="37" spans="1:9" ht="12.75">
      <c r="A37" s="9" t="s">
        <v>427</v>
      </c>
      <c r="C37" s="3">
        <v>296902</v>
      </c>
      <c r="D37" s="3">
        <v>267555</v>
      </c>
      <c r="E37" s="3">
        <v>4093</v>
      </c>
      <c r="F37" s="3">
        <v>-9538</v>
      </c>
      <c r="G37" s="3">
        <v>-105849</v>
      </c>
      <c r="I37" s="3">
        <f>SUM(C37:H37)</f>
        <v>453163</v>
      </c>
    </row>
    <row r="39" ht="12.75">
      <c r="A39" s="9" t="s">
        <v>131</v>
      </c>
    </row>
    <row r="40" ht="12.75">
      <c r="A40" s="9" t="s">
        <v>132</v>
      </c>
    </row>
    <row r="41" spans="1:9" ht="12.75">
      <c r="A41" s="9" t="s">
        <v>133</v>
      </c>
      <c r="C41" s="3">
        <v>0</v>
      </c>
      <c r="D41" s="3">
        <v>0</v>
      </c>
      <c r="E41" s="3">
        <v>2</v>
      </c>
      <c r="F41" s="3">
        <v>176</v>
      </c>
      <c r="G41" s="3">
        <v>0</v>
      </c>
      <c r="I41" s="3">
        <f>SUM(C41:H41)</f>
        <v>178</v>
      </c>
    </row>
    <row r="42" ht="12.75">
      <c r="A42" s="9"/>
    </row>
    <row r="43" ht="12.75">
      <c r="A43" s="9" t="s">
        <v>432</v>
      </c>
    </row>
    <row r="44" spans="1:9" ht="12.75">
      <c r="A44" s="9" t="s">
        <v>430</v>
      </c>
      <c r="C44" s="3">
        <v>29</v>
      </c>
      <c r="D44" s="3">
        <v>29</v>
      </c>
      <c r="E44" s="3">
        <v>0</v>
      </c>
      <c r="F44" s="3">
        <v>0</v>
      </c>
      <c r="G44" s="3">
        <v>0</v>
      </c>
      <c r="I44" s="3">
        <f>SUM(C44:H44)</f>
        <v>58</v>
      </c>
    </row>
    <row r="46" spans="1:9" ht="12.75">
      <c r="A46" s="9" t="s">
        <v>343</v>
      </c>
      <c r="C46" s="3">
        <v>0</v>
      </c>
      <c r="D46" s="3">
        <v>0</v>
      </c>
      <c r="E46" s="3">
        <v>0</v>
      </c>
      <c r="F46" s="3">
        <v>0</v>
      </c>
      <c r="G46" s="3">
        <v>-4960</v>
      </c>
      <c r="I46" s="3">
        <f>SUM(C46:H46)</f>
        <v>-4960</v>
      </c>
    </row>
    <row r="47" spans="4:7" ht="12.75">
      <c r="D47" s="1"/>
      <c r="E47" s="1"/>
      <c r="F47" s="1"/>
      <c r="G47" s="1"/>
    </row>
    <row r="48" spans="1:9" ht="18" customHeight="1" thickBot="1">
      <c r="A48" s="9" t="s">
        <v>428</v>
      </c>
      <c r="C48" s="124">
        <f>SUM(C37:C47)</f>
        <v>296931</v>
      </c>
      <c r="D48" s="124">
        <f>SUM(D37:D47)</f>
        <v>267584</v>
      </c>
      <c r="E48" s="124">
        <f>SUM(E37:E47)</f>
        <v>4095</v>
      </c>
      <c r="F48" s="124">
        <f>SUM(F37:F47)</f>
        <v>-9362</v>
      </c>
      <c r="G48" s="124">
        <f>SUM(G37:G47)</f>
        <v>-110809</v>
      </c>
      <c r="I48" s="124">
        <f>SUM(I37:I47)</f>
        <v>448439</v>
      </c>
    </row>
    <row r="52" spans="1:3" ht="12.75">
      <c r="A52" s="70" t="s">
        <v>29</v>
      </c>
      <c r="B52" s="66"/>
      <c r="C52" s="66"/>
    </row>
    <row r="53" spans="1:3" ht="12.75">
      <c r="A53" s="16" t="s">
        <v>420</v>
      </c>
      <c r="B53" s="66"/>
      <c r="C53" s="66"/>
    </row>
  </sheetData>
  <printOptions/>
  <pageMargins left="0.75" right="0.24" top="1" bottom="1" header="0.5" footer="0.5"/>
  <pageSetup fitToHeight="1" fitToWidth="1" orientation="portrait" scale="82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11" sqref="A11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16384" width="9.140625" style="3" customWidth="1"/>
  </cols>
  <sheetData>
    <row r="1" spans="3:10" s="66" customFormat="1" ht="31.5" customHeight="1">
      <c r="C1" s="18"/>
      <c r="D1" s="67"/>
      <c r="E1" s="4"/>
      <c r="G1" s="68"/>
      <c r="H1" s="116"/>
      <c r="I1" s="116"/>
      <c r="J1" s="50"/>
    </row>
    <row r="2" spans="1:10" s="66" customFormat="1" ht="12.75">
      <c r="A2" s="14" t="s">
        <v>134</v>
      </c>
      <c r="C2" s="18"/>
      <c r="D2" s="65"/>
      <c r="E2" s="14"/>
      <c r="F2" s="40"/>
      <c r="G2" s="125"/>
      <c r="H2" s="151"/>
      <c r="J2" s="116"/>
    </row>
    <row r="3" spans="1:10" s="66" customFormat="1" ht="9" customHeight="1">
      <c r="A3" s="15" t="s">
        <v>135</v>
      </c>
      <c r="C3" s="18"/>
      <c r="D3" s="65"/>
      <c r="E3" s="14"/>
      <c r="F3" s="41"/>
      <c r="G3" s="126"/>
      <c r="H3" s="14"/>
      <c r="I3" s="65"/>
      <c r="J3" s="42"/>
    </row>
    <row r="4" spans="1:10" s="66" customFormat="1" ht="10.5" customHeight="1">
      <c r="A4" s="15" t="s">
        <v>136</v>
      </c>
      <c r="C4" s="18"/>
      <c r="D4" s="65"/>
      <c r="E4" s="14"/>
      <c r="F4" s="41"/>
      <c r="G4" s="126"/>
      <c r="H4" s="14"/>
      <c r="J4" s="50"/>
    </row>
    <row r="5" spans="1:10" s="66" customFormat="1" ht="15" customHeight="1" hidden="1">
      <c r="A5" s="15"/>
      <c r="C5" s="18"/>
      <c r="D5" s="65"/>
      <c r="E5" s="14"/>
      <c r="F5" s="41"/>
      <c r="G5" s="126"/>
      <c r="H5" s="14"/>
      <c r="I5" s="203" t="s">
        <v>347</v>
      </c>
      <c r="J5" s="199"/>
    </row>
    <row r="6" s="66" customFormat="1" ht="12.75" hidden="1">
      <c r="I6" s="202" t="s">
        <v>348</v>
      </c>
    </row>
    <row r="7" s="66" customFormat="1" ht="12.75">
      <c r="I7" s="202"/>
    </row>
    <row r="8" spans="1:9" s="66" customFormat="1" ht="12.75">
      <c r="A8" s="118" t="s">
        <v>233</v>
      </c>
      <c r="I8" s="116"/>
    </row>
    <row r="9" s="66" customFormat="1" ht="12.75">
      <c r="A9" s="16" t="s">
        <v>425</v>
      </c>
    </row>
    <row r="11" spans="8:9" ht="12.75">
      <c r="H11" s="107" t="s">
        <v>252</v>
      </c>
      <c r="I11" s="107"/>
    </row>
    <row r="12" spans="6:9" ht="12.75">
      <c r="F12" s="107"/>
      <c r="G12" s="107" t="s">
        <v>433</v>
      </c>
      <c r="H12" s="107" t="s">
        <v>221</v>
      </c>
      <c r="I12" s="107"/>
    </row>
    <row r="13" spans="6:9" ht="12.75">
      <c r="F13" s="128" t="s">
        <v>434</v>
      </c>
      <c r="H13" s="128" t="s">
        <v>268</v>
      </c>
      <c r="I13" s="128" t="s">
        <v>435</v>
      </c>
    </row>
    <row r="14" spans="6:9" ht="12.75">
      <c r="F14" s="128"/>
      <c r="H14" s="128"/>
      <c r="I14" s="128"/>
    </row>
    <row r="15" spans="6:9" ht="12.75">
      <c r="F15" s="127" t="s">
        <v>142</v>
      </c>
      <c r="H15" s="127" t="s">
        <v>142</v>
      </c>
      <c r="I15" s="127" t="s">
        <v>142</v>
      </c>
    </row>
    <row r="17" spans="1:4" ht="12.75">
      <c r="A17" s="148" t="s">
        <v>253</v>
      </c>
      <c r="B17" s="99"/>
      <c r="C17" s="99"/>
      <c r="D17" s="99"/>
    </row>
    <row r="19" spans="1:9" ht="12.75">
      <c r="A19" s="9" t="s">
        <v>342</v>
      </c>
      <c r="F19" s="9">
        <v>-3560</v>
      </c>
      <c r="H19" s="3">
        <v>27396</v>
      </c>
      <c r="I19" s="3">
        <v>2980</v>
      </c>
    </row>
    <row r="20" ht="12.75">
      <c r="A20" s="9"/>
    </row>
    <row r="21" ht="12.75">
      <c r="A21" s="9" t="s">
        <v>254</v>
      </c>
    </row>
    <row r="22" spans="1:9" ht="12.75">
      <c r="A22" s="9" t="s">
        <v>255</v>
      </c>
      <c r="F22" s="9">
        <f>863+247</f>
        <v>1110</v>
      </c>
      <c r="H22" s="3">
        <v>3543</v>
      </c>
      <c r="I22" s="3">
        <v>4170</v>
      </c>
    </row>
    <row r="23" spans="1:9" ht="12.75">
      <c r="A23" s="9" t="s">
        <v>256</v>
      </c>
      <c r="F23" s="214">
        <f>-1414+4967-8</f>
        <v>3545</v>
      </c>
      <c r="H23" s="1">
        <v>-9149</v>
      </c>
      <c r="I23" s="1">
        <v>-3937</v>
      </c>
    </row>
    <row r="24" ht="12.75">
      <c r="A24" s="9"/>
    </row>
    <row r="25" spans="1:9" ht="12.75">
      <c r="A25" s="9" t="s">
        <v>257</v>
      </c>
      <c r="F25" s="3">
        <f>SUM(F19:F24)</f>
        <v>1095</v>
      </c>
      <c r="H25" s="3">
        <f>SUM(H19:H24)</f>
        <v>21790</v>
      </c>
      <c r="I25" s="3">
        <f>SUM(I19:I24)</f>
        <v>3213</v>
      </c>
    </row>
    <row r="26" ht="12.75">
      <c r="A26" s="9"/>
    </row>
    <row r="27" spans="1:9" ht="12.75">
      <c r="A27" s="9" t="s">
        <v>258</v>
      </c>
      <c r="F27" s="1">
        <v>3164</v>
      </c>
      <c r="H27" s="1">
        <v>9540</v>
      </c>
      <c r="I27" s="1">
        <v>-5032</v>
      </c>
    </row>
    <row r="28" ht="12.75">
      <c r="A28" s="9"/>
    </row>
    <row r="29" spans="1:9" ht="12.75">
      <c r="A29" s="9" t="s">
        <v>480</v>
      </c>
      <c r="F29" s="3">
        <f>SUM(F25:F28)</f>
        <v>4259</v>
      </c>
      <c r="H29" s="3">
        <f>SUM(H25:H28)</f>
        <v>31330</v>
      </c>
      <c r="I29" s="3">
        <f>SUM(I25:I28)</f>
        <v>-1819</v>
      </c>
    </row>
    <row r="30" spans="1:9" ht="12.75">
      <c r="A30" s="9" t="s">
        <v>481</v>
      </c>
      <c r="F30" s="3">
        <v>-208</v>
      </c>
      <c r="H30" s="3">
        <v>-2265</v>
      </c>
      <c r="I30" s="3">
        <v>2043</v>
      </c>
    </row>
    <row r="31" spans="1:9" ht="12.75">
      <c r="A31" s="9" t="s">
        <v>259</v>
      </c>
      <c r="F31" s="1">
        <v>-4967</v>
      </c>
      <c r="H31" s="1">
        <v>-7845</v>
      </c>
      <c r="I31" s="1">
        <v>-3598</v>
      </c>
    </row>
    <row r="33" spans="1:9" ht="13.5" thickBot="1">
      <c r="A33" s="118" t="s">
        <v>10</v>
      </c>
      <c r="F33" s="149">
        <f>SUM(F28:F32)</f>
        <v>-916</v>
      </c>
      <c r="H33" s="149">
        <f>SUM(H28:H32)</f>
        <v>21220</v>
      </c>
      <c r="I33" s="149">
        <f>SUM(I28:I32)</f>
        <v>-3374</v>
      </c>
    </row>
    <row r="35" spans="1:4" ht="12.75">
      <c r="A35" s="148" t="s">
        <v>261</v>
      </c>
      <c r="B35" s="1"/>
      <c r="C35" s="1"/>
      <c r="D35" s="1"/>
    </row>
    <row r="36" spans="6:9" ht="12.75">
      <c r="F36" s="7"/>
      <c r="H36" s="7"/>
      <c r="I36" s="7"/>
    </row>
    <row r="37" spans="1:9" ht="12.75">
      <c r="A37" s="9" t="s">
        <v>262</v>
      </c>
      <c r="F37" s="3">
        <v>0</v>
      </c>
      <c r="H37" s="3">
        <v>-18813</v>
      </c>
      <c r="I37" s="3">
        <v>-9019</v>
      </c>
    </row>
    <row r="38" spans="1:9" ht="12.75">
      <c r="A38" s="9" t="s">
        <v>263</v>
      </c>
      <c r="F38" s="1">
        <f>-1306+200+8</f>
        <v>-1098</v>
      </c>
      <c r="H38" s="1">
        <v>-8025</v>
      </c>
      <c r="I38" s="1">
        <v>-841</v>
      </c>
    </row>
    <row r="39" ht="12.75">
      <c r="A39" s="9"/>
    </row>
    <row r="40" spans="1:9" ht="13.5" thickBot="1">
      <c r="A40" s="118" t="s">
        <v>260</v>
      </c>
      <c r="F40" s="149">
        <f>SUM(F37:F39)</f>
        <v>-1098</v>
      </c>
      <c r="H40" s="149">
        <f>SUM(H37:H39)</f>
        <v>-26838</v>
      </c>
      <c r="I40" s="149">
        <f>SUM(I37:I39)</f>
        <v>-9860</v>
      </c>
    </row>
    <row r="41" ht="12.75">
      <c r="A41" s="9"/>
    </row>
    <row r="42" spans="1:4" ht="12.75">
      <c r="A42" s="148" t="s">
        <v>264</v>
      </c>
      <c r="B42" s="1"/>
      <c r="C42" s="1"/>
      <c r="D42" s="1"/>
    </row>
    <row r="43" spans="1:9" ht="12.75">
      <c r="A43" s="9" t="s">
        <v>265</v>
      </c>
      <c r="F43" s="3">
        <v>0</v>
      </c>
      <c r="H43" s="3">
        <v>1625</v>
      </c>
      <c r="I43" s="3">
        <v>276</v>
      </c>
    </row>
    <row r="44" spans="1:9" ht="12.75">
      <c r="A44" s="9" t="s">
        <v>266</v>
      </c>
      <c r="F44" s="3">
        <v>2970</v>
      </c>
      <c r="H44" s="3">
        <v>18725</v>
      </c>
      <c r="I44" s="3">
        <v>12444</v>
      </c>
    </row>
    <row r="45" spans="1:9" ht="12.75">
      <c r="A45" s="9" t="s">
        <v>267</v>
      </c>
      <c r="F45" s="1">
        <v>-103</v>
      </c>
      <c r="H45" s="1">
        <v>581</v>
      </c>
      <c r="I45" s="1">
        <v>191</v>
      </c>
    </row>
    <row r="46" ht="12.75">
      <c r="A46" s="9"/>
    </row>
    <row r="47" spans="1:9" ht="13.5" thickBot="1">
      <c r="A47" s="118" t="s">
        <v>234</v>
      </c>
      <c r="F47" s="149">
        <f>SUM(F43:F46)</f>
        <v>2867</v>
      </c>
      <c r="H47" s="149">
        <f>SUM(H43:H46)</f>
        <v>20931</v>
      </c>
      <c r="I47" s="149">
        <f>SUM(I43:I46)</f>
        <v>12911</v>
      </c>
    </row>
    <row r="48" spans="1:9" ht="12.75">
      <c r="A48" s="98"/>
      <c r="F48" s="7"/>
      <c r="H48" s="7"/>
      <c r="I48" s="7"/>
    </row>
    <row r="49" spans="1:9" ht="12.75">
      <c r="A49" s="98" t="s">
        <v>482</v>
      </c>
      <c r="F49" s="7">
        <f>+F33+F40+F47</f>
        <v>853</v>
      </c>
      <c r="H49" s="7">
        <f>+H33+H40+H47</f>
        <v>15313</v>
      </c>
      <c r="I49" s="7">
        <f>+I33+I40+I47</f>
        <v>-323</v>
      </c>
    </row>
    <row r="50" ht="12.75">
      <c r="A50" s="98"/>
    </row>
    <row r="51" spans="1:9" ht="12.75">
      <c r="A51" s="9" t="s">
        <v>237</v>
      </c>
      <c r="F51" s="98">
        <v>-37</v>
      </c>
      <c r="H51" s="3">
        <v>-1155</v>
      </c>
      <c r="I51" s="98">
        <v>-176</v>
      </c>
    </row>
    <row r="53" spans="1:9" ht="12.75">
      <c r="A53" s="9" t="s">
        <v>235</v>
      </c>
      <c r="F53" s="3">
        <v>-21293</v>
      </c>
      <c r="H53" s="3">
        <v>-32619</v>
      </c>
      <c r="I53" s="3">
        <v>-17011</v>
      </c>
    </row>
    <row r="55" spans="1:9" ht="12.75">
      <c r="A55" s="9" t="s">
        <v>237</v>
      </c>
      <c r="F55" s="99">
        <v>-6</v>
      </c>
      <c r="H55" s="1">
        <v>-25</v>
      </c>
      <c r="I55" s="99">
        <v>41</v>
      </c>
    </row>
    <row r="57" spans="1:9" ht="13.5" thickBot="1">
      <c r="A57" s="118" t="s">
        <v>236</v>
      </c>
      <c r="F57" s="149">
        <f>SUM(F49:F56)</f>
        <v>-20483</v>
      </c>
      <c r="H57" s="1">
        <f>SUM(H49:H56)</f>
        <v>-18486</v>
      </c>
      <c r="I57" s="149">
        <f>SUM(I49:I56)</f>
        <v>-17469</v>
      </c>
    </row>
    <row r="59" ht="12.75">
      <c r="A59" s="9" t="s">
        <v>273</v>
      </c>
    </row>
    <row r="60" spans="1:9" ht="12.75">
      <c r="A60" s="9"/>
      <c r="F60" s="36"/>
      <c r="I60" s="36"/>
    </row>
    <row r="61" spans="1:9" ht="12.75">
      <c r="A61" s="9"/>
      <c r="F61" s="36"/>
      <c r="I61" s="36"/>
    </row>
    <row r="62" spans="1:9" ht="12.75">
      <c r="A62" s="9"/>
      <c r="F62" s="36" t="s">
        <v>142</v>
      </c>
      <c r="I62" s="36" t="s">
        <v>142</v>
      </c>
    </row>
    <row r="63" spans="1:9" ht="12.75">
      <c r="A63" s="9" t="s">
        <v>274</v>
      </c>
      <c r="F63" s="3">
        <v>1897</v>
      </c>
      <c r="I63" s="3">
        <v>1992</v>
      </c>
    </row>
    <row r="64" spans="1:9" ht="12.75">
      <c r="A64" s="9" t="s">
        <v>275</v>
      </c>
      <c r="F64" s="3">
        <v>1419</v>
      </c>
      <c r="I64" s="3">
        <v>1711</v>
      </c>
    </row>
    <row r="65" spans="1:9" ht="12.75">
      <c r="A65" s="9" t="s">
        <v>158</v>
      </c>
      <c r="F65" s="1">
        <v>-22550</v>
      </c>
      <c r="I65" s="1">
        <v>-20110</v>
      </c>
    </row>
    <row r="66" spans="1:9" ht="12.75">
      <c r="A66" s="9"/>
      <c r="F66" s="3">
        <f>SUM(F63:F65)</f>
        <v>-19234</v>
      </c>
      <c r="I66" s="3">
        <f>SUM(I63:I65)</f>
        <v>-16407</v>
      </c>
    </row>
    <row r="67" spans="1:9" ht="12.75">
      <c r="A67" s="9" t="s">
        <v>276</v>
      </c>
      <c r="F67" s="3">
        <v>-1249</v>
      </c>
      <c r="I67" s="3">
        <v>-1062</v>
      </c>
    </row>
    <row r="68" spans="6:9" ht="12.75">
      <c r="F68" s="152">
        <f>SUM(F66:F67)</f>
        <v>-20483</v>
      </c>
      <c r="I68" s="152">
        <f>SUM(I66:I67)</f>
        <v>-17469</v>
      </c>
    </row>
    <row r="69" ht="12.75">
      <c r="F69" s="7"/>
    </row>
    <row r="70" ht="12.75">
      <c r="A70" s="70" t="s">
        <v>6</v>
      </c>
    </row>
    <row r="71" ht="12.75">
      <c r="A71" s="16" t="s">
        <v>420</v>
      </c>
    </row>
  </sheetData>
  <printOptions/>
  <pageMargins left="0.75" right="0.75" top="0.76" bottom="0.74" header="0.5" footer="0.5"/>
  <pageSetup fitToHeight="1" fitToWidth="1" orientation="portrait" scale="78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K439"/>
  <sheetViews>
    <sheetView tabSelected="1" workbookViewId="0" topLeftCell="A434">
      <selection activeCell="B440" sqref="B440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3.7109375" style="0" customWidth="1"/>
    <col min="12" max="12" width="4.8515625" style="0" customWidth="1"/>
  </cols>
  <sheetData>
    <row r="2" ht="12.75">
      <c r="A2" s="21" t="s">
        <v>144</v>
      </c>
    </row>
    <row r="3" spans="1:11" ht="12.75">
      <c r="A3" s="129" t="s">
        <v>138</v>
      </c>
      <c r="K3" s="116"/>
    </row>
    <row r="4" spans="1:11" ht="12.75">
      <c r="A4" s="129"/>
      <c r="K4" s="116"/>
    </row>
    <row r="5" ht="12.75">
      <c r="A5" s="129"/>
    </row>
    <row r="6" ht="12.75">
      <c r="A6" s="21" t="s">
        <v>436</v>
      </c>
    </row>
    <row r="7" ht="12.75">
      <c r="A7" s="21"/>
    </row>
    <row r="9" spans="1:3" ht="12.75">
      <c r="A9" s="130" t="s">
        <v>74</v>
      </c>
      <c r="B9" s="131" t="s">
        <v>222</v>
      </c>
      <c r="C9" s="131"/>
    </row>
    <row r="11" spans="1:3" ht="12.75">
      <c r="A11" s="22">
        <v>1</v>
      </c>
      <c r="B11" s="20" t="s">
        <v>139</v>
      </c>
      <c r="C11" s="20"/>
    </row>
    <row r="12" spans="2:10" ht="12.75">
      <c r="B12" s="22" t="s">
        <v>17</v>
      </c>
      <c r="C12" s="22"/>
      <c r="D12" s="23"/>
      <c r="E12" s="23"/>
      <c r="F12" s="23"/>
      <c r="G12" s="23"/>
      <c r="H12" s="23"/>
      <c r="I12" s="23"/>
      <c r="J12" s="22"/>
    </row>
    <row r="13" spans="2:9" ht="12.75">
      <c r="B13" s="22" t="s">
        <v>351</v>
      </c>
      <c r="C13" s="22"/>
      <c r="D13" s="23"/>
      <c r="E13" s="23"/>
      <c r="F13" s="23"/>
      <c r="G13" s="23"/>
      <c r="H13" s="23"/>
      <c r="I13" s="23"/>
    </row>
    <row r="14" spans="2:9" ht="12.75">
      <c r="B14" s="22"/>
      <c r="C14" s="22"/>
      <c r="D14" s="23"/>
      <c r="E14" s="23"/>
      <c r="F14" s="23"/>
      <c r="G14" s="23"/>
      <c r="H14" s="23"/>
      <c r="I14" s="23"/>
    </row>
    <row r="15" spans="2:9" ht="12.75">
      <c r="B15" s="22" t="s">
        <v>18</v>
      </c>
      <c r="C15" s="22"/>
      <c r="D15" s="23"/>
      <c r="E15" s="23"/>
      <c r="F15" s="23"/>
      <c r="G15" s="23"/>
      <c r="H15" s="23"/>
      <c r="I15" s="23"/>
    </row>
    <row r="16" spans="2:9" ht="12.75">
      <c r="B16" s="22" t="s">
        <v>437</v>
      </c>
      <c r="C16" s="22"/>
      <c r="D16" s="23"/>
      <c r="E16" s="23"/>
      <c r="F16" s="23"/>
      <c r="G16" s="23"/>
      <c r="H16" s="23"/>
      <c r="I16" s="23"/>
    </row>
    <row r="18" spans="2:3" ht="12.75">
      <c r="B18" s="22" t="s">
        <v>223</v>
      </c>
      <c r="C18" s="22"/>
    </row>
    <row r="19" spans="2:3" ht="12.75">
      <c r="B19" s="22" t="s">
        <v>438</v>
      </c>
      <c r="C19" s="22"/>
    </row>
    <row r="20" spans="2:3" ht="12.75">
      <c r="B20" s="22"/>
      <c r="C20" s="22"/>
    </row>
    <row r="21" spans="1:3" ht="12.75">
      <c r="A21" s="22">
        <v>2</v>
      </c>
      <c r="B21" s="95" t="s">
        <v>224</v>
      </c>
      <c r="C21" s="95"/>
    </row>
    <row r="22" ht="12.75">
      <c r="B22" t="s">
        <v>439</v>
      </c>
    </row>
    <row r="23" ht="12.75">
      <c r="B23" t="s">
        <v>19</v>
      </c>
    </row>
    <row r="25" spans="1:5" ht="12.75">
      <c r="A25" s="22">
        <v>3</v>
      </c>
      <c r="B25" s="218" t="s">
        <v>151</v>
      </c>
      <c r="C25" s="219"/>
      <c r="D25" s="220"/>
      <c r="E25" s="220"/>
    </row>
    <row r="26" spans="2:5" ht="12.75" hidden="1">
      <c r="B26" s="96" t="s">
        <v>271</v>
      </c>
      <c r="C26" s="93"/>
      <c r="D26" s="93"/>
      <c r="E26" s="93"/>
    </row>
    <row r="27" spans="2:6" ht="12.75" hidden="1">
      <c r="B27" s="96"/>
      <c r="C27" s="93"/>
      <c r="D27" s="93"/>
      <c r="E27" s="93"/>
      <c r="F27" t="s">
        <v>4</v>
      </c>
    </row>
    <row r="28" spans="2:5" ht="12.75">
      <c r="B28" s="94" t="s">
        <v>440</v>
      </c>
      <c r="C28" s="93"/>
      <c r="D28" s="93"/>
      <c r="E28" s="93"/>
    </row>
    <row r="29" spans="2:5" ht="12.75">
      <c r="B29" s="94" t="s">
        <v>374</v>
      </c>
      <c r="C29" s="93"/>
      <c r="D29" s="93"/>
      <c r="E29" s="93"/>
    </row>
    <row r="30" spans="3:4" ht="12.75">
      <c r="C30" s="20"/>
      <c r="D30" s="20"/>
    </row>
    <row r="31" spans="1:4" ht="12.75">
      <c r="A31" s="22">
        <v>4</v>
      </c>
      <c r="B31" s="95" t="s">
        <v>61</v>
      </c>
      <c r="C31" s="20"/>
      <c r="D31" s="20"/>
    </row>
    <row r="32" spans="2:3" ht="12.75" hidden="1">
      <c r="B32" s="94" t="s">
        <v>375</v>
      </c>
      <c r="C32" s="94"/>
    </row>
    <row r="33" spans="2:3" ht="12.75" hidden="1">
      <c r="B33" s="94" t="s">
        <v>376</v>
      </c>
      <c r="C33" s="94"/>
    </row>
    <row r="34" spans="2:3" ht="12.75">
      <c r="B34" s="94" t="s">
        <v>441</v>
      </c>
      <c r="C34" s="94"/>
    </row>
    <row r="35" spans="2:3" ht="12.75">
      <c r="B35" s="94" t="s">
        <v>442</v>
      </c>
      <c r="C35" s="94"/>
    </row>
    <row r="36" ht="12.75">
      <c r="B36" s="94"/>
    </row>
    <row r="37" spans="1:10" ht="12.75">
      <c r="A37" s="22">
        <v>5</v>
      </c>
      <c r="B37" s="95" t="s">
        <v>62</v>
      </c>
      <c r="C37" s="95"/>
      <c r="J37" s="7"/>
    </row>
    <row r="38" spans="2:10" ht="12.75">
      <c r="B38" t="s">
        <v>63</v>
      </c>
      <c r="J38" s="7"/>
    </row>
    <row r="39" spans="2:10" ht="12.75">
      <c r="B39" s="135"/>
      <c r="C39" s="135"/>
      <c r="D39" s="135"/>
      <c r="E39" s="135"/>
      <c r="J39" s="7"/>
    </row>
    <row r="40" spans="1:5" ht="15.75" customHeight="1">
      <c r="A40" s="22">
        <v>6</v>
      </c>
      <c r="B40" s="218" t="s">
        <v>58</v>
      </c>
      <c r="C40" s="218"/>
      <c r="D40" s="135"/>
      <c r="E40" s="135"/>
    </row>
    <row r="41" ht="12.75" customHeight="1">
      <c r="B41" t="s">
        <v>43</v>
      </c>
    </row>
    <row r="42" ht="12.75" customHeight="1">
      <c r="B42" t="s">
        <v>289</v>
      </c>
    </row>
    <row r="43" ht="12.75" customHeight="1" hidden="1">
      <c r="B43" t="s">
        <v>336</v>
      </c>
    </row>
    <row r="44" ht="12.75" customHeight="1" hidden="1">
      <c r="C44" t="s">
        <v>335</v>
      </c>
    </row>
    <row r="45" spans="2:3" ht="12.75" customHeight="1">
      <c r="B45" t="s">
        <v>457</v>
      </c>
      <c r="C45" t="s">
        <v>458</v>
      </c>
    </row>
    <row r="46" spans="1:3" s="94" customFormat="1" ht="14.25" customHeight="1">
      <c r="A46" s="109"/>
      <c r="C46" s="94" t="s">
        <v>459</v>
      </c>
    </row>
    <row r="47" spans="1:3" s="94" customFormat="1" ht="14.25" customHeight="1" hidden="1">
      <c r="A47" s="109"/>
      <c r="B47" t="s">
        <v>321</v>
      </c>
      <c r="C47" t="s">
        <v>337</v>
      </c>
    </row>
    <row r="48" spans="1:3" s="94" customFormat="1" ht="12.75" hidden="1">
      <c r="A48" s="109"/>
      <c r="C48" s="94" t="s">
        <v>338</v>
      </c>
    </row>
    <row r="49" s="94" customFormat="1" ht="12.75">
      <c r="A49" s="109"/>
    </row>
    <row r="50" spans="1:3" s="94" customFormat="1" ht="12.75">
      <c r="A50" s="109">
        <v>7</v>
      </c>
      <c r="B50" s="95" t="s">
        <v>64</v>
      </c>
      <c r="C50" s="95"/>
    </row>
    <row r="51" spans="1:2" s="94" customFormat="1" ht="12.75">
      <c r="A51" s="109"/>
      <c r="B51" s="94" t="s">
        <v>66</v>
      </c>
    </row>
    <row r="52" s="94" customFormat="1" ht="12.75">
      <c r="A52" s="109"/>
    </row>
    <row r="53" spans="1:3" ht="12.75">
      <c r="A53" s="22">
        <v>8</v>
      </c>
      <c r="B53" s="95" t="s">
        <v>164</v>
      </c>
      <c r="C53" s="95"/>
    </row>
    <row r="54" spans="2:10" ht="12.75">
      <c r="B54" s="20"/>
      <c r="C54" s="20"/>
      <c r="F54" s="11" t="s">
        <v>186</v>
      </c>
      <c r="G54" s="11"/>
      <c r="H54" s="11" t="s">
        <v>188</v>
      </c>
      <c r="J54" s="11"/>
    </row>
    <row r="55" spans="2:10" ht="12.75">
      <c r="B55" s="20"/>
      <c r="C55" s="20"/>
      <c r="F55" s="11" t="s">
        <v>187</v>
      </c>
      <c r="G55" s="11"/>
      <c r="H55" s="11" t="s">
        <v>189</v>
      </c>
      <c r="J55" s="11"/>
    </row>
    <row r="56" spans="2:10" ht="12.75">
      <c r="B56" s="20"/>
      <c r="C56" s="20"/>
      <c r="F56" s="11" t="s">
        <v>179</v>
      </c>
      <c r="G56" s="11"/>
      <c r="H56" s="11" t="s">
        <v>143</v>
      </c>
      <c r="I56" s="38"/>
      <c r="J56" s="11"/>
    </row>
    <row r="57" spans="2:10" ht="12.75">
      <c r="B57" s="20"/>
      <c r="C57" s="20"/>
      <c r="F57" s="11" t="s">
        <v>142</v>
      </c>
      <c r="H57" s="11" t="s">
        <v>142</v>
      </c>
      <c r="I57" s="2"/>
      <c r="J57" s="132"/>
    </row>
    <row r="58" spans="1:10" s="94" customFormat="1" ht="12.75">
      <c r="A58" s="109"/>
      <c r="F58" s="98"/>
      <c r="G58" s="166"/>
      <c r="H58" s="166"/>
      <c r="I58" s="106"/>
      <c r="J58" s="106"/>
    </row>
    <row r="59" spans="1:10" s="94" customFormat="1" ht="12.75">
      <c r="A59" s="109"/>
      <c r="B59" s="94" t="s">
        <v>165</v>
      </c>
      <c r="F59" s="98">
        <v>2498</v>
      </c>
      <c r="G59" s="166"/>
      <c r="H59" s="205">
        <v>-1039</v>
      </c>
      <c r="I59" s="204"/>
      <c r="J59" s="106"/>
    </row>
    <row r="60" spans="1:10" s="94" customFormat="1" ht="12.75">
      <c r="A60" s="109"/>
      <c r="B60" s="94" t="s">
        <v>166</v>
      </c>
      <c r="F60" s="98">
        <v>7933</v>
      </c>
      <c r="G60" s="166"/>
      <c r="H60" s="98">
        <v>2812</v>
      </c>
      <c r="I60" s="146"/>
      <c r="J60" s="106"/>
    </row>
    <row r="61" spans="1:10" s="94" customFormat="1" ht="12.75">
      <c r="A61" s="109"/>
      <c r="B61" s="94" t="s">
        <v>167</v>
      </c>
      <c r="F61" s="98">
        <v>1896</v>
      </c>
      <c r="G61" s="166"/>
      <c r="H61" s="98">
        <v>-324</v>
      </c>
      <c r="I61" s="106"/>
      <c r="J61" s="106"/>
    </row>
    <row r="62" spans="1:10" s="94" customFormat="1" ht="12.75">
      <c r="A62" s="109"/>
      <c r="B62" s="94" t="s">
        <v>194</v>
      </c>
      <c r="F62" s="99">
        <v>2712</v>
      </c>
      <c r="G62" s="97"/>
      <c r="H62" s="99">
        <v>-1464</v>
      </c>
      <c r="I62" s="146"/>
      <c r="J62" s="106"/>
    </row>
    <row r="63" spans="1:10" s="94" customFormat="1" ht="12.75">
      <c r="A63" s="109"/>
      <c r="F63" s="98">
        <f>SUM(F58:F62)</f>
        <v>15039</v>
      </c>
      <c r="G63" s="97"/>
      <c r="H63" s="98">
        <f>SUM(H58:H62)</f>
        <v>-15</v>
      </c>
      <c r="I63" s="106"/>
      <c r="J63" s="106"/>
    </row>
    <row r="64" spans="1:10" s="94" customFormat="1" ht="14.25" customHeight="1">
      <c r="A64" s="109"/>
      <c r="B64" s="94" t="s">
        <v>277</v>
      </c>
      <c r="F64" s="98">
        <v>-21</v>
      </c>
      <c r="G64" s="166"/>
      <c r="H64" s="98">
        <v>0</v>
      </c>
      <c r="I64" s="106"/>
      <c r="J64" s="106"/>
    </row>
    <row r="65" spans="1:10" s="94" customFormat="1" ht="12.75">
      <c r="A65" s="109"/>
      <c r="B65" s="94" t="s">
        <v>174</v>
      </c>
      <c r="F65" s="98">
        <v>0</v>
      </c>
      <c r="G65" s="166"/>
      <c r="H65" s="98">
        <f>-4967+8</f>
        <v>-4959</v>
      </c>
      <c r="I65" s="106"/>
      <c r="J65" s="106"/>
    </row>
    <row r="66" spans="1:10" s="94" customFormat="1" ht="12.75">
      <c r="A66" s="109"/>
      <c r="B66" s="94" t="s">
        <v>118</v>
      </c>
      <c r="F66" s="98">
        <v>0</v>
      </c>
      <c r="G66" s="97"/>
      <c r="H66" s="98">
        <v>1414</v>
      </c>
      <c r="I66" s="106"/>
      <c r="J66" s="106"/>
    </row>
    <row r="67" spans="1:10" s="94" customFormat="1" ht="13.5" customHeight="1">
      <c r="A67" s="109"/>
      <c r="F67" s="100">
        <f>SUM(F63:F66)</f>
        <v>15018</v>
      </c>
      <c r="G67" s="204"/>
      <c r="H67" s="100">
        <f>SUM(H63:H66)</f>
        <v>-3560</v>
      </c>
      <c r="I67" s="106"/>
      <c r="J67" s="106"/>
    </row>
    <row r="68" spans="1:10" s="94" customFormat="1" ht="13.5" customHeight="1">
      <c r="A68" s="109"/>
      <c r="F68" s="106"/>
      <c r="G68" s="97"/>
      <c r="H68" s="106"/>
      <c r="I68" s="106"/>
      <c r="J68" s="106"/>
    </row>
    <row r="69" spans="1:10" s="94" customFormat="1" ht="13.5" customHeight="1">
      <c r="A69" s="109"/>
      <c r="F69" s="106"/>
      <c r="G69" s="97"/>
      <c r="H69" s="106"/>
      <c r="I69" s="106"/>
      <c r="J69" s="106"/>
    </row>
    <row r="70" spans="1:10" s="94" customFormat="1" ht="13.5" customHeight="1">
      <c r="A70" s="109"/>
      <c r="F70" s="106"/>
      <c r="G70" s="97"/>
      <c r="H70" s="106"/>
      <c r="I70" s="106"/>
      <c r="J70" s="106"/>
    </row>
    <row r="71" spans="1:3" ht="12.75">
      <c r="A71" s="22">
        <v>9</v>
      </c>
      <c r="B71" s="95" t="s">
        <v>59</v>
      </c>
      <c r="C71" s="20"/>
    </row>
    <row r="72" ht="12.75">
      <c r="B72" t="s">
        <v>30</v>
      </c>
    </row>
    <row r="73" ht="12.75">
      <c r="B73" t="s">
        <v>443</v>
      </c>
    </row>
    <row r="75" spans="1:3" ht="12.75">
      <c r="A75" s="22">
        <v>10</v>
      </c>
      <c r="B75" s="95" t="s">
        <v>65</v>
      </c>
      <c r="C75" s="95"/>
    </row>
    <row r="76" ht="12.75">
      <c r="B76" t="s">
        <v>488</v>
      </c>
    </row>
    <row r="77" ht="12.75">
      <c r="B77" t="s">
        <v>460</v>
      </c>
    </row>
    <row r="78" ht="12.75">
      <c r="B78" t="s">
        <v>461</v>
      </c>
    </row>
    <row r="79" spans="2:3" ht="12.75">
      <c r="B79" t="s">
        <v>462</v>
      </c>
      <c r="C79" t="s">
        <v>463</v>
      </c>
    </row>
    <row r="80" ht="12.75">
      <c r="C80" t="s">
        <v>464</v>
      </c>
    </row>
    <row r="81" spans="2:3" ht="12.75">
      <c r="B81" t="s">
        <v>465</v>
      </c>
      <c r="C81" t="s">
        <v>477</v>
      </c>
    </row>
    <row r="82" ht="12.75">
      <c r="C82" t="s">
        <v>466</v>
      </c>
    </row>
    <row r="83" spans="2:3" ht="12.75">
      <c r="B83" t="s">
        <v>467</v>
      </c>
      <c r="C83" t="s">
        <v>468</v>
      </c>
    </row>
    <row r="84" ht="12.75">
      <c r="C84" t="s">
        <v>469</v>
      </c>
    </row>
    <row r="85" spans="2:3" ht="12.75">
      <c r="B85" t="s">
        <v>483</v>
      </c>
      <c r="C85" t="s">
        <v>484</v>
      </c>
    </row>
    <row r="86" ht="12.75">
      <c r="C86" t="s">
        <v>487</v>
      </c>
    </row>
    <row r="88" spans="1:3" ht="12.75">
      <c r="A88" s="22">
        <v>11</v>
      </c>
      <c r="B88" s="95" t="s">
        <v>60</v>
      </c>
      <c r="C88" s="95"/>
    </row>
    <row r="89" spans="1:2" s="25" customFormat="1" ht="12.75" hidden="1">
      <c r="A89" s="64"/>
      <c r="B89" s="94" t="s">
        <v>359</v>
      </c>
    </row>
    <row r="90" spans="1:2" s="25" customFormat="1" ht="12.75">
      <c r="A90" s="64"/>
      <c r="B90" s="94" t="s">
        <v>478</v>
      </c>
    </row>
    <row r="91" spans="1:2" s="25" customFormat="1" ht="12.75">
      <c r="A91" s="64"/>
      <c r="B91" s="94" t="s">
        <v>479</v>
      </c>
    </row>
    <row r="92" spans="1:2" s="25" customFormat="1" ht="12.75">
      <c r="A92" s="64"/>
      <c r="B92" s="94"/>
    </row>
    <row r="93" spans="1:3" ht="12.75">
      <c r="A93" s="22">
        <v>12</v>
      </c>
      <c r="B93" s="95" t="s">
        <v>225</v>
      </c>
      <c r="C93" s="95"/>
    </row>
    <row r="94" spans="2:3" ht="12.75">
      <c r="B94" s="25" t="s">
        <v>444</v>
      </c>
      <c r="C94" s="25"/>
    </row>
    <row r="95" spans="2:3" ht="12.75">
      <c r="B95" s="25" t="s">
        <v>46</v>
      </c>
      <c r="C95" s="25"/>
    </row>
    <row r="96" spans="2:8" ht="12.75">
      <c r="B96" s="25"/>
      <c r="C96" s="25"/>
      <c r="H96" s="11" t="s">
        <v>72</v>
      </c>
    </row>
    <row r="97" spans="2:8" ht="12.75">
      <c r="B97" s="25"/>
      <c r="C97" s="25"/>
      <c r="H97" s="11" t="s">
        <v>73</v>
      </c>
    </row>
    <row r="98" spans="2:8" ht="12.75">
      <c r="B98" s="25"/>
      <c r="C98" s="25"/>
      <c r="H98" s="11" t="s">
        <v>142</v>
      </c>
    </row>
    <row r="99" spans="2:3" ht="12.75">
      <c r="B99" s="25" t="s">
        <v>67</v>
      </c>
      <c r="C99" s="25"/>
    </row>
    <row r="100" spans="2:3" ht="12.75">
      <c r="B100" s="25" t="s">
        <v>68</v>
      </c>
      <c r="C100" s="25"/>
    </row>
    <row r="101" spans="2:9" ht="12.75">
      <c r="B101" s="25" t="s">
        <v>69</v>
      </c>
      <c r="C101" s="25"/>
      <c r="H101" s="183">
        <v>-19878</v>
      </c>
      <c r="I101" s="94" t="s">
        <v>80</v>
      </c>
    </row>
    <row r="102" spans="2:8" ht="12.75">
      <c r="B102" s="25" t="s">
        <v>247</v>
      </c>
      <c r="C102" s="25"/>
      <c r="H102" s="98">
        <v>-2</v>
      </c>
    </row>
    <row r="103" spans="2:8" ht="12.75">
      <c r="B103" s="25"/>
      <c r="C103" s="25"/>
      <c r="H103" s="98"/>
    </row>
    <row r="104" spans="2:8" ht="12.75">
      <c r="B104" s="25" t="s">
        <v>70</v>
      </c>
      <c r="C104" s="25"/>
      <c r="H104" s="98">
        <v>0</v>
      </c>
    </row>
    <row r="105" spans="2:3" ht="12.75">
      <c r="B105" s="25" t="s">
        <v>71</v>
      </c>
      <c r="C105" s="25"/>
    </row>
    <row r="106" spans="2:8" ht="12.75">
      <c r="B106" s="25"/>
      <c r="C106" s="25"/>
      <c r="H106" s="152">
        <f>SUM(H100:H105)</f>
        <v>-19880</v>
      </c>
    </row>
    <row r="107" spans="2:8" ht="12.75">
      <c r="B107" s="25"/>
      <c r="C107" s="25"/>
      <c r="H107" s="7"/>
    </row>
    <row r="108" spans="2:8" ht="12.75">
      <c r="B108" s="94" t="s">
        <v>80</v>
      </c>
      <c r="C108" s="25" t="s">
        <v>456</v>
      </c>
      <c r="H108" s="7"/>
    </row>
    <row r="109" spans="2:8" ht="12.75">
      <c r="B109" s="25"/>
      <c r="C109" s="25"/>
      <c r="H109" s="2"/>
    </row>
    <row r="110" spans="2:3" ht="12.75">
      <c r="B110" s="94" t="s">
        <v>195</v>
      </c>
      <c r="C110" s="94" t="s">
        <v>313</v>
      </c>
    </row>
    <row r="111" ht="12.75">
      <c r="C111" s="94" t="s">
        <v>314</v>
      </c>
    </row>
    <row r="112" ht="12.75">
      <c r="C112" s="94" t="s">
        <v>316</v>
      </c>
    </row>
    <row r="113" ht="12.75">
      <c r="C113" s="94" t="s">
        <v>315</v>
      </c>
    </row>
    <row r="114" ht="12.75">
      <c r="C114" s="94"/>
    </row>
    <row r="115" ht="12.75">
      <c r="C115" s="94" t="s">
        <v>310</v>
      </c>
    </row>
    <row r="116" ht="12.75">
      <c r="C116" s="94" t="s">
        <v>44</v>
      </c>
    </row>
    <row r="117" spans="2:3" ht="12.75">
      <c r="B117" s="94"/>
      <c r="C117" s="94"/>
    </row>
    <row r="118" spans="2:3" ht="12.75">
      <c r="B118" s="94" t="s">
        <v>377</v>
      </c>
      <c r="C118" s="94" t="s">
        <v>20</v>
      </c>
    </row>
    <row r="119" ht="12.75">
      <c r="C119" s="94" t="s">
        <v>21</v>
      </c>
    </row>
    <row r="120" ht="12.75">
      <c r="C120" s="94" t="s">
        <v>22</v>
      </c>
    </row>
    <row r="121" ht="12.75">
      <c r="C121" s="94" t="s">
        <v>23</v>
      </c>
    </row>
    <row r="122" ht="12.75">
      <c r="C122" s="94"/>
    </row>
    <row r="123" ht="12.75">
      <c r="C123" s="94" t="s">
        <v>445</v>
      </c>
    </row>
    <row r="124" ht="12.75">
      <c r="C124" s="94" t="s">
        <v>489</v>
      </c>
    </row>
    <row r="125" ht="12.75">
      <c r="C125" s="94" t="s">
        <v>490</v>
      </c>
    </row>
    <row r="126" ht="12.75">
      <c r="C126" s="94"/>
    </row>
    <row r="127" ht="12.75">
      <c r="C127" s="94"/>
    </row>
    <row r="128" ht="12.75">
      <c r="C128" s="94"/>
    </row>
    <row r="129" ht="12.75">
      <c r="C129" s="94"/>
    </row>
    <row r="130" ht="12.75">
      <c r="C130" s="94"/>
    </row>
    <row r="131" ht="12.75">
      <c r="C131" s="94"/>
    </row>
    <row r="132" ht="12.75">
      <c r="C132" s="94"/>
    </row>
    <row r="133" ht="12.75">
      <c r="C133" s="94"/>
    </row>
    <row r="134" ht="12.75">
      <c r="C134" s="94"/>
    </row>
    <row r="135" spans="1:3" ht="12.75">
      <c r="A135" s="130" t="s">
        <v>75</v>
      </c>
      <c r="B135" s="131" t="s">
        <v>248</v>
      </c>
      <c r="C135" s="131"/>
    </row>
    <row r="136" spans="2:3" ht="12.75">
      <c r="B136" s="131" t="s">
        <v>352</v>
      </c>
      <c r="C136" s="131"/>
    </row>
    <row r="137" spans="2:3" ht="12.75">
      <c r="B137" s="131"/>
      <c r="C137" s="131"/>
    </row>
    <row r="138" spans="1:3" ht="12.75">
      <c r="A138" s="22">
        <v>1</v>
      </c>
      <c r="B138" s="95" t="s">
        <v>143</v>
      </c>
      <c r="C138" s="131"/>
    </row>
    <row r="139" spans="3:10" ht="12.75">
      <c r="C139" s="95"/>
      <c r="J139" s="11" t="s">
        <v>269</v>
      </c>
    </row>
    <row r="140" spans="2:10" ht="12.75">
      <c r="B140" s="95"/>
      <c r="C140" s="95"/>
      <c r="H140" s="11" t="s">
        <v>45</v>
      </c>
      <c r="J140" s="11" t="s">
        <v>207</v>
      </c>
    </row>
    <row r="141" spans="2:10" ht="12.75">
      <c r="B141" s="20"/>
      <c r="C141" s="20"/>
      <c r="H141" s="11" t="s">
        <v>41</v>
      </c>
      <c r="J141" s="11" t="s">
        <v>209</v>
      </c>
    </row>
    <row r="142" spans="2:10" ht="12.75">
      <c r="B142" s="20"/>
      <c r="C142" s="20"/>
      <c r="H142" s="24" t="s">
        <v>446</v>
      </c>
      <c r="I142" s="11"/>
      <c r="J142" s="24" t="str">
        <f>+H142</f>
        <v>31/10/04</v>
      </c>
    </row>
    <row r="143" spans="8:10" ht="12.75">
      <c r="H143" s="101" t="s">
        <v>142</v>
      </c>
      <c r="J143" s="101" t="s">
        <v>142</v>
      </c>
    </row>
    <row r="144" spans="8:10" ht="12.75">
      <c r="H144" s="94"/>
      <c r="I144" s="101"/>
      <c r="J144" s="94"/>
    </row>
    <row r="145" spans="2:10" ht="12.75">
      <c r="B145" t="s">
        <v>77</v>
      </c>
      <c r="H145" s="98">
        <f>+J145-0</f>
        <v>562</v>
      </c>
      <c r="I145" s="98"/>
      <c r="J145" s="98">
        <v>562</v>
      </c>
    </row>
    <row r="146" spans="2:10" ht="12.75" hidden="1">
      <c r="B146" t="s">
        <v>198</v>
      </c>
      <c r="H146" s="98">
        <f>+J146-0</f>
        <v>0</v>
      </c>
      <c r="I146" s="98"/>
      <c r="J146" s="98">
        <v>0</v>
      </c>
    </row>
    <row r="147" spans="2:10" ht="13.5" customHeight="1">
      <c r="B147" s="94"/>
      <c r="H147" s="98"/>
      <c r="I147" s="98"/>
      <c r="J147" s="98"/>
    </row>
    <row r="148" spans="8:10" ht="12.75">
      <c r="H148" s="100">
        <f>SUM(H145:H147)</f>
        <v>562</v>
      </c>
      <c r="I148" s="98"/>
      <c r="J148" s="100">
        <f>SUM(J145:J147)</f>
        <v>562</v>
      </c>
    </row>
    <row r="149" spans="2:10" ht="12.75" hidden="1">
      <c r="B149" s="133" t="s">
        <v>82</v>
      </c>
      <c r="H149" s="106"/>
      <c r="I149" s="98"/>
      <c r="J149" s="106"/>
    </row>
    <row r="150" spans="8:10" ht="12.75" hidden="1">
      <c r="H150" s="106"/>
      <c r="I150" s="98"/>
      <c r="J150" s="106"/>
    </row>
    <row r="151" spans="2:10" ht="12.75" hidden="1">
      <c r="B151" t="s">
        <v>83</v>
      </c>
      <c r="H151" s="106">
        <v>15259</v>
      </c>
      <c r="I151" s="98"/>
      <c r="J151" s="106"/>
    </row>
    <row r="152" spans="2:10" ht="12.75" customHeight="1" hidden="1">
      <c r="B152" t="s">
        <v>226</v>
      </c>
      <c r="H152" s="106">
        <f>+H151*0.28</f>
        <v>4272.52</v>
      </c>
      <c r="I152" s="98"/>
      <c r="J152" s="106"/>
    </row>
    <row r="153" spans="8:10" ht="12.75" customHeight="1" hidden="1">
      <c r="H153" s="106"/>
      <c r="I153" s="98"/>
      <c r="J153" s="106"/>
    </row>
    <row r="154" spans="2:10" ht="12.75" customHeight="1" hidden="1">
      <c r="B154" s="94" t="s">
        <v>53</v>
      </c>
      <c r="H154" s="106"/>
      <c r="I154" s="98"/>
      <c r="J154" s="106"/>
    </row>
    <row r="155" spans="3:10" ht="12.75" customHeight="1" hidden="1">
      <c r="C155" t="s">
        <v>56</v>
      </c>
      <c r="H155" s="106">
        <v>-2658</v>
      </c>
      <c r="I155" s="98"/>
      <c r="J155" s="106"/>
    </row>
    <row r="156" spans="3:10" ht="12.75" customHeight="1" hidden="1">
      <c r="C156" t="s">
        <v>52</v>
      </c>
      <c r="H156" s="106">
        <f>-482-157</f>
        <v>-639</v>
      </c>
      <c r="I156" s="98"/>
      <c r="J156" s="106"/>
    </row>
    <row r="157" spans="3:10" ht="12.75" customHeight="1" hidden="1">
      <c r="C157" t="s">
        <v>54</v>
      </c>
      <c r="H157" s="106">
        <v>-84</v>
      </c>
      <c r="I157" s="98"/>
      <c r="J157" s="106"/>
    </row>
    <row r="158" spans="8:10" ht="12.75" hidden="1">
      <c r="H158" s="106"/>
      <c r="I158" s="98"/>
      <c r="J158" s="106"/>
    </row>
    <row r="159" spans="2:10" ht="12.75" hidden="1">
      <c r="B159" s="94" t="s">
        <v>227</v>
      </c>
      <c r="H159" s="106"/>
      <c r="I159" s="98"/>
      <c r="J159" s="106"/>
    </row>
    <row r="160" spans="3:10" ht="12.75" hidden="1">
      <c r="C160" t="s">
        <v>50</v>
      </c>
      <c r="H160" s="106">
        <v>936</v>
      </c>
      <c r="I160" s="98"/>
      <c r="J160" s="106"/>
    </row>
    <row r="161" spans="3:10" ht="12.75" hidden="1">
      <c r="C161" t="s">
        <v>51</v>
      </c>
      <c r="H161" s="106">
        <v>101</v>
      </c>
      <c r="I161" s="98"/>
      <c r="J161" s="106"/>
    </row>
    <row r="162" spans="3:10" ht="12.75" hidden="1">
      <c r="C162" t="s">
        <v>84</v>
      </c>
      <c r="H162" s="98">
        <v>13</v>
      </c>
      <c r="I162" s="98"/>
      <c r="J162" s="98"/>
    </row>
    <row r="163" spans="8:10" ht="12.75" hidden="1">
      <c r="H163" s="98"/>
      <c r="I163" s="98"/>
      <c r="J163" s="98"/>
    </row>
    <row r="164" spans="2:10" ht="12.75" hidden="1">
      <c r="B164" t="s">
        <v>239</v>
      </c>
      <c r="H164" s="98">
        <v>-122</v>
      </c>
      <c r="I164" s="98"/>
      <c r="J164" s="98"/>
    </row>
    <row r="165" spans="8:10" ht="12.75" hidden="1">
      <c r="H165" s="98"/>
      <c r="I165" s="98"/>
      <c r="J165" s="98"/>
    </row>
    <row r="166" spans="2:10" ht="12.75" hidden="1">
      <c r="B166" t="s">
        <v>238</v>
      </c>
      <c r="H166" s="98">
        <v>105</v>
      </c>
      <c r="I166" s="98"/>
      <c r="J166" s="98"/>
    </row>
    <row r="167" spans="8:10" ht="12.75" hidden="1">
      <c r="H167" s="98"/>
      <c r="I167" s="98"/>
      <c r="J167" s="98"/>
    </row>
    <row r="168" spans="2:10" ht="12.75" hidden="1">
      <c r="B168" t="s">
        <v>55</v>
      </c>
      <c r="H168" s="98">
        <v>40</v>
      </c>
      <c r="I168" s="98"/>
      <c r="J168" s="98"/>
    </row>
    <row r="169" spans="8:10" ht="12.75" hidden="1">
      <c r="H169" s="99"/>
      <c r="I169" s="98"/>
      <c r="J169" s="98"/>
    </row>
    <row r="170" spans="2:10" ht="12.75" hidden="1">
      <c r="B170" t="s">
        <v>119</v>
      </c>
      <c r="H170" s="100">
        <f>SUM(H152:H169)</f>
        <v>1964.5200000000004</v>
      </c>
      <c r="I170" s="98"/>
      <c r="J170" s="98"/>
    </row>
    <row r="171" spans="2:10" ht="12.75" hidden="1">
      <c r="B171" s="94" t="s">
        <v>278</v>
      </c>
      <c r="H171" s="106"/>
      <c r="I171" s="98"/>
      <c r="J171" s="98"/>
    </row>
    <row r="172" spans="2:10" ht="12.75" hidden="1">
      <c r="B172" s="94" t="s">
        <v>311</v>
      </c>
      <c r="H172" s="106"/>
      <c r="I172" s="98"/>
      <c r="J172" s="98"/>
    </row>
    <row r="173" spans="2:10" ht="12.75" hidden="1">
      <c r="B173" s="94"/>
      <c r="H173" s="106"/>
      <c r="I173" s="98"/>
      <c r="J173" s="98"/>
    </row>
    <row r="174" spans="2:11" ht="12.75">
      <c r="B174" s="208" t="s">
        <v>380</v>
      </c>
      <c r="C174" s="208"/>
      <c r="D174" s="208"/>
      <c r="E174" s="208"/>
      <c r="F174" s="208"/>
      <c r="G174" s="208"/>
      <c r="H174" s="104"/>
      <c r="I174" s="208"/>
      <c r="J174" s="208"/>
      <c r="K174" s="208"/>
    </row>
    <row r="175" spans="2:11" ht="12.75">
      <c r="B175" s="208" t="s">
        <v>350</v>
      </c>
      <c r="C175" s="208"/>
      <c r="D175" s="208"/>
      <c r="E175" s="208"/>
      <c r="F175" s="208"/>
      <c r="G175" s="208"/>
      <c r="H175" s="104"/>
      <c r="I175" s="208"/>
      <c r="J175" s="208"/>
      <c r="K175" s="208"/>
    </row>
    <row r="176" spans="2:11" ht="12.75">
      <c r="B176" s="94"/>
      <c r="C176" s="96"/>
      <c r="D176" s="94"/>
      <c r="E176" s="96"/>
      <c r="F176" s="96"/>
      <c r="G176" s="96"/>
      <c r="H176" s="97"/>
      <c r="I176" s="96"/>
      <c r="J176" s="96"/>
      <c r="K176" s="96"/>
    </row>
    <row r="177" spans="1:9" ht="14.25" customHeight="1">
      <c r="A177" s="22">
        <v>2</v>
      </c>
      <c r="B177" s="20" t="s">
        <v>228</v>
      </c>
      <c r="C177" s="20"/>
      <c r="G177" s="11"/>
      <c r="I177" s="11"/>
    </row>
    <row r="178" spans="2:8" ht="12.75" hidden="1">
      <c r="B178" s="2" t="s">
        <v>231</v>
      </c>
      <c r="C178" s="2"/>
      <c r="D178" s="2"/>
      <c r="E178" s="2"/>
      <c r="F178" s="2"/>
      <c r="G178" s="26"/>
      <c r="H178" s="2"/>
    </row>
    <row r="179" spans="2:8" ht="12.75" hidden="1">
      <c r="B179" s="110" t="s">
        <v>229</v>
      </c>
      <c r="C179" s="110"/>
      <c r="D179" s="2"/>
      <c r="E179" s="2"/>
      <c r="F179" s="2"/>
      <c r="G179" s="2"/>
      <c r="H179" s="2"/>
    </row>
    <row r="180" spans="2:8" ht="12.75" hidden="1">
      <c r="B180" s="110"/>
      <c r="C180" s="110"/>
      <c r="D180" s="2"/>
      <c r="E180" s="2"/>
      <c r="F180" s="2"/>
      <c r="G180" s="2"/>
      <c r="H180" s="2"/>
    </row>
    <row r="181" spans="2:8" ht="12.75">
      <c r="B181" s="110" t="s">
        <v>312</v>
      </c>
      <c r="C181" s="110"/>
      <c r="D181" s="2"/>
      <c r="E181" s="2"/>
      <c r="F181" s="2"/>
      <c r="G181" s="2"/>
      <c r="H181" s="2"/>
    </row>
    <row r="183" spans="1:3" ht="12.75">
      <c r="A183" s="22">
        <v>3</v>
      </c>
      <c r="B183" s="20" t="s">
        <v>230</v>
      </c>
      <c r="C183" s="20"/>
    </row>
    <row r="184" ht="12.75" hidden="1">
      <c r="C184" s="94" t="s">
        <v>272</v>
      </c>
    </row>
    <row r="185" ht="12.75" hidden="1">
      <c r="C185" t="s">
        <v>307</v>
      </c>
    </row>
    <row r="186" spans="2:3" ht="12.75" hidden="1">
      <c r="B186" s="22"/>
      <c r="C186" t="s">
        <v>12</v>
      </c>
    </row>
    <row r="187" spans="2:3" ht="12.75" hidden="1">
      <c r="B187" s="22"/>
      <c r="C187" t="s">
        <v>11</v>
      </c>
    </row>
    <row r="188" spans="2:3" ht="12.75">
      <c r="B188" s="22" t="s">
        <v>199</v>
      </c>
      <c r="C188" s="110" t="s">
        <v>361</v>
      </c>
    </row>
    <row r="189" ht="12.75">
      <c r="B189" s="22"/>
    </row>
    <row r="190" spans="3:9" ht="12.75" hidden="1">
      <c r="C190" s="94" t="s">
        <v>13</v>
      </c>
      <c r="H190" s="7"/>
      <c r="I190" s="2"/>
    </row>
    <row r="191" spans="3:9" ht="12.75" hidden="1">
      <c r="C191" s="94" t="s">
        <v>344</v>
      </c>
      <c r="H191" s="7"/>
      <c r="I191" s="2"/>
    </row>
    <row r="192" spans="3:9" ht="12.75" hidden="1">
      <c r="C192" s="94" t="s">
        <v>360</v>
      </c>
      <c r="H192" s="7"/>
      <c r="I192" s="2"/>
    </row>
    <row r="193" spans="2:9" ht="12.75" hidden="1">
      <c r="B193" s="22"/>
      <c r="C193" s="94"/>
      <c r="H193" s="7"/>
      <c r="I193" s="2"/>
    </row>
    <row r="194" spans="2:3" ht="14.25" customHeight="1">
      <c r="B194" s="22" t="s">
        <v>200</v>
      </c>
      <c r="C194" t="s">
        <v>14</v>
      </c>
    </row>
    <row r="195" ht="12.75">
      <c r="H195" s="11" t="s">
        <v>142</v>
      </c>
    </row>
    <row r="196" spans="3:8" ht="16.5" customHeight="1">
      <c r="C196" s="24" t="s">
        <v>145</v>
      </c>
      <c r="D196" t="s">
        <v>146</v>
      </c>
      <c r="H196" s="205">
        <v>151482</v>
      </c>
    </row>
    <row r="197" spans="3:8" ht="12.75">
      <c r="C197" s="24" t="s">
        <v>147</v>
      </c>
      <c r="D197" t="s">
        <v>148</v>
      </c>
      <c r="H197" s="205">
        <v>172638</v>
      </c>
    </row>
    <row r="198" spans="3:8" ht="15" customHeight="1">
      <c r="C198" s="24" t="s">
        <v>149</v>
      </c>
      <c r="D198" t="s">
        <v>150</v>
      </c>
      <c r="H198" s="205">
        <v>163779</v>
      </c>
    </row>
    <row r="199" spans="2:3" ht="12.75">
      <c r="B199" s="24"/>
      <c r="C199" s="24"/>
    </row>
    <row r="200" spans="1:3" ht="12.75">
      <c r="A200" s="22">
        <v>4</v>
      </c>
      <c r="B200" s="95" t="s">
        <v>447</v>
      </c>
      <c r="C200" s="20"/>
    </row>
    <row r="201" spans="1:2" s="25" customFormat="1" ht="12.75" hidden="1">
      <c r="A201" s="64"/>
      <c r="B201" s="25" t="s">
        <v>270</v>
      </c>
    </row>
    <row r="202" spans="1:2" s="25" customFormat="1" ht="12.75" hidden="1">
      <c r="A202" s="64"/>
      <c r="B202" s="25" t="s">
        <v>232</v>
      </c>
    </row>
    <row r="203" spans="1:2" s="25" customFormat="1" ht="12.75">
      <c r="A203" s="64"/>
      <c r="B203" s="25" t="s">
        <v>448</v>
      </c>
    </row>
    <row r="204" spans="1:2" s="25" customFormat="1" ht="12.75" hidden="1">
      <c r="A204" s="64"/>
      <c r="B204" s="25" t="s">
        <v>339</v>
      </c>
    </row>
    <row r="205" spans="1:2" s="25" customFormat="1" ht="12.75" hidden="1">
      <c r="A205" s="64"/>
      <c r="B205" s="25" t="s">
        <v>353</v>
      </c>
    </row>
    <row r="206" spans="1:2" s="25" customFormat="1" ht="12.75" hidden="1">
      <c r="A206" s="64"/>
      <c r="B206" s="197" t="s">
        <v>333</v>
      </c>
    </row>
    <row r="207" spans="1:2" s="25" customFormat="1" ht="12.75" hidden="1">
      <c r="A207" s="64"/>
      <c r="B207" s="197"/>
    </row>
    <row r="208" spans="1:2" s="25" customFormat="1" ht="12.75" hidden="1">
      <c r="A208" s="64"/>
      <c r="B208" s="25" t="s">
        <v>329</v>
      </c>
    </row>
    <row r="209" s="25" customFormat="1" ht="12.75" hidden="1">
      <c r="A209" s="64"/>
    </row>
    <row r="210" spans="1:10" s="25" customFormat="1" ht="12.75" hidden="1">
      <c r="A210" s="64"/>
      <c r="H210" s="196" t="s">
        <v>330</v>
      </c>
      <c r="I210" s="196" t="s">
        <v>331</v>
      </c>
      <c r="J210" s="196" t="s">
        <v>332</v>
      </c>
    </row>
    <row r="211" spans="1:10" s="25" customFormat="1" ht="12.75" hidden="1">
      <c r="A211" s="64"/>
      <c r="H211" s="196" t="s">
        <v>142</v>
      </c>
      <c r="I211" s="196" t="s">
        <v>142</v>
      </c>
      <c r="J211" s="196" t="s">
        <v>142</v>
      </c>
    </row>
    <row r="212" spans="1:10" s="25" customFormat="1" ht="12.75" hidden="1">
      <c r="A212" s="64"/>
      <c r="H212" s="196"/>
      <c r="I212" s="196"/>
      <c r="J212" s="196"/>
    </row>
    <row r="213" spans="1:10" s="25" customFormat="1" ht="12.75" hidden="1">
      <c r="A213" s="64"/>
      <c r="C213" s="25" t="s">
        <v>328</v>
      </c>
      <c r="H213" s="16">
        <v>40000</v>
      </c>
      <c r="I213" s="206">
        <v>38006</v>
      </c>
      <c r="J213" s="16">
        <f>+H213-I213</f>
        <v>1994</v>
      </c>
    </row>
    <row r="214" spans="1:10" s="25" customFormat="1" ht="12.75" hidden="1">
      <c r="A214" s="64"/>
      <c r="C214" s="25" t="s">
        <v>334</v>
      </c>
      <c r="H214" s="16">
        <f>+H215-H213</f>
        <v>25118</v>
      </c>
      <c r="I214" s="206">
        <v>14639</v>
      </c>
      <c r="J214" s="16">
        <f>+H214-I214</f>
        <v>10479</v>
      </c>
    </row>
    <row r="215" spans="1:10" s="25" customFormat="1" ht="12.75" hidden="1">
      <c r="A215" s="64"/>
      <c r="H215" s="198">
        <v>65118</v>
      </c>
      <c r="I215" s="207">
        <f>SUM(I213:I214)</f>
        <v>52645</v>
      </c>
      <c r="J215" s="198">
        <f>SUM(J213:J214)</f>
        <v>12473</v>
      </c>
    </row>
    <row r="216" s="25" customFormat="1" ht="12.75">
      <c r="A216" s="64"/>
    </row>
    <row r="217" spans="1:3" s="25" customFormat="1" ht="12.75" hidden="1">
      <c r="A217" s="64"/>
      <c r="B217" s="25" t="s">
        <v>78</v>
      </c>
      <c r="C217" s="25" t="s">
        <v>241</v>
      </c>
    </row>
    <row r="218" spans="1:3" ht="12.75">
      <c r="A218" s="22">
        <v>5</v>
      </c>
      <c r="B218" s="95" t="s">
        <v>152</v>
      </c>
      <c r="C218" s="95"/>
    </row>
    <row r="219" ht="12.75">
      <c r="B219" t="s">
        <v>449</v>
      </c>
    </row>
    <row r="220" spans="6:10" ht="12.75" customHeight="1">
      <c r="F220" s="75" t="s">
        <v>153</v>
      </c>
      <c r="G220" s="11"/>
      <c r="H220" s="11" t="s">
        <v>154</v>
      </c>
      <c r="I220" s="11"/>
      <c r="J220" s="11" t="s">
        <v>155</v>
      </c>
    </row>
    <row r="221" spans="6:10" ht="12.75" customHeight="1">
      <c r="F221" s="11" t="s">
        <v>142</v>
      </c>
      <c r="H221" s="11" t="s">
        <v>142</v>
      </c>
      <c r="J221" s="11" t="s">
        <v>142</v>
      </c>
    </row>
    <row r="222" spans="2:10" ht="12.75" customHeight="1" thickBot="1">
      <c r="B222" s="225" t="s">
        <v>173</v>
      </c>
      <c r="C222" s="225"/>
      <c r="D222" s="225"/>
      <c r="E222" s="154"/>
      <c r="F222" s="94"/>
      <c r="G222" s="94"/>
      <c r="H222" s="143"/>
      <c r="I222" s="94"/>
      <c r="J222" s="94"/>
    </row>
    <row r="223" spans="1:10" s="96" customFormat="1" ht="12.75" customHeight="1">
      <c r="A223" s="111"/>
      <c r="B223" s="94" t="s">
        <v>156</v>
      </c>
      <c r="C223" s="94"/>
      <c r="D223" s="94"/>
      <c r="E223" s="94"/>
      <c r="F223" s="98">
        <f>+J223-H223</f>
        <v>78980</v>
      </c>
      <c r="G223" s="98"/>
      <c r="H223" s="106">
        <v>0</v>
      </c>
      <c r="I223" s="98"/>
      <c r="J223" s="98">
        <v>78980</v>
      </c>
    </row>
    <row r="224" spans="1:10" s="96" customFormat="1" ht="12.75" customHeight="1">
      <c r="A224" s="111"/>
      <c r="B224" s="94" t="s">
        <v>157</v>
      </c>
      <c r="C224" s="94"/>
      <c r="D224" s="94"/>
      <c r="E224" s="94"/>
      <c r="F224" s="98"/>
      <c r="G224" s="98"/>
      <c r="H224" s="106"/>
      <c r="I224" s="98"/>
      <c r="J224" s="98"/>
    </row>
    <row r="225" spans="1:10" s="96" customFormat="1" ht="12.75" customHeight="1">
      <c r="A225" s="111"/>
      <c r="B225" s="94" t="s">
        <v>191</v>
      </c>
      <c r="C225" s="94"/>
      <c r="D225" s="94"/>
      <c r="E225" s="94"/>
      <c r="F225" s="98">
        <v>752</v>
      </c>
      <c r="G225" s="98"/>
      <c r="H225" s="106">
        <v>0</v>
      </c>
      <c r="I225" s="98"/>
      <c r="J225" s="98">
        <f>SUM(F225:I225)</f>
        <v>752</v>
      </c>
    </row>
    <row r="226" spans="1:10" s="96" customFormat="1" ht="12.75" customHeight="1">
      <c r="A226" s="111"/>
      <c r="B226" s="94"/>
      <c r="C226" s="94"/>
      <c r="D226" s="94"/>
      <c r="E226" s="94"/>
      <c r="F226" s="100">
        <f>SUM(F223:F225)</f>
        <v>79732</v>
      </c>
      <c r="G226" s="98"/>
      <c r="H226" s="100">
        <f>SUM(H223:H225)</f>
        <v>0</v>
      </c>
      <c r="I226" s="98"/>
      <c r="J226" s="209">
        <f>SUM(J223:J225)</f>
        <v>79732</v>
      </c>
    </row>
    <row r="227" spans="1:10" s="96" customFormat="1" ht="12.75" customHeight="1" thickBot="1">
      <c r="A227" s="111"/>
      <c r="B227" s="225" t="s">
        <v>190</v>
      </c>
      <c r="C227" s="225"/>
      <c r="D227" s="225"/>
      <c r="E227" s="154"/>
      <c r="F227" s="98"/>
      <c r="G227" s="98"/>
      <c r="H227" s="106"/>
      <c r="I227" s="98"/>
      <c r="J227" s="98"/>
    </row>
    <row r="228" spans="1:10" s="96" customFormat="1" ht="12.75" customHeight="1">
      <c r="A228" s="111"/>
      <c r="B228" s="94" t="s">
        <v>158</v>
      </c>
      <c r="C228" s="94"/>
      <c r="D228" s="94"/>
      <c r="E228" s="94"/>
      <c r="F228" s="98">
        <v>18981</v>
      </c>
      <c r="G228" s="98"/>
      <c r="H228" s="106">
        <v>3047</v>
      </c>
      <c r="I228" s="98"/>
      <c r="J228" s="98">
        <f>SUM(F228:I228)</f>
        <v>22028</v>
      </c>
    </row>
    <row r="229" spans="1:10" s="96" customFormat="1" ht="12.75" customHeight="1">
      <c r="A229" s="111"/>
      <c r="B229" s="94" t="s">
        <v>159</v>
      </c>
      <c r="C229" s="94"/>
      <c r="D229" s="94"/>
      <c r="E229" s="94"/>
      <c r="F229" s="98">
        <v>28031</v>
      </c>
      <c r="G229" s="98"/>
      <c r="H229" s="106">
        <v>5000</v>
      </c>
      <c r="I229" s="98"/>
      <c r="J229" s="98">
        <f>SUM(F229:I229)</f>
        <v>33031</v>
      </c>
    </row>
    <row r="230" spans="1:10" s="96" customFormat="1" ht="12.75" customHeight="1">
      <c r="A230" s="111"/>
      <c r="B230" s="94" t="s">
        <v>160</v>
      </c>
      <c r="C230" s="94"/>
      <c r="D230" s="94"/>
      <c r="E230" s="94"/>
      <c r="F230" s="98">
        <v>47737</v>
      </c>
      <c r="G230" s="98"/>
      <c r="H230" s="106">
        <v>0</v>
      </c>
      <c r="I230" s="98"/>
      <c r="J230" s="98">
        <f>SUM(F230:I230)</f>
        <v>47737</v>
      </c>
    </row>
    <row r="231" spans="1:10" s="96" customFormat="1" ht="12.75" customHeight="1">
      <c r="A231" s="111"/>
      <c r="B231" s="94" t="s">
        <v>161</v>
      </c>
      <c r="C231" s="94"/>
      <c r="D231" s="94"/>
      <c r="E231" s="94"/>
      <c r="F231" s="98"/>
      <c r="G231" s="98"/>
      <c r="H231" s="106"/>
      <c r="I231" s="98"/>
      <c r="J231" s="98"/>
    </row>
    <row r="232" spans="1:10" s="96" customFormat="1" ht="12.75" customHeight="1">
      <c r="A232" s="111"/>
      <c r="B232" s="94" t="s">
        <v>191</v>
      </c>
      <c r="C232" s="94"/>
      <c r="D232" s="94"/>
      <c r="E232" s="94"/>
      <c r="F232" s="98">
        <v>445</v>
      </c>
      <c r="G232" s="98"/>
      <c r="H232" s="106">
        <v>0</v>
      </c>
      <c r="I232" s="98"/>
      <c r="J232" s="98">
        <f>SUM(F232:I232)</f>
        <v>445</v>
      </c>
    </row>
    <row r="233" spans="1:10" s="96" customFormat="1" ht="12.75" customHeight="1">
      <c r="A233" s="111"/>
      <c r="B233" s="94"/>
      <c r="C233" s="94"/>
      <c r="D233" s="94"/>
      <c r="E233" s="94"/>
      <c r="F233" s="100">
        <f>SUM(F228:F232)</f>
        <v>95194</v>
      </c>
      <c r="G233" s="98"/>
      <c r="H233" s="100">
        <f>SUM(H228:H232)</f>
        <v>8047</v>
      </c>
      <c r="I233" s="98"/>
      <c r="J233" s="209">
        <f>SUM(J228:J232)</f>
        <v>103241</v>
      </c>
    </row>
    <row r="234" spans="1:10" s="96" customFormat="1" ht="18" customHeight="1" thickBot="1">
      <c r="A234" s="111"/>
      <c r="B234" s="94" t="s">
        <v>162</v>
      </c>
      <c r="C234" s="94"/>
      <c r="D234" s="94"/>
      <c r="E234" s="94"/>
      <c r="F234" s="144">
        <f>+F226+F233</f>
        <v>174926</v>
      </c>
      <c r="G234" s="98"/>
      <c r="H234" s="144">
        <f>+H226+H233</f>
        <v>8047</v>
      </c>
      <c r="I234" s="98"/>
      <c r="J234" s="184">
        <f>+J226+J233</f>
        <v>182973</v>
      </c>
    </row>
    <row r="235" spans="1:10" s="96" customFormat="1" ht="13.5" customHeight="1">
      <c r="A235" s="111"/>
      <c r="B235" s="94"/>
      <c r="C235" s="94"/>
      <c r="D235" s="94"/>
      <c r="E235" s="94"/>
      <c r="F235" s="106"/>
      <c r="G235" s="98"/>
      <c r="H235" s="106"/>
      <c r="I235" s="98"/>
      <c r="J235" s="106"/>
    </row>
    <row r="236" spans="2:8" ht="12.75" customHeight="1">
      <c r="B236" t="s">
        <v>406</v>
      </c>
      <c r="H236" s="26"/>
    </row>
    <row r="237" spans="2:8" ht="12.75" customHeight="1">
      <c r="B237" t="s">
        <v>407</v>
      </c>
      <c r="H237" s="26"/>
    </row>
    <row r="238" ht="7.5" customHeight="1">
      <c r="H238" s="26"/>
    </row>
    <row r="239" spans="2:11" ht="12.75" customHeight="1">
      <c r="B239" s="108" t="s">
        <v>192</v>
      </c>
      <c r="C239" s="108"/>
      <c r="F239" s="11"/>
      <c r="G239" t="s">
        <v>193</v>
      </c>
      <c r="J239" s="11" t="s">
        <v>142</v>
      </c>
      <c r="K239" s="11"/>
    </row>
    <row r="240" spans="6:11" ht="12.75" customHeight="1">
      <c r="F240" s="11"/>
      <c r="J240" s="11" t="s">
        <v>185</v>
      </c>
      <c r="K240" s="22"/>
    </row>
    <row r="241" spans="1:11" s="94" customFormat="1" ht="12.75" customHeight="1">
      <c r="A241" s="109"/>
      <c r="B241" s="94" t="s">
        <v>182</v>
      </c>
      <c r="G241" s="145" t="s">
        <v>184</v>
      </c>
      <c r="H241" s="98">
        <v>45641</v>
      </c>
      <c r="J241" s="98">
        <v>3772</v>
      </c>
      <c r="K241" s="104"/>
    </row>
    <row r="242" spans="1:11" s="94" customFormat="1" ht="9" customHeight="1">
      <c r="A242" s="109"/>
      <c r="H242" s="98"/>
      <c r="J242" s="98"/>
      <c r="K242" s="104"/>
    </row>
    <row r="243" spans="1:11" s="94" customFormat="1" ht="12.75" customHeight="1">
      <c r="A243" s="109"/>
      <c r="B243" s="94" t="s">
        <v>183</v>
      </c>
      <c r="G243" s="145" t="s">
        <v>184</v>
      </c>
      <c r="H243" s="98">
        <f>15403+10050</f>
        <v>25453</v>
      </c>
      <c r="J243" s="106">
        <f>1273+831</f>
        <v>2104</v>
      </c>
      <c r="K243" s="98"/>
    </row>
    <row r="244" spans="7:11" ht="12.75" customHeight="1">
      <c r="G244" s="145" t="s">
        <v>362</v>
      </c>
      <c r="H244" s="3">
        <v>360</v>
      </c>
      <c r="J244" s="7">
        <v>188</v>
      </c>
      <c r="K244" s="3"/>
    </row>
    <row r="245" spans="7:11" ht="12.75" customHeight="1">
      <c r="G245" s="145"/>
      <c r="H245" s="3"/>
      <c r="J245" s="7"/>
      <c r="K245" s="3"/>
    </row>
    <row r="246" spans="1:3" ht="12.75">
      <c r="A246" s="22">
        <v>6</v>
      </c>
      <c r="B246" s="20" t="s">
        <v>163</v>
      </c>
      <c r="C246" s="20"/>
    </row>
    <row r="247" ht="12.75">
      <c r="B247" t="s">
        <v>496</v>
      </c>
    </row>
    <row r="248" spans="2:3" ht="12.75">
      <c r="B248" t="s">
        <v>280</v>
      </c>
      <c r="C248" s="38"/>
    </row>
    <row r="250" ht="12.75" hidden="1">
      <c r="B250" t="s">
        <v>202</v>
      </c>
    </row>
    <row r="251" ht="12.75" hidden="1">
      <c r="B251" t="s">
        <v>177</v>
      </c>
    </row>
    <row r="252" ht="13.5" customHeight="1" hidden="1">
      <c r="B252" t="s">
        <v>176</v>
      </c>
    </row>
    <row r="253" ht="13.5" customHeight="1" hidden="1"/>
    <row r="254" spans="1:3" ht="13.5" customHeight="1">
      <c r="A254" s="22">
        <v>7</v>
      </c>
      <c r="B254" s="20" t="s">
        <v>79</v>
      </c>
      <c r="C254" s="20"/>
    </row>
    <row r="255" ht="12.75">
      <c r="B255" t="s">
        <v>281</v>
      </c>
    </row>
    <row r="256" ht="12.75">
      <c r="B256" t="s">
        <v>497</v>
      </c>
    </row>
    <row r="257" ht="12.75">
      <c r="B257" t="s">
        <v>282</v>
      </c>
    </row>
    <row r="258" spans="2:3" ht="12.75">
      <c r="B258" t="s">
        <v>80</v>
      </c>
      <c r="C258" s="108" t="s">
        <v>368</v>
      </c>
    </row>
    <row r="259" ht="12.75">
      <c r="C259" s="108"/>
    </row>
    <row r="260" ht="12.75">
      <c r="C260" s="94" t="s">
        <v>369</v>
      </c>
    </row>
    <row r="261" ht="12.75">
      <c r="C261" s="94" t="s">
        <v>370</v>
      </c>
    </row>
    <row r="262" ht="12.75">
      <c r="C262" s="94" t="s">
        <v>476</v>
      </c>
    </row>
    <row r="263" ht="12.75" customHeight="1">
      <c r="C263" s="94"/>
    </row>
    <row r="264" ht="12.75">
      <c r="C264" s="94" t="s">
        <v>371</v>
      </c>
    </row>
    <row r="265" ht="12.75">
      <c r="C265" s="94" t="s">
        <v>485</v>
      </c>
    </row>
    <row r="266" ht="12.75">
      <c r="C266" s="94"/>
    </row>
    <row r="267" spans="2:3" ht="12.75">
      <c r="B267" t="s">
        <v>195</v>
      </c>
      <c r="C267" s="108" t="s">
        <v>290</v>
      </c>
    </row>
    <row r="268" ht="12.75">
      <c r="C268" s="108" t="s">
        <v>291</v>
      </c>
    </row>
    <row r="270" ht="12.75">
      <c r="C270" t="s">
        <v>378</v>
      </c>
    </row>
    <row r="271" ht="12.75">
      <c r="C271" t="s">
        <v>450</v>
      </c>
    </row>
    <row r="273" ht="12.75">
      <c r="C273" t="s">
        <v>451</v>
      </c>
    </row>
    <row r="275" spans="2:3" ht="12.75">
      <c r="B275" t="s">
        <v>149</v>
      </c>
      <c r="C275" s="108" t="s">
        <v>292</v>
      </c>
    </row>
    <row r="276" ht="12.75">
      <c r="C276" s="108" t="s">
        <v>293</v>
      </c>
    </row>
    <row r="278" ht="12.75">
      <c r="C278" t="s">
        <v>325</v>
      </c>
    </row>
    <row r="279" ht="12.75">
      <c r="C279" t="s">
        <v>326</v>
      </c>
    </row>
    <row r="281" spans="2:3" ht="12.75">
      <c r="B281" t="s">
        <v>81</v>
      </c>
      <c r="C281" s="108" t="s">
        <v>294</v>
      </c>
    </row>
    <row r="283" ht="12.75">
      <c r="C283" s="94" t="s">
        <v>327</v>
      </c>
    </row>
    <row r="284" ht="12.75">
      <c r="C284" s="94" t="s">
        <v>372</v>
      </c>
    </row>
    <row r="285" ht="12.75" customHeight="1">
      <c r="C285" s="94"/>
    </row>
    <row r="286" ht="12.75">
      <c r="C286" s="94" t="s">
        <v>373</v>
      </c>
    </row>
    <row r="288" spans="2:3" ht="12.75">
      <c r="B288" t="s">
        <v>57</v>
      </c>
      <c r="C288" s="108" t="s">
        <v>295</v>
      </c>
    </row>
    <row r="289" ht="12.75">
      <c r="C289" s="94"/>
    </row>
    <row r="290" ht="12.75">
      <c r="C290" s="94" t="s">
        <v>486</v>
      </c>
    </row>
    <row r="291" ht="12.75" customHeight="1"/>
    <row r="292" spans="1:3" ht="12.75">
      <c r="A292" s="22">
        <v>8</v>
      </c>
      <c r="B292" s="95" t="s">
        <v>178</v>
      </c>
      <c r="C292" s="95"/>
    </row>
    <row r="293" spans="2:3" ht="12.75">
      <c r="B293" s="94" t="s">
        <v>452</v>
      </c>
      <c r="C293" s="95"/>
    </row>
    <row r="294" spans="2:3" ht="12.75">
      <c r="B294" s="94" t="s">
        <v>453</v>
      </c>
      <c r="C294" s="95"/>
    </row>
    <row r="295" spans="2:3" ht="12.75">
      <c r="B295" s="94"/>
      <c r="C295" s="95"/>
    </row>
    <row r="296" spans="1:2" s="94" customFormat="1" ht="12.75">
      <c r="A296" s="109">
        <v>9</v>
      </c>
      <c r="B296" s="95" t="s">
        <v>168</v>
      </c>
    </row>
    <row r="297" spans="1:2" s="94" customFormat="1" ht="12.75" hidden="1">
      <c r="A297" s="109"/>
      <c r="B297" s="94" t="s">
        <v>243</v>
      </c>
    </row>
    <row r="298" spans="1:2" s="94" customFormat="1" ht="12.75" hidden="1">
      <c r="A298" s="109"/>
      <c r="B298" s="94" t="s">
        <v>244</v>
      </c>
    </row>
    <row r="299" spans="1:2" s="94" customFormat="1" ht="12.75" hidden="1">
      <c r="A299" s="109"/>
      <c r="B299" s="94" t="s">
        <v>245</v>
      </c>
    </row>
    <row r="300" spans="1:3" s="94" customFormat="1" ht="12.75" hidden="1">
      <c r="A300" s="109"/>
      <c r="B300" s="108" t="s">
        <v>246</v>
      </c>
      <c r="C300" s="108"/>
    </row>
    <row r="301" spans="1:3" s="94" customFormat="1" ht="12.75">
      <c r="A301" s="109"/>
      <c r="B301" s="94" t="s">
        <v>474</v>
      </c>
      <c r="C301" s="108"/>
    </row>
    <row r="302" spans="1:3" s="94" customFormat="1" ht="12.75">
      <c r="A302" s="109"/>
      <c r="B302" s="94" t="s">
        <v>473</v>
      </c>
      <c r="C302" s="108"/>
    </row>
    <row r="303" spans="1:3" s="94" customFormat="1" ht="12.75">
      <c r="A303" s="109"/>
      <c r="B303" s="94" t="s">
        <v>475</v>
      </c>
      <c r="C303" s="108"/>
    </row>
    <row r="304" spans="1:3" s="94" customFormat="1" ht="12.75">
      <c r="A304" s="109"/>
      <c r="C304" s="108"/>
    </row>
    <row r="305" spans="1:3" s="94" customFormat="1" ht="12.75">
      <c r="A305" s="109"/>
      <c r="B305" s="94" t="s">
        <v>470</v>
      </c>
      <c r="C305" s="108"/>
    </row>
    <row r="306" spans="1:3" s="94" customFormat="1" ht="12.75">
      <c r="A306" s="109"/>
      <c r="B306" s="94" t="s">
        <v>471</v>
      </c>
      <c r="C306" s="108"/>
    </row>
    <row r="307" spans="1:3" s="94" customFormat="1" ht="12.75">
      <c r="A307" s="109"/>
      <c r="B307" s="94" t="s">
        <v>472</v>
      </c>
      <c r="C307" s="108"/>
    </row>
    <row r="308" spans="1:3" s="94" customFormat="1" ht="10.5" customHeight="1">
      <c r="A308" s="109"/>
      <c r="C308" s="108"/>
    </row>
    <row r="309" spans="1:3" s="94" customFormat="1" ht="12.75">
      <c r="A309" s="109"/>
      <c r="B309" s="94" t="s">
        <v>0</v>
      </c>
      <c r="C309" s="108"/>
    </row>
    <row r="310" spans="1:3" s="94" customFormat="1" ht="12.75">
      <c r="A310" s="109"/>
      <c r="B310" s="94" t="s">
        <v>1</v>
      </c>
      <c r="C310" s="108"/>
    </row>
    <row r="311" spans="2:3" ht="12.75" customHeight="1" hidden="1">
      <c r="B311" s="94" t="s">
        <v>36</v>
      </c>
      <c r="C311" s="108"/>
    </row>
    <row r="312" spans="2:3" ht="12.75" customHeight="1" hidden="1">
      <c r="B312" s="94" t="s">
        <v>37</v>
      </c>
      <c r="C312" s="108"/>
    </row>
    <row r="313" spans="2:3" ht="6" customHeight="1" hidden="1">
      <c r="B313" s="94"/>
      <c r="C313" s="108"/>
    </row>
    <row r="314" spans="1:2" s="94" customFormat="1" ht="12.75" hidden="1">
      <c r="A314" s="109"/>
      <c r="B314" s="94" t="s">
        <v>24</v>
      </c>
    </row>
    <row r="315" spans="1:2" s="94" customFormat="1" ht="12.75" hidden="1">
      <c r="A315" s="109"/>
      <c r="B315" s="94" t="s">
        <v>283</v>
      </c>
    </row>
    <row r="316" spans="1:2" s="94" customFormat="1" ht="12.75" hidden="1">
      <c r="A316" s="109"/>
      <c r="B316" s="94" t="s">
        <v>284</v>
      </c>
    </row>
    <row r="317" spans="1:2" s="94" customFormat="1" ht="12.75" hidden="1">
      <c r="A317" s="109"/>
      <c r="B317" s="94" t="s">
        <v>285</v>
      </c>
    </row>
    <row r="318" spans="2:3" ht="12.75" hidden="1">
      <c r="B318" s="94" t="s">
        <v>286</v>
      </c>
      <c r="C318" s="96"/>
    </row>
    <row r="319" spans="1:2" s="94" customFormat="1" ht="12.75" hidden="1">
      <c r="A319" s="109"/>
      <c r="B319" s="94" t="s">
        <v>249</v>
      </c>
    </row>
    <row r="320" spans="1:2" s="94" customFormat="1" ht="12.75" hidden="1">
      <c r="A320" s="109"/>
      <c r="B320" s="94" t="s">
        <v>240</v>
      </c>
    </row>
    <row r="321" spans="2:3" ht="12.75" hidden="1">
      <c r="B321" s="96"/>
      <c r="C321" s="96"/>
    </row>
    <row r="322" spans="2:3" ht="12.75" hidden="1">
      <c r="B322" s="94" t="s">
        <v>242</v>
      </c>
      <c r="C322" s="96"/>
    </row>
    <row r="323" spans="2:3" ht="12.75" hidden="1">
      <c r="B323" s="94" t="s">
        <v>196</v>
      </c>
      <c r="C323" s="94"/>
    </row>
    <row r="324" spans="2:3" ht="12.75" hidden="1">
      <c r="B324" s="94" t="s">
        <v>201</v>
      </c>
      <c r="C324" s="94"/>
    </row>
    <row r="325" spans="2:3" ht="12.75" hidden="1">
      <c r="B325" s="96"/>
      <c r="C325" s="96"/>
    </row>
    <row r="326" spans="1:2" s="94" customFormat="1" ht="12.75" hidden="1">
      <c r="A326" s="109"/>
      <c r="B326" s="94" t="s">
        <v>47</v>
      </c>
    </row>
    <row r="327" spans="1:2" s="94" customFormat="1" ht="12.75" hidden="1">
      <c r="A327" s="109"/>
      <c r="B327" s="94" t="s">
        <v>48</v>
      </c>
    </row>
    <row r="328" s="94" customFormat="1" ht="12.75" hidden="1">
      <c r="A328" s="109"/>
    </row>
    <row r="329" s="94" customFormat="1" ht="12.75">
      <c r="A329" s="109"/>
    </row>
    <row r="330" spans="1:3" ht="12.75">
      <c r="A330" s="22">
        <v>10</v>
      </c>
      <c r="B330" s="95" t="s">
        <v>454</v>
      </c>
      <c r="C330" s="95"/>
    </row>
    <row r="331" spans="2:3" ht="12.75" hidden="1">
      <c r="B331" s="200" t="s">
        <v>345</v>
      </c>
      <c r="C331" s="95"/>
    </row>
    <row r="332" spans="2:3" ht="12.75" hidden="1">
      <c r="B332" s="200" t="s">
        <v>346</v>
      </c>
      <c r="C332" s="95"/>
    </row>
    <row r="333" ht="12.75" hidden="1">
      <c r="C333" s="95"/>
    </row>
    <row r="334" spans="2:3" ht="12.75">
      <c r="B334" t="s">
        <v>341</v>
      </c>
      <c r="C334" s="95"/>
    </row>
    <row r="335" spans="2:3" ht="12.75">
      <c r="B335" t="s">
        <v>340</v>
      </c>
      <c r="C335" s="95"/>
    </row>
    <row r="336" ht="10.5" customHeight="1">
      <c r="C336" s="95"/>
    </row>
    <row r="337" spans="2:3" ht="12.75">
      <c r="B337" t="s">
        <v>491</v>
      </c>
      <c r="C337" s="95"/>
    </row>
    <row r="338" spans="2:3" ht="12.75">
      <c r="B338" t="s">
        <v>492</v>
      </c>
      <c r="C338" s="95"/>
    </row>
    <row r="339" ht="12.75">
      <c r="C339" s="95"/>
    </row>
    <row r="340" spans="2:3" ht="10.5" customHeight="1">
      <c r="B340" t="s">
        <v>493</v>
      </c>
      <c r="C340" s="95"/>
    </row>
    <row r="341" ht="10.5" customHeight="1">
      <c r="C341" s="95"/>
    </row>
    <row r="342" spans="2:3" ht="12.75">
      <c r="B342" t="s">
        <v>379</v>
      </c>
      <c r="C342" s="95"/>
    </row>
    <row r="343" spans="2:3" ht="12.75">
      <c r="B343" t="s">
        <v>408</v>
      </c>
      <c r="C343" s="95"/>
    </row>
    <row r="344" ht="12.75">
      <c r="C344" s="95"/>
    </row>
    <row r="345" spans="2:3" ht="12.75" hidden="1">
      <c r="B345" t="s">
        <v>354</v>
      </c>
      <c r="C345" s="95"/>
    </row>
    <row r="346" spans="2:3" ht="12.75" hidden="1">
      <c r="B346" t="s">
        <v>355</v>
      </c>
      <c r="C346" s="95"/>
    </row>
    <row r="347" spans="2:3" ht="12.75" customHeight="1" hidden="1">
      <c r="B347" s="94"/>
      <c r="C347" s="95"/>
    </row>
    <row r="348" spans="2:3" ht="12.75" hidden="1">
      <c r="B348" s="94" t="s">
        <v>8</v>
      </c>
      <c r="C348" s="95"/>
    </row>
    <row r="349" spans="2:3" ht="12.75" hidden="1">
      <c r="B349" s="94" t="s">
        <v>5</v>
      </c>
      <c r="C349" s="95"/>
    </row>
    <row r="350" spans="2:3" ht="12.75" hidden="1">
      <c r="B350" s="94"/>
      <c r="C350" s="95"/>
    </row>
    <row r="351" spans="2:3" ht="12.75" hidden="1">
      <c r="B351" s="94" t="s">
        <v>296</v>
      </c>
      <c r="C351" s="95"/>
    </row>
    <row r="352" spans="2:3" ht="12.75" hidden="1">
      <c r="B352" s="94" t="s">
        <v>297</v>
      </c>
      <c r="C352" s="95"/>
    </row>
    <row r="353" spans="2:3" ht="12.75" hidden="1">
      <c r="B353" s="94" t="s">
        <v>308</v>
      </c>
      <c r="C353" s="95"/>
    </row>
    <row r="354" spans="2:3" ht="12.75" hidden="1">
      <c r="B354" s="94"/>
      <c r="C354" s="95"/>
    </row>
    <row r="355" spans="2:3" ht="12.75" hidden="1">
      <c r="B355" s="94" t="s">
        <v>298</v>
      </c>
      <c r="C355" s="95"/>
    </row>
    <row r="356" spans="2:3" ht="12.75" hidden="1">
      <c r="B356" s="94" t="s">
        <v>299</v>
      </c>
      <c r="C356" s="95"/>
    </row>
    <row r="357" spans="2:3" ht="12.75" hidden="1">
      <c r="B357" s="94"/>
      <c r="C357" s="95"/>
    </row>
    <row r="358" spans="2:3" ht="12.75" hidden="1">
      <c r="B358" s="94" t="s">
        <v>300</v>
      </c>
      <c r="C358" s="95"/>
    </row>
    <row r="359" spans="2:3" ht="12.75" hidden="1">
      <c r="B359" s="94" t="s">
        <v>302</v>
      </c>
      <c r="C359" s="95"/>
    </row>
    <row r="360" spans="2:3" ht="12.75" hidden="1">
      <c r="B360" s="94" t="s">
        <v>301</v>
      </c>
      <c r="C360" s="95"/>
    </row>
    <row r="361" spans="2:3" ht="12.75" hidden="1">
      <c r="B361" s="94"/>
      <c r="C361" s="95"/>
    </row>
    <row r="362" spans="2:3" ht="12.75" hidden="1">
      <c r="B362" s="94" t="s">
        <v>303</v>
      </c>
      <c r="C362" s="95"/>
    </row>
    <row r="363" spans="2:3" ht="12.75" hidden="1">
      <c r="B363" s="94" t="s">
        <v>305</v>
      </c>
      <c r="C363" s="95"/>
    </row>
    <row r="364" spans="2:3" ht="12.75" hidden="1">
      <c r="B364" s="94" t="s">
        <v>304</v>
      </c>
      <c r="C364" s="95"/>
    </row>
    <row r="365" spans="2:3" ht="12.75" hidden="1">
      <c r="B365" s="96"/>
      <c r="C365" s="95"/>
    </row>
    <row r="366" ht="12.75" hidden="1">
      <c r="B366" s="94" t="s">
        <v>38</v>
      </c>
    </row>
    <row r="367" ht="12.75" hidden="1">
      <c r="B367" s="94" t="s">
        <v>31</v>
      </c>
    </row>
    <row r="368" ht="12.75" hidden="1">
      <c r="B368" s="94" t="s">
        <v>32</v>
      </c>
    </row>
    <row r="369" ht="12.75" hidden="1">
      <c r="B369" s="94" t="s">
        <v>33</v>
      </c>
    </row>
    <row r="370" spans="2:3" ht="12.75" hidden="1">
      <c r="B370" s="94"/>
      <c r="C370" s="94"/>
    </row>
    <row r="371" ht="12.75" hidden="1">
      <c r="B371" t="s">
        <v>39</v>
      </c>
    </row>
    <row r="372" ht="12.75" hidden="1">
      <c r="B372" t="s">
        <v>279</v>
      </c>
    </row>
    <row r="373" ht="12.75" hidden="1"/>
    <row r="374" ht="12.75" hidden="1">
      <c r="B374" s="94" t="s">
        <v>15</v>
      </c>
    </row>
    <row r="375" ht="12.75" hidden="1">
      <c r="B375" s="94" t="s">
        <v>16</v>
      </c>
    </row>
    <row r="376" ht="12.75" hidden="1"/>
    <row r="377" ht="12.75" hidden="1">
      <c r="B377" t="s">
        <v>25</v>
      </c>
    </row>
    <row r="378" ht="12.75" hidden="1">
      <c r="B378" t="s">
        <v>34</v>
      </c>
    </row>
    <row r="379" ht="12.75" hidden="1">
      <c r="B379" t="s">
        <v>35</v>
      </c>
    </row>
    <row r="380" ht="12.75" hidden="1"/>
    <row r="381" spans="1:3" ht="12.75">
      <c r="A381" s="22">
        <v>11</v>
      </c>
      <c r="B381" s="95" t="s">
        <v>76</v>
      </c>
      <c r="C381" s="95"/>
    </row>
    <row r="382" spans="2:3" ht="12.75">
      <c r="B382" s="94" t="s">
        <v>169</v>
      </c>
      <c r="C382" s="94"/>
    </row>
    <row r="383" spans="2:3" ht="12.75" customHeight="1">
      <c r="B383" s="94"/>
      <c r="C383" s="94"/>
    </row>
    <row r="384" spans="1:3" ht="12.75">
      <c r="A384" s="22">
        <v>12</v>
      </c>
      <c r="B384" s="20" t="s">
        <v>170</v>
      </c>
      <c r="C384" s="20"/>
    </row>
    <row r="385" ht="12.75">
      <c r="B385" t="s">
        <v>494</v>
      </c>
    </row>
    <row r="386" ht="12.75">
      <c r="B386" t="s">
        <v>495</v>
      </c>
    </row>
    <row r="387" ht="8.25" customHeight="1"/>
    <row r="388" spans="1:2" ht="12.75">
      <c r="A388" s="22">
        <v>13</v>
      </c>
      <c r="B388" s="95" t="s">
        <v>85</v>
      </c>
    </row>
    <row r="389" ht="14.25" customHeight="1">
      <c r="B389" t="s">
        <v>26</v>
      </c>
    </row>
    <row r="390" ht="12.75">
      <c r="B390" t="s">
        <v>27</v>
      </c>
    </row>
    <row r="391" ht="12.75">
      <c r="B391" t="s">
        <v>28</v>
      </c>
    </row>
    <row r="393" spans="2:9" ht="12.75">
      <c r="B393" s="134" t="s">
        <v>410</v>
      </c>
      <c r="H393" s="135"/>
      <c r="I393" s="135"/>
    </row>
    <row r="394" spans="2:11" ht="12.75">
      <c r="B394" s="134"/>
      <c r="H394" s="137" t="s">
        <v>40</v>
      </c>
      <c r="I394" s="137" t="s">
        <v>42</v>
      </c>
      <c r="J394" s="226"/>
      <c r="K394" s="226"/>
    </row>
    <row r="395" spans="2:11" ht="12.75">
      <c r="B395" s="134"/>
      <c r="H395" s="153" t="s">
        <v>141</v>
      </c>
      <c r="I395" s="153" t="s">
        <v>141</v>
      </c>
      <c r="J395" s="227" t="s">
        <v>219</v>
      </c>
      <c r="K395" s="227"/>
    </row>
    <row r="396" spans="2:11" ht="12.75">
      <c r="B396" s="134"/>
      <c r="H396" s="153" t="s">
        <v>41</v>
      </c>
      <c r="I396" s="153" t="s">
        <v>41</v>
      </c>
      <c r="J396" s="227" t="s">
        <v>209</v>
      </c>
      <c r="K396" s="227"/>
    </row>
    <row r="397" spans="2:11" ht="12.75">
      <c r="B397" s="134"/>
      <c r="H397" s="136" t="s">
        <v>446</v>
      </c>
      <c r="I397" s="136" t="s">
        <v>455</v>
      </c>
      <c r="J397" s="136" t="str">
        <f>+H397</f>
        <v>31/10/04</v>
      </c>
      <c r="K397" s="136" t="str">
        <f>+I397</f>
        <v>31/10/03</v>
      </c>
    </row>
    <row r="398" spans="2:11" ht="12.75">
      <c r="B398" s="134"/>
      <c r="H398" s="136"/>
      <c r="I398" s="136"/>
      <c r="J398" s="136"/>
      <c r="K398" s="136"/>
    </row>
    <row r="399" spans="2:11" ht="12.75">
      <c r="B399" s="133" t="s">
        <v>412</v>
      </c>
      <c r="H399" s="137" t="s">
        <v>142</v>
      </c>
      <c r="I399" s="137" t="s">
        <v>142</v>
      </c>
      <c r="J399" s="137" t="s">
        <v>142</v>
      </c>
      <c r="K399" s="137" t="s">
        <v>142</v>
      </c>
    </row>
    <row r="400" spans="2:11" ht="12.75">
      <c r="B400" s="133"/>
      <c r="H400" s="135"/>
      <c r="I400" s="135"/>
      <c r="J400" s="147"/>
      <c r="K400" s="147"/>
    </row>
    <row r="401" spans="3:11" ht="12.75">
      <c r="C401" t="s">
        <v>409</v>
      </c>
      <c r="H401" s="138">
        <v>-4960</v>
      </c>
      <c r="I401" s="138">
        <v>1770</v>
      </c>
      <c r="J401" s="141">
        <v>-4960</v>
      </c>
      <c r="K401" s="141">
        <v>1770</v>
      </c>
    </row>
    <row r="402" spans="8:11" ht="12.75">
      <c r="H402" s="138"/>
      <c r="I402" s="135"/>
      <c r="J402" s="141"/>
      <c r="K402" s="147"/>
    </row>
    <row r="403" spans="2:11" ht="12.75">
      <c r="B403" s="133" t="s">
        <v>86</v>
      </c>
      <c r="H403" s="186" t="s">
        <v>7</v>
      </c>
      <c r="I403" s="186" t="s">
        <v>7</v>
      </c>
      <c r="J403" s="186" t="s">
        <v>7</v>
      </c>
      <c r="K403" s="186" t="s">
        <v>7</v>
      </c>
    </row>
    <row r="404" spans="8:11" ht="12.75">
      <c r="H404" s="138"/>
      <c r="I404" s="135"/>
      <c r="J404" s="138"/>
      <c r="K404" s="135"/>
    </row>
    <row r="405" spans="3:11" ht="12.75">
      <c r="C405" t="s">
        <v>87</v>
      </c>
      <c r="H405" s="138">
        <v>593804</v>
      </c>
      <c r="I405" s="138">
        <v>459673</v>
      </c>
      <c r="J405" s="138">
        <v>593804</v>
      </c>
      <c r="K405" s="138">
        <v>459673</v>
      </c>
    </row>
    <row r="406" spans="8:11" ht="12.75">
      <c r="H406" s="138"/>
      <c r="I406" s="135"/>
      <c r="J406" s="138"/>
      <c r="K406" s="135"/>
    </row>
    <row r="407" spans="3:11" ht="12.75">
      <c r="C407" t="s">
        <v>88</v>
      </c>
      <c r="H407" s="138">
        <f>+H409-H405</f>
        <v>58</v>
      </c>
      <c r="I407" s="138">
        <f>+I409-I405</f>
        <v>107</v>
      </c>
      <c r="J407" s="138">
        <f>+J409-J405</f>
        <v>58</v>
      </c>
      <c r="K407" s="138">
        <f>+K409-K405</f>
        <v>107</v>
      </c>
    </row>
    <row r="408" spans="8:11" ht="12.75">
      <c r="H408" s="138"/>
      <c r="I408" s="135"/>
      <c r="J408" s="138"/>
      <c r="K408" s="135"/>
    </row>
    <row r="409" spans="3:11" ht="12.75">
      <c r="C409" s="94" t="s">
        <v>86</v>
      </c>
      <c r="H409" s="139">
        <v>593862</v>
      </c>
      <c r="I409" s="139">
        <v>459780</v>
      </c>
      <c r="J409" s="139">
        <v>593862</v>
      </c>
      <c r="K409" s="139">
        <v>459780</v>
      </c>
    </row>
    <row r="410" spans="3:11" ht="12.75">
      <c r="C410" s="94"/>
      <c r="H410" s="141"/>
      <c r="I410" s="141"/>
      <c r="J410" s="141"/>
      <c r="K410" s="141"/>
    </row>
    <row r="411" spans="2:11" ht="12.75">
      <c r="B411" s="134" t="s">
        <v>416</v>
      </c>
      <c r="H411" s="135"/>
      <c r="I411" s="135"/>
      <c r="J411" s="147"/>
      <c r="K411" s="147"/>
    </row>
    <row r="412" spans="2:11" ht="12.75">
      <c r="B412" s="133" t="s">
        <v>413</v>
      </c>
      <c r="H412" s="137" t="s">
        <v>142</v>
      </c>
      <c r="I412" s="137" t="s">
        <v>142</v>
      </c>
      <c r="J412" s="137" t="s">
        <v>142</v>
      </c>
      <c r="K412" s="137" t="s">
        <v>142</v>
      </c>
    </row>
    <row r="413" spans="2:11" ht="12.75">
      <c r="B413" s="133"/>
      <c r="H413" s="137"/>
      <c r="I413" s="137"/>
      <c r="J413" s="137"/>
      <c r="K413" s="137"/>
    </row>
    <row r="414" spans="3:11" ht="12.75">
      <c r="C414" t="s">
        <v>409</v>
      </c>
      <c r="H414" s="138">
        <f>+H401</f>
        <v>-4960</v>
      </c>
      <c r="I414" s="138">
        <f>+I401</f>
        <v>1770</v>
      </c>
      <c r="J414" s="138">
        <f>+J401</f>
        <v>-4960</v>
      </c>
      <c r="K414" s="138">
        <f>+K401</f>
        <v>1770</v>
      </c>
    </row>
    <row r="415" spans="3:11" ht="12.75">
      <c r="C415" t="s">
        <v>89</v>
      </c>
      <c r="H415" s="140">
        <f>+H417-H414</f>
        <v>2958</v>
      </c>
      <c r="I415" s="140">
        <f>+I417-I414</f>
        <v>2542</v>
      </c>
      <c r="J415" s="140">
        <f>+J417-J414</f>
        <v>2958</v>
      </c>
      <c r="K415" s="140">
        <f>+K417-K414</f>
        <v>2542</v>
      </c>
    </row>
    <row r="416" spans="3:11" ht="12.75">
      <c r="C416" t="s">
        <v>414</v>
      </c>
      <c r="H416" s="138"/>
      <c r="I416" s="135"/>
      <c r="J416" s="138"/>
      <c r="K416" s="135"/>
    </row>
    <row r="417" spans="3:11" ht="12.75">
      <c r="C417" t="s">
        <v>90</v>
      </c>
      <c r="H417" s="140">
        <v>-2002</v>
      </c>
      <c r="I417" s="140">
        <v>4312</v>
      </c>
      <c r="J417" s="140">
        <v>-2002</v>
      </c>
      <c r="K417" s="140">
        <v>4312</v>
      </c>
    </row>
    <row r="418" spans="8:11" ht="12.75">
      <c r="H418" s="141"/>
      <c r="I418" s="141"/>
      <c r="J418" s="141"/>
      <c r="K418" s="141"/>
    </row>
    <row r="419" spans="2:11" ht="12.75">
      <c r="B419" s="133" t="s">
        <v>91</v>
      </c>
      <c r="H419" s="186" t="s">
        <v>7</v>
      </c>
      <c r="I419" s="186" t="s">
        <v>7</v>
      </c>
      <c r="J419" s="186" t="s">
        <v>7</v>
      </c>
      <c r="K419" s="186" t="s">
        <v>7</v>
      </c>
    </row>
    <row r="420" spans="3:11" ht="12.75">
      <c r="C420" s="94" t="s">
        <v>86</v>
      </c>
      <c r="H420" s="135"/>
      <c r="I420" s="135"/>
      <c r="J420" s="135"/>
      <c r="K420" s="135"/>
    </row>
    <row r="421" spans="3:11" ht="12.75">
      <c r="C421" t="s">
        <v>92</v>
      </c>
      <c r="H421" s="138">
        <f>+H409</f>
        <v>593862</v>
      </c>
      <c r="I421" s="138">
        <f>+I409</f>
        <v>459780</v>
      </c>
      <c r="J421" s="138">
        <f>+J409</f>
        <v>593862</v>
      </c>
      <c r="K421" s="138">
        <f>+K409</f>
        <v>459780</v>
      </c>
    </row>
    <row r="422" spans="8:11" ht="12.75">
      <c r="H422" s="138"/>
      <c r="I422" s="135"/>
      <c r="J422" s="138"/>
      <c r="K422" s="135"/>
    </row>
    <row r="423" spans="3:11" ht="12.75">
      <c r="C423" t="s">
        <v>93</v>
      </c>
      <c r="H423" s="138">
        <f>127612+65118</f>
        <v>192730</v>
      </c>
      <c r="I423" s="138">
        <v>127612</v>
      </c>
      <c r="J423" s="138">
        <v>192730</v>
      </c>
      <c r="K423" s="138">
        <v>127612</v>
      </c>
    </row>
    <row r="424" spans="3:11" ht="12.75">
      <c r="C424" t="s">
        <v>94</v>
      </c>
      <c r="H424" s="138">
        <v>56284</v>
      </c>
      <c r="I424" s="138">
        <v>59524</v>
      </c>
      <c r="J424" s="138">
        <f>+H424</f>
        <v>56284</v>
      </c>
      <c r="K424" s="138">
        <v>59524</v>
      </c>
    </row>
    <row r="425" spans="3:11" ht="12.75">
      <c r="C425" t="s">
        <v>95</v>
      </c>
      <c r="H425" s="140">
        <v>7226</v>
      </c>
      <c r="I425" s="168">
        <v>5808</v>
      </c>
      <c r="J425" s="140">
        <v>7226</v>
      </c>
      <c r="K425" s="168">
        <v>5808</v>
      </c>
    </row>
    <row r="426" spans="3:11" ht="12.75">
      <c r="C426" s="94" t="s">
        <v>49</v>
      </c>
      <c r="H426" s="141"/>
      <c r="I426" s="141"/>
      <c r="J426" s="141"/>
      <c r="K426" s="141"/>
    </row>
    <row r="427" spans="3:11" ht="12.75">
      <c r="C427" s="94" t="s">
        <v>96</v>
      </c>
      <c r="H427" s="142">
        <f>SUM(H421:H425)</f>
        <v>850102</v>
      </c>
      <c r="I427" s="142">
        <f>SUM(I421:I425)</f>
        <v>652724</v>
      </c>
      <c r="J427" s="142">
        <f>SUM(J421:J425)</f>
        <v>850102</v>
      </c>
      <c r="K427" s="142">
        <f>SUM(K421:K425)</f>
        <v>652724</v>
      </c>
    </row>
    <row r="429" ht="12.75">
      <c r="B429" t="s">
        <v>415</v>
      </c>
    </row>
    <row r="430" ht="12.75">
      <c r="B430" t="s">
        <v>306</v>
      </c>
    </row>
    <row r="432" spans="1:2" ht="12.75">
      <c r="A432" s="22">
        <v>14</v>
      </c>
      <c r="B432" s="95" t="s">
        <v>9</v>
      </c>
    </row>
    <row r="433" ht="12.75">
      <c r="B433" t="s">
        <v>356</v>
      </c>
    </row>
    <row r="434" ht="12.75">
      <c r="B434" t="s">
        <v>357</v>
      </c>
    </row>
    <row r="435" ht="12.75">
      <c r="B435" t="s">
        <v>358</v>
      </c>
    </row>
    <row r="436" ht="12.75">
      <c r="B436" s="108"/>
    </row>
    <row r="437" ht="12.75">
      <c r="B437" t="s">
        <v>319</v>
      </c>
    </row>
    <row r="439" ht="15">
      <c r="B439" s="84" t="s">
        <v>498</v>
      </c>
    </row>
  </sheetData>
  <mergeCells count="3">
    <mergeCell ref="J394:K394"/>
    <mergeCell ref="J395:K395"/>
    <mergeCell ref="J396:K396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keb </cp:lastModifiedBy>
  <cp:lastPrinted>2004-12-31T07:48:21Z</cp:lastPrinted>
  <dcterms:created xsi:type="dcterms:W3CDTF">1999-09-22T03:04:54Z</dcterms:created>
  <dcterms:modified xsi:type="dcterms:W3CDTF">2004-12-31T07:48:55Z</dcterms:modified>
  <cp:category/>
  <cp:version/>
  <cp:contentType/>
  <cp:contentStatus/>
</cp:coreProperties>
</file>