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9360" windowHeight="3930" activeTab="0"/>
  </bookViews>
  <sheets>
    <sheet name="BSheet " sheetId="1" r:id="rId1"/>
    <sheet name="Income Stmt " sheetId="2" r:id="rId2"/>
    <sheet name="Equity" sheetId="3" r:id="rId3"/>
    <sheet name="CashFlow" sheetId="4" r:id="rId4"/>
    <sheet name="notes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<sst xmlns="http://schemas.openxmlformats.org/spreadsheetml/2006/main" count="600" uniqueCount="492">
  <si>
    <t>31/01/03</t>
  </si>
  <si>
    <t>OR</t>
  </si>
  <si>
    <t>bunches (FFB) of its palm oil milling operations in India.</t>
  </si>
  <si>
    <t>The solicitors acting for the defendants in (i)(a) and (b) have applied to court to consolidate both suits. The</t>
  </si>
  <si>
    <t>application to consolidate was allowed and the matter is now fixed for mention on 30 March 2004.</t>
  </si>
  <si>
    <t>fixed on 22 April 2004.</t>
  </si>
  <si>
    <t>The matter is set for case management on 22 April 2004.</t>
  </si>
  <si>
    <t>The second quarter for the palm oil milling operations in India was the start of the non-peak FFB crop season.</t>
  </si>
  <si>
    <t>In line with this, its performance dropped as expected.</t>
  </si>
  <si>
    <t>The forestry operations achieved slightly higher sales volume during the current quarter but aggregate volume of</t>
  </si>
  <si>
    <t xml:space="preserve">although the next three months would continue to be low crop season for FFB. </t>
  </si>
  <si>
    <t>At 31 January 2003</t>
  </si>
  <si>
    <t>The Condensed Consolidated Cashflow Statement should be read in conjunction with the Annual Financial</t>
  </si>
  <si>
    <t>ended 31 July 2003.</t>
  </si>
  <si>
    <t xml:space="preserve">      ''000</t>
  </si>
  <si>
    <t>logs exported is still lower than expected due to delays in negotiating new land areas from land owners.</t>
  </si>
  <si>
    <t>The Plantations/Palm Oil Mills Division is expected to improve in its performance by the end of the financial year</t>
  </si>
  <si>
    <t xml:space="preserve">In relation to the timber concession write-off in 1996, the Company has appointed legal counsels to look into the </t>
  </si>
  <si>
    <t>Other matters</t>
  </si>
  <si>
    <t>Net current liabilities</t>
  </si>
  <si>
    <t>Net cash used in operating activities</t>
  </si>
  <si>
    <t>Net income taxes refunded/(paid)</t>
  </si>
  <si>
    <t>intensive legal research upon which it would seem that the chances of any recovery of loss is remote.</t>
  </si>
  <si>
    <t>possibilities of recovering the losses  incurred from the said write-off. The said legal counsels have conducted</t>
  </si>
  <si>
    <t>Since the last annual  financial statements for the financial year ended 31 July 2003, the changes in contingent</t>
  </si>
  <si>
    <t>holdings from 14.96% to 19.46%.</t>
  </si>
  <si>
    <t>warrants in Tomisho Holdings Berhad at RM1.00 par value per share. This resulted in an increase in the Group's</t>
  </si>
  <si>
    <t>There were no disposals of quoted securities during the quarter.</t>
  </si>
  <si>
    <t>Total investments in quoted securities as at the end of the current year to date are as follows :</t>
  </si>
  <si>
    <t>Pujian has instituted legal actions against an insurance company for sums owing by it under a contract of</t>
  </si>
  <si>
    <t>The Directors are of the opinion that Pujian has a good case for the claim against the insurance company</t>
  </si>
  <si>
    <t>The Group's South City Plaza is expected to commence operations before end 2003 and contribute positively to the</t>
  </si>
  <si>
    <t>future earnings of the Group.</t>
  </si>
  <si>
    <t>The interim financial report is unaudited and has been prepared in compliance with MASB 26, Interim Financial</t>
  </si>
  <si>
    <t>The interim financial report should be read in conjunction with the annual financial statements of the Group for the</t>
  </si>
  <si>
    <t>subject to any qualification.</t>
  </si>
  <si>
    <t>There were no exceptional or extraordinary items of an unusual nature affecting assets, liabilities, equity, net income</t>
  </si>
  <si>
    <t>In consideration of the disposal of Genting Unggul Sdn Bhd (GUSB) to Meda Inc. Berhad, the Company has</t>
  </si>
  <si>
    <t>agreed to guarantee that the aggregate audited profit after taxation of GUSB for the three financial periods</t>
  </si>
  <si>
    <t>commencing from 1 January 2002 or until the termination of the development agreement with Kumpulan</t>
  </si>
  <si>
    <t>Prasarana Rakyat Johor Sdn Bhd, whichever is earlier, shall not be less than RM6 milllion.</t>
  </si>
  <si>
    <t>24 purchasers of the project known as South City Plaza have initiated legal suits against Pujian for rescission</t>
  </si>
  <si>
    <t>and damages of the sale and purchase agreements relating  to their respective properties in the project for non-</t>
  </si>
  <si>
    <t>completion. The matter is now pending a hearing date to be given. As at the date hereof, the project has been</t>
  </si>
  <si>
    <t>completed.</t>
  </si>
  <si>
    <t>The Property Division's mixed development project in Seri Kembangan, namely the South City Plaza was completed</t>
  </si>
  <si>
    <t>The Group remains optimistic of the performance of its education associate under SEGI and expect it to contribute</t>
  </si>
  <si>
    <t>The basic and diluted earnings per share have been calculated based on the consolidated net profit attributable to</t>
  </si>
  <si>
    <t>ordinary shareholders for the period and the weighted average number of ordinary shares outstanding during the</t>
  </si>
  <si>
    <t>period as follows:</t>
  </si>
  <si>
    <t>The Condensed Consolidated Statement of Changes in Equity should be read in conjunction with the Annual Financial</t>
  </si>
  <si>
    <t>The valuation of property, plant and equipment have been brought forward, without amendment from the previous</t>
  </si>
  <si>
    <t>against them. The matter is now pending hearing of the striking out applications.</t>
  </si>
  <si>
    <t>a subsidiary company, had instituted legal actions against Pujian and seven others, (including another subsidiary,</t>
  </si>
  <si>
    <t>equity holding, the Group still expects a substantial profit contribution from Salcon given the continuing domestic and</t>
  </si>
  <si>
    <t>regional programmes in expanding and upgrading the water and wastewater industries, which are the main segments</t>
  </si>
  <si>
    <t>of Salcon's business.</t>
  </si>
  <si>
    <t>significantly to the Group's future profits. SEGI is now widely perceived as the market leader for adult education,</t>
  </si>
  <si>
    <t>distance learning and vocational training, apart from being a major player for mainstream courses.</t>
  </si>
  <si>
    <t>With regards to the legal proceedings against an individual and a company for claims of RM4.5 million and</t>
  </si>
  <si>
    <t>RM3.3 million respectively, on an indemnity dated 13 March 1995 and on a guarantee dated 27 April 1995, in</t>
  </si>
  <si>
    <t>consideration of the Company subscribing shares in Astounding Technologies Sdn Bhd, the defendants have</t>
  </si>
  <si>
    <t>The Directors are of the opinion that the Company has a good case against the individual and company.</t>
  </si>
  <si>
    <t>The Directors are of the opinion that the four plaintiffs have a good case against the defendants.</t>
  </si>
  <si>
    <t>(i)(a)</t>
  </si>
  <si>
    <t>(i)(b)</t>
  </si>
  <si>
    <t>The Company had instituted further legal proceedings against the same defendants, claiming, inter-alia, a</t>
  </si>
  <si>
    <t>further RM15 million from the defendants pursuant to the said indemnity and guarantee. The defendants also</t>
  </si>
  <si>
    <t>attempted to strike out the further legal proceedings against them but were unsuccessful. The defendants have</t>
  </si>
  <si>
    <t xml:space="preserve">filed an appeal on the decision of their failed attempt. The Company, meanwhile has applied for summary </t>
  </si>
  <si>
    <t>judgement hearing of the matter which is now pending hearing.</t>
  </si>
  <si>
    <t>The Inland Revenue Board (IRB) obtained a judgement in default against a subsidiary company, Berembang Sdn</t>
  </si>
  <si>
    <t>Bhd (Berembang) for real property gains tax allegedly owed by Berembang for the year of assessment 1997.</t>
  </si>
  <si>
    <t>Berembang has applied to set aside the judgement on grounds that the tax imposed by IRB is incorrectly</t>
  </si>
  <si>
    <t>computed. The matter is pending hearing of the setting aside application.</t>
  </si>
  <si>
    <t>56 purchasers of the project known as South City Condominiums by Pujian Development Sdn Bhd (Pujian),</t>
  </si>
  <si>
    <t>insurance. The matter is now at case management stage.</t>
  </si>
  <si>
    <t>The solicitors of Pujian has opined that the defendants have reasonably good defence for the above matter</t>
  </si>
  <si>
    <t>subject to sufficient documentary evidence to substantiate its defence.</t>
  </si>
  <si>
    <t>concerned.</t>
  </si>
  <si>
    <t>Aside from the exceptional investment gains of RM17.98 million, all divisions with the exception of the Property</t>
  </si>
  <si>
    <t>Division contributed positively to the Group results with the Engineering Division being the major contributor.</t>
  </si>
  <si>
    <t xml:space="preserve"> With the disposal of SEB, the Group now holds an associate interest in Salcon. Notwithstanding the reduction in</t>
  </si>
  <si>
    <t>The Plantations/Palm Oil Mills Division should see an improvement in its performance in the next financial year</t>
  </si>
  <si>
    <t>have not been reflected in the financial statement for the interim period.</t>
  </si>
  <si>
    <t>practicable date which is not earlier than 7 days from the date of issue of this quarterly report), that have not been</t>
  </si>
  <si>
    <t xml:space="preserve">Current </t>
  </si>
  <si>
    <t>Ended</t>
  </si>
  <si>
    <t>Comparative</t>
  </si>
  <si>
    <t>There were no issuances, cancellations, repurchases, resale and repayments of debt and equity securities during</t>
  </si>
  <si>
    <t>profit guarantee shortfall.</t>
  </si>
  <si>
    <t>Current Quarter</t>
  </si>
  <si>
    <t>The said subsidiary companies have on 18 December 2002 filed a Writ of Summons against the two defendants</t>
  </si>
  <si>
    <t>claiming for the sum of approximately RM4 million and interest thereon, damages for misrepresentation and</t>
  </si>
  <si>
    <t>liabilities are as follows:</t>
  </si>
  <si>
    <t>Included in the financial results for the quarter was a RM10.5 million gain arising from the disposal of</t>
  </si>
  <si>
    <t>unquoted investments.</t>
  </si>
  <si>
    <t xml:space="preserve">Net profit attributable to ordinary </t>
  </si>
  <si>
    <t>Weighted average number of ordinary</t>
  </si>
  <si>
    <t>Interest restriction</t>
  </si>
  <si>
    <t>Depreciation and entertainment</t>
  </si>
  <si>
    <t>Tax exempt income</t>
  </si>
  <si>
    <t>Tax effect of non-taxable income:</t>
  </si>
  <si>
    <t>Others</t>
  </si>
  <si>
    <t>Tax effect on consolidation adjustments</t>
  </si>
  <si>
    <t>Sale of investments</t>
  </si>
  <si>
    <t xml:space="preserve"> (v)</t>
  </si>
  <si>
    <t>By four individual Sale &amp; Purchase Agreements (SPAs) all dated 23 April 1997 entered into between</t>
  </si>
  <si>
    <t>As part of the terms of the SPA and as consented by the Plaintiffs, a sum of RM4,148,836 was deposited</t>
  </si>
  <si>
    <t>Debt and Equity Securities</t>
  </si>
  <si>
    <t>Valuations of Property, Plant and Equipment</t>
  </si>
  <si>
    <t>Effect of Changes in the Composition of the Group</t>
  </si>
  <si>
    <t>Exceptional and Extraordinary Items</t>
  </si>
  <si>
    <t>Material Changes in Estimates</t>
  </si>
  <si>
    <t>There were no material changes in the nature and amount of estimates used in prior financial years.</t>
  </si>
  <si>
    <t>Dividends Paid</t>
  </si>
  <si>
    <t>Material Events Subsequent to the End of the Interim Period</t>
  </si>
  <si>
    <t>There were no dividends paid in the interim period todate.</t>
  </si>
  <si>
    <t>Guarantees and contingencies relating to</t>
  </si>
  <si>
    <t xml:space="preserve"> borrowings of:</t>
  </si>
  <si>
    <t xml:space="preserve"> - associates</t>
  </si>
  <si>
    <t>Bank guarantees given to third parties</t>
  </si>
  <si>
    <t xml:space="preserve"> relating to utility facilities</t>
  </si>
  <si>
    <t>Increase/</t>
  </si>
  <si>
    <t>(Decrease)</t>
  </si>
  <si>
    <t>A</t>
  </si>
  <si>
    <t>B</t>
  </si>
  <si>
    <t>Variance of Profit Forecast / Profit Guarantee</t>
  </si>
  <si>
    <t>Current tax expense</t>
  </si>
  <si>
    <t xml:space="preserve"> b</t>
  </si>
  <si>
    <t>Changes in Material Litigation</t>
  </si>
  <si>
    <t xml:space="preserve"> (i)</t>
  </si>
  <si>
    <t xml:space="preserve"> (iv)</t>
  </si>
  <si>
    <t>Reconciliation of Tax Variance :</t>
  </si>
  <si>
    <t>Profit before tax</t>
  </si>
  <si>
    <t>Other expenses</t>
  </si>
  <si>
    <t>Earnings Per Share</t>
  </si>
  <si>
    <t>Earnings</t>
  </si>
  <si>
    <t>Weighted average number of ordinary shares</t>
  </si>
  <si>
    <t>Issued ordinary shares at beginning of period</t>
  </si>
  <si>
    <t>Basic earnings per share</t>
  </si>
  <si>
    <t>Diluted earnings per share</t>
  </si>
  <si>
    <t>Effect of shares issued during the period</t>
  </si>
  <si>
    <t>After tax effect of notional interest savings</t>
  </si>
  <si>
    <t xml:space="preserve"> shareholders (diluted)</t>
  </si>
  <si>
    <t>Earnings (diluted)</t>
  </si>
  <si>
    <t>Weighted average number of ordinary shares (diluted)</t>
  </si>
  <si>
    <t xml:space="preserve"> as above</t>
  </si>
  <si>
    <t>Effect of warrants</t>
  </si>
  <si>
    <t>Effect of ICULS</t>
  </si>
  <si>
    <t>Effect of ESOS</t>
  </si>
  <si>
    <t xml:space="preserve"> shares (diluted)</t>
  </si>
  <si>
    <t>CONDENSED CONSOLIDATED BALANCE SHEET</t>
  </si>
  <si>
    <t>Tax recoverable</t>
  </si>
  <si>
    <t>Borrowings</t>
  </si>
  <si>
    <t xml:space="preserve">Goodwill </t>
  </si>
  <si>
    <t>Other investments</t>
  </si>
  <si>
    <t>Property development expenditure</t>
  </si>
  <si>
    <t xml:space="preserve">Trade and other receivables </t>
  </si>
  <si>
    <t>Cash and cash equivalents</t>
  </si>
  <si>
    <t>Trade and other payables</t>
  </si>
  <si>
    <t>Financed by :-</t>
  </si>
  <si>
    <t>Capital and reserves</t>
  </si>
  <si>
    <t>Irredeemable convertible unsecured loan stocks</t>
  </si>
  <si>
    <t>Minority shareholders' interests</t>
  </si>
  <si>
    <t>Long term and deferred liabilities</t>
  </si>
  <si>
    <t>Deferred taxation</t>
  </si>
  <si>
    <t>3 months ended</t>
  </si>
  <si>
    <t>30 October</t>
  </si>
  <si>
    <t>2002</t>
  </si>
  <si>
    <t>2001</t>
  </si>
  <si>
    <t>Operating profit</t>
  </si>
  <si>
    <t>Financing cost</t>
  </si>
  <si>
    <t>Interest income</t>
  </si>
  <si>
    <t>Share of profit of associates</t>
  </si>
  <si>
    <t>Tax expense</t>
  </si>
  <si>
    <t>Less:Minority interests</t>
  </si>
  <si>
    <t>Basic earnings per ordinary share (sen)</t>
  </si>
  <si>
    <t>Diluted earnings per ordinary share (sen)</t>
  </si>
  <si>
    <t>CONDENSED CONSOLIDATED STATEMENT OF CHANGES IN EQUITY</t>
  </si>
  <si>
    <t xml:space="preserve">Share </t>
  </si>
  <si>
    <t>premium</t>
  </si>
  <si>
    <t>Revaluation</t>
  </si>
  <si>
    <t>reserve</t>
  </si>
  <si>
    <t>Exchange</t>
  </si>
  <si>
    <t>equalisation</t>
  </si>
  <si>
    <t>Retained</t>
  </si>
  <si>
    <t>profits</t>
  </si>
  <si>
    <t xml:space="preserve">Exchange differences on </t>
  </si>
  <si>
    <t xml:space="preserve"> translation of the financial </t>
  </si>
  <si>
    <t xml:space="preserve"> statements of foreign subsidiaries</t>
  </si>
  <si>
    <t xml:space="preserve">                                                                     KUMPULAN EMAS BERHAD</t>
  </si>
  <si>
    <t xml:space="preserve">                                                                                                  (Company No: 15379-V)</t>
  </si>
  <si>
    <t xml:space="preserve">                                                                                                 (Incorporated in Malaysia)</t>
  </si>
  <si>
    <t>Net profit for the period</t>
  </si>
  <si>
    <t>(Company No. 15379-V)</t>
  </si>
  <si>
    <t>Basis of Preparation</t>
  </si>
  <si>
    <t>(Unaudited)</t>
  </si>
  <si>
    <t>Quarter</t>
  </si>
  <si>
    <t>RM'000</t>
  </si>
  <si>
    <t>Taxation</t>
  </si>
  <si>
    <t>KUMPULAN EMAS BERHAD</t>
  </si>
  <si>
    <t>(i)</t>
  </si>
  <si>
    <t>At cost</t>
  </si>
  <si>
    <t>(ii)</t>
  </si>
  <si>
    <t>At book value</t>
  </si>
  <si>
    <t>(iii)</t>
  </si>
  <si>
    <t>At market value</t>
  </si>
  <si>
    <t>Status of Corporate Proposals</t>
  </si>
  <si>
    <t>Seasonal or Cyclical Factors</t>
  </si>
  <si>
    <t>Group Borrowings and Debt Securities</t>
  </si>
  <si>
    <t>Secured</t>
  </si>
  <si>
    <t>Unsecured</t>
  </si>
  <si>
    <t>Total</t>
  </si>
  <si>
    <t>Amount repayable after</t>
  </si>
  <si>
    <t xml:space="preserve">  twelve months</t>
  </si>
  <si>
    <t>Bank overdrafts</t>
  </si>
  <si>
    <t>Revolving credits</t>
  </si>
  <si>
    <t>Current portion of long term</t>
  </si>
  <si>
    <t xml:space="preserve">  loans</t>
  </si>
  <si>
    <t>Total Group Borrowings</t>
  </si>
  <si>
    <t>Off Balance Sheet Financial Instruments</t>
  </si>
  <si>
    <t>Segmental Reporting</t>
  </si>
  <si>
    <t>Property</t>
  </si>
  <si>
    <t>Plantations/Palm oil mills</t>
  </si>
  <si>
    <t>Forestry</t>
  </si>
  <si>
    <t>Review of Performance of the Company and its Principal Subsidiaries</t>
  </si>
  <si>
    <t>Not applicable.</t>
  </si>
  <si>
    <t>Dividend</t>
  </si>
  <si>
    <t>(Audited)</t>
  </si>
  <si>
    <t>Reserves</t>
  </si>
  <si>
    <t>Long Term Borrowings</t>
  </si>
  <si>
    <t>Net financing costs</t>
  </si>
  <si>
    <t xml:space="preserve">                                                                          KUMPULAN EMAS BERHAD</t>
  </si>
  <si>
    <t>affect the operations of the Group.</t>
  </si>
  <si>
    <t>is not earlier than 7 days from the date of issue of this quarterly report) which will materially and adversely</t>
  </si>
  <si>
    <t>Material Changes in the Quarterly Results compared to the results of the Preceeding Quarter</t>
  </si>
  <si>
    <t>Revenue</t>
  </si>
  <si>
    <t>Property, plant and equipment</t>
  </si>
  <si>
    <t>Inventories</t>
  </si>
  <si>
    <t>Long term bank borrowings</t>
  </si>
  <si>
    <t>Short term bank borrowings</t>
  </si>
  <si>
    <t>RS'000</t>
  </si>
  <si>
    <t>(equivalent)</t>
  </si>
  <si>
    <t>Gross</t>
  </si>
  <si>
    <t>Operating</t>
  </si>
  <si>
    <t>Profit/(Loss)</t>
  </si>
  <si>
    <t>Before</t>
  </si>
  <si>
    <t>Short Term Borrowings</t>
  </si>
  <si>
    <t>Hire purchase liabilities</t>
  </si>
  <si>
    <t>Secured Borrowings :</t>
  </si>
  <si>
    <t>Foreign Currency</t>
  </si>
  <si>
    <t>Investment &amp; Others</t>
  </si>
  <si>
    <t xml:space="preserve"> (ii)</t>
  </si>
  <si>
    <t>The Forestry Division continued to incur losses in the period under review. However, this has been</t>
  </si>
  <si>
    <t>30.04.02</t>
  </si>
  <si>
    <t>Overprovision in respect of previous years</t>
  </si>
  <si>
    <t xml:space="preserve"> (a)</t>
  </si>
  <si>
    <t xml:space="preserve"> (b)</t>
  </si>
  <si>
    <t>substantially contained through various cost cutting  exercise.</t>
  </si>
  <si>
    <t>The Group is not engaged in any material litigation as at [25] September 2002 (the last practicable date which</t>
  </si>
  <si>
    <t>(for comparison</t>
  </si>
  <si>
    <t xml:space="preserve">   only)</t>
  </si>
  <si>
    <t>Net profit attributable to ordinary shareholders</t>
  </si>
  <si>
    <t>The Condensed Consolidated Balance Sheet should be read in conjunction with the  Annual Financial</t>
  </si>
  <si>
    <t xml:space="preserve">                                                                  KUMPULAN EMAS BERHAD</t>
  </si>
  <si>
    <t xml:space="preserve">                                                                                                        (Incorporated in Malaysia)</t>
  </si>
  <si>
    <t xml:space="preserve">                                                                                                         (Company No: 15379-V)</t>
  </si>
  <si>
    <t>Current Year</t>
  </si>
  <si>
    <t>Corresponding</t>
  </si>
  <si>
    <t>Todate</t>
  </si>
  <si>
    <t>CONDENSED CONSOLIDATED INCOME STATEMENT</t>
  </si>
  <si>
    <t>Exceptional investing items</t>
  </si>
  <si>
    <t>Profit after tax</t>
  </si>
  <si>
    <t>Timber concessions</t>
  </si>
  <si>
    <t>Investment in associates</t>
  </si>
  <si>
    <t>Current assets</t>
  </si>
  <si>
    <t>Current liabilities</t>
  </si>
  <si>
    <t>Share capital</t>
  </si>
  <si>
    <t>Distributable</t>
  </si>
  <si>
    <t>Individual Period</t>
  </si>
  <si>
    <t>Preceeding Year</t>
  </si>
  <si>
    <t>Cumulative Period</t>
  </si>
  <si>
    <t>Period</t>
  </si>
  <si>
    <t>ended</t>
  </si>
  <si>
    <t>DISCLOSURE REQUIREMENTS AS PER MASB 26</t>
  </si>
  <si>
    <t>The accounting policies and methods of computation adopted by the Group in this interim financial report are</t>
  </si>
  <si>
    <t>Preceeding Annual Financial Statement</t>
  </si>
  <si>
    <t>Changes in Contingent Liabilities/Contingent Assets</t>
  </si>
  <si>
    <t>Tax @ 28%</t>
  </si>
  <si>
    <t>Tax effect of non-deductible expenses:</t>
  </si>
  <si>
    <t>Sale of Unquoted Investments and/or Properties</t>
  </si>
  <si>
    <t>million [Refer to Explanatory Note A 11 (a)].</t>
  </si>
  <si>
    <t>Purchase or Disposal of Quoted Investments</t>
  </si>
  <si>
    <t>During the current quarter, the Group disposed 6.0 million ordinary shares in SEB at a gain of RM10.5</t>
  </si>
  <si>
    <t>practicable date not earlier than 7 days from the date of issue of this quarterly report) are as follows:</t>
  </si>
  <si>
    <t xml:space="preserve">CONDENSED CONSOLIDATED CASHFLOW STATEMENT </t>
  </si>
  <si>
    <t>Net cash generated from financing activities</t>
  </si>
  <si>
    <t>Cash and cash equivalents at beginning of period</t>
  </si>
  <si>
    <t>Cash and cash equivalents at end of period</t>
  </si>
  <si>
    <t>Effects of exchange rate changes</t>
  </si>
  <si>
    <t>Tax effect of current period losses</t>
  </si>
  <si>
    <t>Tax effect of utilisation of brought forward losses</t>
  </si>
  <si>
    <t>review. This was achieved in line with the improvement in crude palm oil (CPO) prices.</t>
  </si>
  <si>
    <t>Proceeds received from the private placement of shares were utilised for working capital purposes.</t>
  </si>
  <si>
    <t>Other divisions performed as expected.</t>
  </si>
  <si>
    <t>Aside from the exceptional gain of RM10.5 million from the disposal of investments, the Engineering Division</t>
  </si>
  <si>
    <t>was the main contributor to the Group's results for the current quarter. Water treatment and waste water</t>
  </si>
  <si>
    <t>projects continued to be the main income earners.</t>
  </si>
  <si>
    <t>or</t>
  </si>
  <si>
    <t xml:space="preserve"> - affiliated companies</t>
  </si>
  <si>
    <t>ADDITIONAL DISCLOSURE PURSUANT TO CHAPTER 9, PART K OF THE LISTING  REQUIREMENTS</t>
  </si>
  <si>
    <t>a purchaser (1st Defendant) and four subsidiary companies (the Plaintiffs), the Plaintiffs agreed to sell</t>
  </si>
  <si>
    <t>and the 1st Defendant agreed to buy certain pieces of land belonging to the Plaintiffs (the Properties).</t>
  </si>
  <si>
    <t>with the 1st Defendant's solicitors (2nd Defendant) which the Plaintiffs have requested to release upon</t>
  </si>
  <si>
    <t>the receipt of notices of assessments of Real Property Gains Tax (RPGT). However, the 1st and 2nd</t>
  </si>
  <si>
    <t>Defendants have failed, refused and/or neglected to do so in breach of the terms of the SPA and/or</t>
  </si>
  <si>
    <t>the 2nd Defendant's duties as the stakeholders of the Retention Sum.</t>
  </si>
  <si>
    <t>The Plantations/Palm Oil Mills Division contributed positively to the Group's profit for the quarter under</t>
  </si>
  <si>
    <t>Share</t>
  </si>
  <si>
    <t xml:space="preserve">  &lt;---------------- Non - distributable ------------------&gt;</t>
  </si>
  <si>
    <t>6 months</t>
  </si>
  <si>
    <t>Cash flows from operating activities</t>
  </si>
  <si>
    <t>Adjustments for :</t>
  </si>
  <si>
    <t xml:space="preserve">   - Non-cash items</t>
  </si>
  <si>
    <t xml:space="preserve">   - Non-operating items</t>
  </si>
  <si>
    <t>Operating profit before working capital changes</t>
  </si>
  <si>
    <t>Changes in working capital</t>
  </si>
  <si>
    <t>Cash used in operating activities</t>
  </si>
  <si>
    <t>Interest paid</t>
  </si>
  <si>
    <t>Net cash used in investing activities</t>
  </si>
  <si>
    <t>Cash flows from investing activities</t>
  </si>
  <si>
    <t xml:space="preserve">   - Equity investments</t>
  </si>
  <si>
    <t xml:space="preserve">   - Other investments</t>
  </si>
  <si>
    <t>Cash flows from financing activities</t>
  </si>
  <si>
    <t xml:space="preserve">   - New shares issued</t>
  </si>
  <si>
    <t xml:space="preserve">   - Bank borrowings</t>
  </si>
  <si>
    <t xml:space="preserve">   - Others</t>
  </si>
  <si>
    <t xml:space="preserve">                                                                                        (Company No: 15379-V)</t>
  </si>
  <si>
    <t xml:space="preserve">                                                                                         (Incorporated in Malaysia)</t>
  </si>
  <si>
    <t xml:space="preserve"> (vi)</t>
  </si>
  <si>
    <t>31 January 2002</t>
  </si>
  <si>
    <t>Cumulative</t>
  </si>
  <si>
    <t>The status of corporate proposals announced but not completed as at 21 March 2002 (being the last</t>
  </si>
  <si>
    <t>There were no material events subsequent to the end of the interim period up to the date of this report, that</t>
  </si>
  <si>
    <t>Deferred tax</t>
  </si>
  <si>
    <t>There was no material impact on the Group's performance due to seasonal or cyclical factors.</t>
  </si>
  <si>
    <t>related costs. The Company's solicitors have filed an application against the defendants to seek further and</t>
  </si>
  <si>
    <t>better particulars in their defences raised.</t>
  </si>
  <si>
    <t>The Group had acquired quoted securities at a consideration of RM175,000 during the quarter.</t>
  </si>
  <si>
    <t>The cash and cash equivalents comprise the following balance sheet amounts :</t>
  </si>
  <si>
    <t>Cash and bank balances</t>
  </si>
  <si>
    <t>Deposits</t>
  </si>
  <si>
    <t>Fixed deposits pledged to banks</t>
  </si>
  <si>
    <t>31.07.03</t>
  </si>
  <si>
    <t>Share of joint-venture profit</t>
  </si>
  <si>
    <t>Elimination</t>
  </si>
  <si>
    <t>The Group's effective tax rate is higher than the statutory tax rate for the current quarter and cumulative period</t>
  </si>
  <si>
    <t>as the supply of FFB is expected to increase from the more matured palms for its milling operations.</t>
  </si>
  <si>
    <t>Cumulative Todate</t>
  </si>
  <si>
    <t>last practicable date which is not earlier than 7 days from the date of issue of this quarterly report).</t>
  </si>
  <si>
    <t>Further to the disclosure in the previous quarter's report on material litigation, the changes in material litigation as at</t>
  </si>
  <si>
    <t>quarterly report ) are as follows:</t>
  </si>
  <si>
    <t>Four subsidiary companies namely Seri Jasin Sdn Bhd, Mudek Sdn Bhd, Berembang Sendirian Berhad and</t>
  </si>
  <si>
    <t>Jiddi Joned Enterprises Sdn Bhd are bringing an action against two defendants for their failure, refusal and/or</t>
  </si>
  <si>
    <t>neglect to release a retention sum of approximately RM4 million in breach of the terms of four sale and</t>
  </si>
  <si>
    <t>purchase agreements.</t>
  </si>
  <si>
    <t>Southern Utilities Corporation Sdn Bhd) for various declarations and damages in respect of alledged breaches</t>
  </si>
  <si>
    <t>by the defendants of the terms and conditions of the sale and purchase agreements relating to their respective</t>
  </si>
  <si>
    <t>properties in the project. All the defendants except for Pujian have filed applications to strike out the actions</t>
  </si>
  <si>
    <t>principally due to permanent timing differences which are non-deductible in nature.</t>
  </si>
  <si>
    <t>during the quarter. Due to temporary stoppage of works of the Group's development project in Segamat and additional</t>
  </si>
  <si>
    <t>costs incurred upon the completion of the Seri Kembangan project, the Property Division recorded further losses for</t>
  </si>
  <si>
    <t>the quarter. However, South City Plaza is expected to generate positive contributions with the commencement of its</t>
  </si>
  <si>
    <t>operations before the end of 2003.</t>
  </si>
  <si>
    <t xml:space="preserve">Tax expense </t>
  </si>
  <si>
    <t>At 1 August 2003</t>
  </si>
  <si>
    <t>Employees' Share Option Scheme</t>
  </si>
  <si>
    <t>ICULS conversion</t>
  </si>
  <si>
    <t>consistent with those adopted in the annual financial statements for the financial year ended 31 July 2003.</t>
  </si>
  <si>
    <t xml:space="preserve">The audit report of the annual financial statement of the Group for the financial year ended 31 July 2003 was not </t>
  </si>
  <si>
    <t>the interim period todate except for the following :</t>
  </si>
  <si>
    <t>Share Option Scheme; and</t>
  </si>
  <si>
    <t xml:space="preserve"> (a)  issuance of 550,000 ordinary shares of RM0.50 each at RM0.50 per new ordinary pursuant to the Employees</t>
  </si>
  <si>
    <t>annual financial statement for the financial year ended 31 July 2003.</t>
  </si>
  <si>
    <t>During the quarter, the Group acquired :</t>
  </si>
  <si>
    <t>successfully applied to strike out the Company's claim. The Company has filed an appeal against the decision.</t>
  </si>
  <si>
    <t>The solicitors acting for the defendants in (a) and (b) have applied to court to consolidate both suits. As a result,</t>
  </si>
  <si>
    <t>the judge in the Company's appeal has directed that the hearing of the Company's appeal on the striking out</t>
  </si>
  <si>
    <t>application by the defendants be postponed until the consolidation application is decided. The hearing of the</t>
  </si>
  <si>
    <t>consolidation is on 18 February 2004.</t>
  </si>
  <si>
    <t>The defendants were succesful in their application to strike out the Company's claim. The Company has</t>
  </si>
  <si>
    <t>filed an appeal against the decision.</t>
  </si>
  <si>
    <t xml:space="preserve"> (i)a</t>
  </si>
  <si>
    <t xml:space="preserve"> (i)b</t>
  </si>
  <si>
    <t>The Company v Astounding Holdings Sdn Bhd and Individual for RM4.5 million and RM3.5 million respectively</t>
  </si>
  <si>
    <t>The Company v Astounding Holdings Sdn Bhd and Individual for RM15 million</t>
  </si>
  <si>
    <t>The Company has applied for summary judgement hearing of the matter which is now pending hearing.</t>
  </si>
  <si>
    <t xml:space="preserve">The first defendant has filed an application to set aside the plaintiff's suit. The hearing of the application is </t>
  </si>
  <si>
    <t xml:space="preserve">Jiddi Joned Enterprises Sdn Bhd and 4 other subsidiary companies v Yeng Chong Realty Sdn Bhd (1st </t>
  </si>
  <si>
    <t>defendant)/Louis KH Wong (2nd defendant)</t>
  </si>
  <si>
    <t>The hearing dates for the striking out of the suits were vacated as the files have now been transferred to Shah</t>
  </si>
  <si>
    <t>Alam High Court. No new dates have been given.</t>
  </si>
  <si>
    <t>No date has been fixed for this case.</t>
  </si>
  <si>
    <t>56 purchasers of South City Condominiums v Pujian Development Sdn Bhd ("Pujian"), a subsidiary company,</t>
  </si>
  <si>
    <t>and seven others</t>
  </si>
  <si>
    <t>24 purchasers of South City Plaza v Pujian</t>
  </si>
  <si>
    <t>financial year ended 31 July 2003.</t>
  </si>
  <si>
    <t>Pujian v Arab-Malaysian Assurance Berhad</t>
  </si>
  <si>
    <t>The Group's South City Plaza has commenced operations in November 2003 and is expected to contribute</t>
  </si>
  <si>
    <t>Prospects for the Current Year</t>
  </si>
  <si>
    <t>positively to Group earnings. The completion of the Segamat commercial complex in 2004 would also result in</t>
  </si>
  <si>
    <t xml:space="preserve">The forestry operations in Solomon Islands is expected to generate meaningful contributions based on a </t>
  </si>
  <si>
    <t>targeted production volume of 100,000 m3 per annum.</t>
  </si>
  <si>
    <t>Substantial profit contribution is expected from our associate, Salcon Bhd ("Salcon"), given the continuing domestic</t>
  </si>
  <si>
    <t>segments of Salcon's business.</t>
  </si>
  <si>
    <t>and regional programmes in expanding and upgrading the water and wastewater industries, which are the main</t>
  </si>
  <si>
    <t>The Group remains optimistic of the performance of its education associate under SEG International Bhd ("SEGi") and</t>
  </si>
  <si>
    <t>adult education, distance learning and vocational training, apart from being a major player for mainstream courses.</t>
  </si>
  <si>
    <t>expect it to contribute significantly to the Group's future profits. SEGi is now widely perceived as the market leader for</t>
  </si>
  <si>
    <t>anti-dilutive.</t>
  </si>
  <si>
    <t>During the quarter, the Group purchased 9,019,000 new ordinary rights issue shares with 9,019,000 free detachable</t>
  </si>
  <si>
    <t>positive earnings to the Group.</t>
  </si>
  <si>
    <t>The substantial decrease in revenue for the current year todate as compared to the preceeding year corresponding</t>
  </si>
  <si>
    <t>At 1 August 2002</t>
  </si>
  <si>
    <t>Effect of adopting MASB 25</t>
  </si>
  <si>
    <t>Restated balance</t>
  </si>
  <si>
    <t>Private placement shares</t>
  </si>
  <si>
    <t>capital</t>
  </si>
  <si>
    <t>As at 31 January 2004</t>
  </si>
  <si>
    <t>31.01.04</t>
  </si>
  <si>
    <t>At 31 January 2004</t>
  </si>
  <si>
    <t>For the period ended 31 January 2004</t>
  </si>
  <si>
    <t>For the quarter ended 31 January 2004</t>
  </si>
  <si>
    <t>1st qtr</t>
  </si>
  <si>
    <t>3 mths</t>
  </si>
  <si>
    <t>31.10.03</t>
  </si>
  <si>
    <t>31/01/2004</t>
  </si>
  <si>
    <t>31/01/2003</t>
  </si>
  <si>
    <t>Notes to the Interim Financial Report for the Quarter ended 31 January 2004</t>
  </si>
  <si>
    <t>investments.</t>
  </si>
  <si>
    <t>issuance of 3,288,620 ordinary shares of RM0.50 each at RM1.00 per new ordinary pursuant to the conversion</t>
  </si>
  <si>
    <t>of RM3,288,620 irredeemable convertible unsecured loan stocks (ICULS).</t>
  </si>
  <si>
    <t>reflected in the financial statement for the interim period, other than as stated in Part B Note 4.</t>
  </si>
  <si>
    <t>&lt;---------------6 months----------------&gt;</t>
  </si>
  <si>
    <t>31 January 2003</t>
  </si>
  <si>
    <t>31 January 2004</t>
  </si>
  <si>
    <t>For the guaranteed financial periods ended 31 December 2001 to 2003, the Company was not liable for any</t>
  </si>
  <si>
    <t>31/01/04</t>
  </si>
  <si>
    <t>due to losses not available for set off.</t>
  </si>
  <si>
    <t>There was no disposal of unquoted investments or properties during the current quarter.</t>
  </si>
  <si>
    <t>There was no acquisition of quoted investments during the current quarter.</t>
  </si>
  <si>
    <t xml:space="preserve">Total acceptances and excess applications received for the Rights Issue with Warrants 2004/2009 which was </t>
  </si>
  <si>
    <t xml:space="preserve">closed on 8 March 2004, was 130,236,686 Rights Shares together with 65,118,343 free detachable Warrants </t>
  </si>
  <si>
    <t>2004/2009. At the issue price of RM0.50 per Rights Share, total proceeds raised was RM65,118,343.00.</t>
  </si>
  <si>
    <t>This represents a subscription level of 42.14% of the total number of 308,992,078 Rights Shares available for</t>
  </si>
  <si>
    <t>subscription, which has met the minimum subscription level of 30% as at 28 January 2004 of 92,697,623 Rights</t>
  </si>
  <si>
    <t>Shares.</t>
  </si>
  <si>
    <t>Total Group borrowings as at 31 January 2004 are as follows :</t>
  </si>
  <si>
    <t>Included in the above Group borrowings are the following loans denominated in Indian Rupees (RS) and Solomon</t>
  </si>
  <si>
    <t>Dollars (SBD) :</t>
  </si>
  <si>
    <t>SBD'000</t>
  </si>
  <si>
    <t>DRAFT</t>
  </si>
  <si>
    <t>Net (decrease)/increase in cash and cash equivalents</t>
  </si>
  <si>
    <t>The Group's performance for the current quarter was affected by the non-peak crop season for fresh fruit</t>
  </si>
  <si>
    <t>period is due to the exclusion of revenue from the Engineering Division arising from the listing of Salcon</t>
  </si>
  <si>
    <t>Bhd which reduced the Company's equity interest in Salcon Bhd to an associate stake last July 2003.</t>
  </si>
  <si>
    <t xml:space="preserve"> - 60% equity representing 60,000 ordinary shares of RM1.00 nominal value in Tackwise Innovations Sdn. Bhd.</t>
  </si>
  <si>
    <t xml:space="preserve">The Group disposed quoted investments during the quarter for RM1.77 million realising a gain of RM1.77 million. </t>
  </si>
  <si>
    <t>The current quarter's results includes a gain on disposal of investments amounting to RM1.77 million.</t>
  </si>
  <si>
    <t>Reporting and Chapter 9 Part K of the Listing Requirements of the Malaysia Securities Exchange Board (MSEB).</t>
  </si>
  <si>
    <t xml:space="preserve">or cashflows of the Group during the interim period todate other than the gain of RM1.77 million on the disposal of </t>
  </si>
  <si>
    <t>OF THE MALAYSIA SECURITIES EXCHANGE BOARD</t>
  </si>
  <si>
    <t xml:space="preserve">Pursuant to a profit guarantee agreement entered into between the Company and SEG International Bhd on 22 </t>
  </si>
  <si>
    <t>October 1999, followed by supplemental agreements dated 17 October 2000, 12 April 2002 and 27 February</t>
  </si>
  <si>
    <t>and RM7,112,000 for each of the financial years ending 31 December 2004 to 2006.</t>
  </si>
  <si>
    <t>2003, the remaining minimum profit guarantee is RM6,350,000 for the financial year ending 31 December 2003</t>
  </si>
  <si>
    <t>Statements for the financial year ended 31 July 2003</t>
  </si>
  <si>
    <t>The Condensed Consolidated Income Statement should be read in conjunction with the Annual Financial Statements for the financial year</t>
  </si>
  <si>
    <t>Statements for the financial year ended 31 July 2003.</t>
  </si>
  <si>
    <t>Deferred tax asset</t>
  </si>
  <si>
    <t xml:space="preserve">   at par. </t>
  </si>
  <si>
    <t xml:space="preserve">The Board of Directors, at this juncture, do not recommend the payment of dividends for the current financial year </t>
  </si>
  <si>
    <t>todate.</t>
  </si>
  <si>
    <t>The diluted earnings per share for the current quarter and cumulative period are not shown as the effect is</t>
  </si>
  <si>
    <t>There have been no further developments since the previous quarter's announcement.</t>
  </si>
  <si>
    <t>Barring unforeseen circumstances, the Group's divisions are expected to contribute meaningfully to the overall</t>
  </si>
  <si>
    <t>performance.</t>
  </si>
  <si>
    <t>31 March 2004</t>
  </si>
  <si>
    <t>There were no material events subsequent to the end of the interim period up to 25 March 2004 (being the last</t>
  </si>
  <si>
    <t>The Group does not have any financial instruments with off balance sheet risk as at 25 March 2004 (being the</t>
  </si>
  <si>
    <t>25 March 2004 (being the last practicable date which is not earlier than 7 days from the date of issue of this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</si>
</sst>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name val="Book Antiqua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173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Alignment="1">
      <alignment horizontal="centerContinuous"/>
    </xf>
    <xf numFmtId="173" fontId="0" fillId="0" borderId="0" xfId="15" applyNumberFormat="1" applyAlignment="1">
      <alignment horizontal="centerContinuous"/>
    </xf>
    <xf numFmtId="173" fontId="4" fillId="0" borderId="0" xfId="15" applyNumberFormat="1" applyFont="1" applyFill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Font="1" applyAlignment="1">
      <alignment horizontal="left"/>
    </xf>
    <xf numFmtId="173" fontId="0" fillId="0" borderId="0" xfId="15" applyNumberFormat="1" applyFont="1" applyAlignment="1">
      <alignment/>
    </xf>
    <xf numFmtId="171" fontId="4" fillId="0" borderId="0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173" fontId="0" fillId="0" borderId="0" xfId="15" applyNumberFormat="1" applyAlignment="1">
      <alignment horizontal="left"/>
    </xf>
    <xf numFmtId="173" fontId="1" fillId="0" borderId="0" xfId="15" applyNumberFormat="1" applyFont="1" applyAlignment="1">
      <alignment/>
    </xf>
    <xf numFmtId="173" fontId="6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3" fontId="1" fillId="0" borderId="0" xfId="15" applyNumberFormat="1" applyFont="1" applyBorder="1" applyAlignment="1">
      <alignment horizontal="right"/>
    </xf>
    <xf numFmtId="173" fontId="1" fillId="0" borderId="0" xfId="15" applyNumberFormat="1" applyFont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5" fillId="0" borderId="0" xfId="15" applyNumberFormat="1" applyFont="1" applyAlignment="1">
      <alignment/>
    </xf>
    <xf numFmtId="173" fontId="5" fillId="0" borderId="1" xfId="15" applyNumberFormat="1" applyFont="1" applyBorder="1" applyAlignment="1">
      <alignment/>
    </xf>
    <xf numFmtId="173" fontId="5" fillId="0" borderId="2" xfId="15" applyNumberFormat="1" applyFont="1" applyBorder="1" applyAlignment="1">
      <alignment/>
    </xf>
    <xf numFmtId="173" fontId="5" fillId="0" borderId="3" xfId="15" applyNumberFormat="1" applyFont="1" applyBorder="1" applyAlignment="1">
      <alignment/>
    </xf>
    <xf numFmtId="173" fontId="5" fillId="0" borderId="4" xfId="15" applyNumberFormat="1" applyFont="1" applyBorder="1" applyAlignment="1">
      <alignment/>
    </xf>
    <xf numFmtId="173" fontId="5" fillId="0" borderId="5" xfId="15" applyNumberFormat="1" applyFont="1" applyBorder="1" applyAlignment="1">
      <alignment/>
    </xf>
    <xf numFmtId="173" fontId="5" fillId="0" borderId="0" xfId="15" applyNumberFormat="1" applyFont="1" applyBorder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 horizontal="left"/>
    </xf>
    <xf numFmtId="173" fontId="8" fillId="0" borderId="0" xfId="15" applyNumberFormat="1" applyFont="1" applyAlignment="1">
      <alignment/>
    </xf>
    <xf numFmtId="173" fontId="8" fillId="0" borderId="0" xfId="15" applyNumberFormat="1" applyFont="1" applyAlignment="1">
      <alignment horizontal="centerContinuous"/>
    </xf>
    <xf numFmtId="173" fontId="8" fillId="0" borderId="0" xfId="15" applyNumberFormat="1" applyFont="1" applyAlignment="1">
      <alignment horizontal="center"/>
    </xf>
    <xf numFmtId="0" fontId="8" fillId="0" borderId="0" xfId="0" applyFont="1" applyAlignment="1">
      <alignment horizontal="center"/>
    </xf>
    <xf numFmtId="173" fontId="8" fillId="0" borderId="0" xfId="15" applyNumberFormat="1" applyFont="1" applyFill="1" applyAlignment="1">
      <alignment horizontal="center"/>
    </xf>
    <xf numFmtId="173" fontId="8" fillId="0" borderId="0" xfId="15" applyNumberFormat="1" applyFont="1" applyFill="1" applyBorder="1" applyAlignment="1">
      <alignment/>
    </xf>
    <xf numFmtId="173" fontId="8" fillId="0" borderId="5" xfId="15" applyNumberFormat="1" applyFont="1" applyFill="1" applyBorder="1" applyAlignment="1">
      <alignment/>
    </xf>
    <xf numFmtId="173" fontId="8" fillId="0" borderId="1" xfId="15" applyNumberFormat="1" applyFont="1" applyFill="1" applyBorder="1" applyAlignment="1">
      <alignment/>
    </xf>
    <xf numFmtId="171" fontId="8" fillId="0" borderId="0" xfId="15" applyNumberFormat="1" applyFont="1" applyFill="1" applyBorder="1" applyAlignment="1">
      <alignment/>
    </xf>
    <xf numFmtId="173" fontId="8" fillId="0" borderId="0" xfId="15" applyNumberFormat="1" applyFont="1" applyAlignment="1">
      <alignment/>
    </xf>
    <xf numFmtId="173" fontId="0" fillId="0" borderId="0" xfId="15" applyNumberFormat="1" applyBorder="1" applyAlignment="1">
      <alignment/>
    </xf>
    <xf numFmtId="173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0" xfId="15" applyNumberFormat="1" applyFont="1" applyFill="1" applyBorder="1" applyAlignment="1">
      <alignment horizontal="center"/>
    </xf>
    <xf numFmtId="173" fontId="8" fillId="0" borderId="0" xfId="15" applyNumberFormat="1" applyFont="1" applyAlignment="1">
      <alignment horizontal="center"/>
    </xf>
    <xf numFmtId="173" fontId="8" fillId="0" borderId="0" xfId="15" applyNumberFormat="1" applyFont="1" applyBorder="1" applyAlignment="1">
      <alignment horizontal="center"/>
    </xf>
    <xf numFmtId="173" fontId="8" fillId="0" borderId="0" xfId="15" applyNumberFormat="1" applyFont="1" applyAlignment="1">
      <alignment/>
    </xf>
    <xf numFmtId="173" fontId="8" fillId="0" borderId="1" xfId="15" applyNumberFormat="1" applyFont="1" applyBorder="1" applyAlignment="1">
      <alignment/>
    </xf>
    <xf numFmtId="173" fontId="8" fillId="0" borderId="2" xfId="15" applyNumberFormat="1" applyFont="1" applyBorder="1" applyAlignment="1">
      <alignment/>
    </xf>
    <xf numFmtId="173" fontId="8" fillId="0" borderId="3" xfId="15" applyNumberFormat="1" applyFont="1" applyBorder="1" applyAlignment="1">
      <alignment/>
    </xf>
    <xf numFmtId="173" fontId="8" fillId="0" borderId="4" xfId="15" applyNumberFormat="1" applyFont="1" applyBorder="1" applyAlignment="1">
      <alignment/>
    </xf>
    <xf numFmtId="173" fontId="8" fillId="0" borderId="5" xfId="15" applyNumberFormat="1" applyFont="1" applyBorder="1" applyAlignment="1">
      <alignment/>
    </xf>
    <xf numFmtId="173" fontId="8" fillId="0" borderId="0" xfId="15" applyNumberFormat="1" applyFont="1" applyBorder="1" applyAlignment="1">
      <alignment/>
    </xf>
    <xf numFmtId="171" fontId="8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173" fontId="0" fillId="0" borderId="0" xfId="15" applyNumberFormat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Alignment="1">
      <alignment horizontal="centerContinuous"/>
    </xf>
    <xf numFmtId="173" fontId="0" fillId="0" borderId="0" xfId="15" applyNumberFormat="1" applyBorder="1" applyAlignment="1">
      <alignment/>
    </xf>
    <xf numFmtId="173" fontId="0" fillId="0" borderId="0" xfId="15" applyNumberFormat="1" applyFont="1" applyAlignment="1" quotePrefix="1">
      <alignment horizontal="left"/>
    </xf>
    <xf numFmtId="173" fontId="0" fillId="0" borderId="0" xfId="15" applyNumberFormat="1" applyFont="1" applyAlignment="1">
      <alignment/>
    </xf>
    <xf numFmtId="173" fontId="0" fillId="0" borderId="0" xfId="15" applyNumberFormat="1" applyFont="1" applyAlignment="1" quotePrefix="1">
      <alignment/>
    </xf>
    <xf numFmtId="173" fontId="0" fillId="0" borderId="0" xfId="15" applyNumberFormat="1" applyFon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3" xfId="15" applyNumberFormat="1" applyFont="1" applyBorder="1" applyAlignment="1">
      <alignment/>
    </xf>
    <xf numFmtId="171" fontId="0" fillId="0" borderId="0" xfId="15" applyFont="1" applyAlignment="1" quotePrefix="1">
      <alignment horizontal="left"/>
    </xf>
    <xf numFmtId="173" fontId="0" fillId="0" borderId="0" xfId="0" applyNumberFormat="1" applyBorder="1" applyAlignment="1">
      <alignment horizontal="center"/>
    </xf>
    <xf numFmtId="173" fontId="1" fillId="0" borderId="0" xfId="15" applyNumberFormat="1" applyFont="1" applyAlignment="1">
      <alignment horizontal="left"/>
    </xf>
    <xf numFmtId="173" fontId="5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3" fontId="5" fillId="0" borderId="0" xfId="15" applyNumberFormat="1" applyFont="1" applyFill="1" applyAlignment="1">
      <alignment horizontal="center"/>
    </xf>
    <xf numFmtId="173" fontId="5" fillId="0" borderId="0" xfId="15" applyNumberFormat="1" applyFont="1" applyFill="1" applyBorder="1" applyAlignment="1">
      <alignment/>
    </xf>
    <xf numFmtId="173" fontId="5" fillId="0" borderId="5" xfId="15" applyNumberFormat="1" applyFont="1" applyFill="1" applyBorder="1" applyAlignment="1">
      <alignment/>
    </xf>
    <xf numFmtId="173" fontId="5" fillId="0" borderId="1" xfId="15" applyNumberFormat="1" applyFont="1" applyFill="1" applyBorder="1" applyAlignment="1">
      <alignment/>
    </xf>
    <xf numFmtId="15" fontId="7" fillId="0" borderId="0" xfId="0" applyNumberFormat="1" applyFont="1" applyAlignment="1" quotePrefix="1">
      <alignment/>
    </xf>
    <xf numFmtId="173" fontId="10" fillId="0" borderId="0" xfId="15" applyNumberFormat="1" applyFont="1" applyAlignment="1">
      <alignment horizontal="centerContinuous"/>
    </xf>
    <xf numFmtId="173" fontId="10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173" fontId="10" fillId="0" borderId="0" xfId="15" applyNumberFormat="1" applyFont="1" applyFill="1" applyAlignment="1">
      <alignment horizontal="center"/>
    </xf>
    <xf numFmtId="173" fontId="10" fillId="0" borderId="0" xfId="15" applyNumberFormat="1" applyFont="1" applyFill="1" applyBorder="1" applyAlignment="1">
      <alignment/>
    </xf>
    <xf numFmtId="173" fontId="10" fillId="0" borderId="5" xfId="15" applyNumberFormat="1" applyFont="1" applyFill="1" applyBorder="1" applyAlignment="1">
      <alignment/>
    </xf>
    <xf numFmtId="173" fontId="10" fillId="0" borderId="1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9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1" xfId="15" applyNumberFormat="1" applyFont="1" applyBorder="1" applyAlignment="1">
      <alignment/>
    </xf>
    <xf numFmtId="173" fontId="0" fillId="0" borderId="6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73" fontId="5" fillId="0" borderId="0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5" fillId="0" borderId="5" xfId="15" applyNumberFormat="1" applyFont="1" applyFill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173" fontId="5" fillId="0" borderId="3" xfId="15" applyNumberFormat="1" applyFont="1" applyFill="1" applyBorder="1" applyAlignment="1">
      <alignment/>
    </xf>
    <xf numFmtId="171" fontId="5" fillId="0" borderId="0" xfId="15" applyNumberFormat="1" applyFont="1" applyAlignment="1">
      <alignment/>
    </xf>
    <xf numFmtId="173" fontId="5" fillId="0" borderId="1" xfId="15" applyNumberFormat="1" applyFont="1" applyFill="1" applyBorder="1" applyAlignment="1">
      <alignment/>
    </xf>
    <xf numFmtId="171" fontId="5" fillId="0" borderId="0" xfId="15" applyNumberFormat="1" applyFont="1" applyFill="1" applyBorder="1" applyAlignment="1">
      <alignment/>
    </xf>
    <xf numFmtId="171" fontId="5" fillId="0" borderId="0" xfId="15" applyNumberFormat="1" applyFont="1" applyFill="1" applyBorder="1" applyAlignment="1">
      <alignment horizontal="center"/>
    </xf>
    <xf numFmtId="173" fontId="3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1" fillId="0" borderId="0" xfId="15" applyNumberFormat="1" applyFont="1" applyAlignment="1">
      <alignment horizontal="left"/>
    </xf>
    <xf numFmtId="173" fontId="5" fillId="0" borderId="0" xfId="15" applyNumberFormat="1" applyFont="1" applyFill="1" applyAlignment="1" quotePrefix="1">
      <alignment horizontal="center"/>
    </xf>
    <xf numFmtId="173" fontId="8" fillId="0" borderId="0" xfId="15" applyNumberFormat="1" applyFont="1" applyFill="1" applyAlignment="1" quotePrefix="1">
      <alignment horizontal="center"/>
    </xf>
    <xf numFmtId="173" fontId="1" fillId="0" borderId="0" xfId="15" applyNumberFormat="1" applyFont="1" applyAlignment="1">
      <alignment horizontal="justify"/>
    </xf>
    <xf numFmtId="173" fontId="0" fillId="0" borderId="0" xfId="15" applyNumberFormat="1" applyAlignment="1">
      <alignment horizontal="center"/>
    </xf>
    <xf numFmtId="173" fontId="0" fillId="0" borderId="7" xfId="15" applyNumberFormat="1" applyBorder="1" applyAlignment="1">
      <alignment/>
    </xf>
    <xf numFmtId="173" fontId="0" fillId="0" borderId="0" xfId="15" applyNumberFormat="1" applyBorder="1" applyAlignment="1">
      <alignment horizontal="left"/>
    </xf>
    <xf numFmtId="173" fontId="0" fillId="0" borderId="0" xfId="15" applyNumberFormat="1" applyBorder="1" applyAlignment="1">
      <alignment/>
    </xf>
    <xf numFmtId="173" fontId="0" fillId="0" borderId="0" xfId="15" applyNumberFormat="1" applyAlignment="1">
      <alignment horizontal="center"/>
    </xf>
    <xf numFmtId="173" fontId="0" fillId="0" borderId="0" xfId="15" applyNumberFormat="1" applyFont="1" applyAlignment="1" quotePrefix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center"/>
    </xf>
    <xf numFmtId="173" fontId="0" fillId="0" borderId="0" xfId="15" applyNumberFormat="1" applyFill="1" applyAlignment="1">
      <alignment/>
    </xf>
    <xf numFmtId="173" fontId="0" fillId="0" borderId="6" xfId="15" applyNumberFormat="1" applyFill="1" applyBorder="1" applyAlignment="1">
      <alignment/>
    </xf>
    <xf numFmtId="173" fontId="0" fillId="0" borderId="1" xfId="15" applyNumberFormat="1" applyFill="1" applyBorder="1" applyAlignment="1">
      <alignment/>
    </xf>
    <xf numFmtId="173" fontId="0" fillId="0" borderId="0" xfId="15" applyNumberFormat="1" applyFill="1" applyBorder="1" applyAlignment="1">
      <alignment/>
    </xf>
    <xf numFmtId="173" fontId="0" fillId="0" borderId="1" xfId="0" applyNumberFormat="1" applyFill="1" applyBorder="1" applyAlignment="1">
      <alignment/>
    </xf>
    <xf numFmtId="0" fontId="0" fillId="0" borderId="1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0" fillId="0" borderId="5" xfId="15" applyNumberFormat="1" applyFont="1" applyBorder="1" applyAlignment="1">
      <alignment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173" fontId="1" fillId="0" borderId="1" xfId="15" applyNumberFormat="1" applyFont="1" applyBorder="1" applyAlignment="1">
      <alignment/>
    </xf>
    <xf numFmtId="173" fontId="0" fillId="0" borderId="5" xfId="15" applyNumberFormat="1" applyBorder="1" applyAlignment="1">
      <alignment/>
    </xf>
    <xf numFmtId="173" fontId="14" fillId="0" borderId="0" xfId="15" applyNumberFormat="1" applyFont="1" applyAlignment="1">
      <alignment horizontal="left"/>
    </xf>
    <xf numFmtId="173" fontId="3" fillId="0" borderId="0" xfId="15" applyNumberFormat="1" applyFont="1" applyAlignment="1">
      <alignment horizontal="left"/>
    </xf>
    <xf numFmtId="173" fontId="0" fillId="0" borderId="6" xfId="15" applyNumberFormat="1" applyBorder="1" applyAlignment="1">
      <alignment/>
    </xf>
    <xf numFmtId="16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/>
    </xf>
    <xf numFmtId="173" fontId="15" fillId="0" borderId="0" xfId="15" applyNumberFormat="1" applyFont="1" applyAlignment="1">
      <alignment horizontal="centerContinuous"/>
    </xf>
    <xf numFmtId="173" fontId="15" fillId="0" borderId="0" xfId="15" applyNumberFormat="1" applyFont="1" applyAlignment="1">
      <alignment/>
    </xf>
    <xf numFmtId="173" fontId="16" fillId="0" borderId="0" xfId="15" applyNumberFormat="1" applyFont="1" applyAlignment="1">
      <alignment horizontal="centerContinuous"/>
    </xf>
    <xf numFmtId="173" fontId="16" fillId="0" borderId="0" xfId="15" applyNumberFormat="1" applyFont="1" applyAlignment="1">
      <alignment horizontal="center"/>
    </xf>
    <xf numFmtId="0" fontId="16" fillId="0" borderId="0" xfId="0" applyFont="1" applyAlignment="1">
      <alignment horizontal="center"/>
    </xf>
    <xf numFmtId="173" fontId="16" fillId="0" borderId="0" xfId="15" applyNumberFormat="1" applyFont="1" applyFill="1" applyAlignment="1">
      <alignment horizontal="center"/>
    </xf>
    <xf numFmtId="173" fontId="16" fillId="0" borderId="5" xfId="15" applyNumberFormat="1" applyFont="1" applyFill="1" applyBorder="1" applyAlignment="1">
      <alignment/>
    </xf>
    <xf numFmtId="173" fontId="16" fillId="0" borderId="0" xfId="15" applyNumberFormat="1" applyFont="1" applyFill="1" applyBorder="1" applyAlignment="1">
      <alignment/>
    </xf>
    <xf numFmtId="173" fontId="16" fillId="0" borderId="1" xfId="15" applyNumberFormat="1" applyFont="1" applyFill="1" applyBorder="1" applyAlignment="1">
      <alignment/>
    </xf>
    <xf numFmtId="171" fontId="16" fillId="0" borderId="0" xfId="15" applyNumberFormat="1" applyFont="1" applyFill="1" applyBorder="1" applyAlignment="1">
      <alignment/>
    </xf>
    <xf numFmtId="0" fontId="16" fillId="0" borderId="0" xfId="0" applyFont="1" applyAlignment="1">
      <alignment/>
    </xf>
    <xf numFmtId="173" fontId="9" fillId="0" borderId="0" xfId="15" applyNumberFormat="1" applyFont="1" applyAlignment="1">
      <alignment/>
    </xf>
    <xf numFmtId="173" fontId="3" fillId="0" borderId="0" xfId="15" applyNumberFormat="1" applyFont="1" applyAlignment="1">
      <alignment horizontal="centerContinuous"/>
    </xf>
    <xf numFmtId="173" fontId="0" fillId="0" borderId="1" xfId="15" applyNumberFormat="1" applyFill="1" applyBorder="1" applyAlignment="1">
      <alignment horizontal="center"/>
    </xf>
    <xf numFmtId="173" fontId="0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173" fontId="0" fillId="0" borderId="0" xfId="15" applyNumberFormat="1" applyAlignment="1">
      <alignment horizontal="left"/>
    </xf>
    <xf numFmtId="173" fontId="0" fillId="0" borderId="0" xfId="15" applyNumberFormat="1" applyBorder="1" applyAlignment="1">
      <alignment horizontal="centerContinuous"/>
    </xf>
    <xf numFmtId="173" fontId="0" fillId="0" borderId="0" xfId="15" applyNumberFormat="1" applyFont="1" applyAlignment="1">
      <alignment horizontal="centerContinuous"/>
    </xf>
    <xf numFmtId="173" fontId="0" fillId="0" borderId="0" xfId="15" applyNumberFormat="1" applyFont="1" applyAlignment="1" quotePrefix="1">
      <alignment horizontal="centerContinuous"/>
    </xf>
    <xf numFmtId="173" fontId="0" fillId="0" borderId="0" xfId="15" applyNumberFormat="1" applyFont="1" applyAlignment="1">
      <alignment horizontal="left"/>
    </xf>
    <xf numFmtId="173" fontId="0" fillId="0" borderId="0" xfId="15" applyNumberFormat="1" applyAlignment="1">
      <alignment horizontal="justify"/>
    </xf>
    <xf numFmtId="173" fontId="0" fillId="0" borderId="0" xfId="15" applyNumberFormat="1" applyFont="1" applyAlignment="1">
      <alignment horizontal="justify"/>
    </xf>
    <xf numFmtId="173" fontId="9" fillId="0" borderId="0" xfId="15" applyNumberFormat="1" applyFont="1" applyFill="1" applyBorder="1" applyAlignment="1">
      <alignment/>
    </xf>
    <xf numFmtId="173" fontId="0" fillId="0" borderId="4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3" fontId="0" fillId="0" borderId="0" xfId="15" applyNumberFormat="1" applyFont="1" applyAlignment="1">
      <alignment horizontal="left"/>
    </xf>
    <xf numFmtId="173" fontId="0" fillId="0" borderId="0" xfId="15" applyNumberFormat="1" applyFont="1" applyAlignment="1">
      <alignment horizontal="centerContinuous"/>
    </xf>
    <xf numFmtId="173" fontId="0" fillId="0" borderId="0" xfId="15" applyNumberFormat="1" applyFont="1" applyFill="1" applyAlignment="1" quotePrefix="1">
      <alignment horizontal="center"/>
    </xf>
    <xf numFmtId="173" fontId="0" fillId="0" borderId="0" xfId="15" applyNumberFormat="1" applyFont="1" applyFill="1" applyAlignment="1">
      <alignment horizontal="center"/>
    </xf>
    <xf numFmtId="173" fontId="0" fillId="0" borderId="5" xfId="15" applyNumberFormat="1" applyFont="1" applyFill="1" applyBorder="1" applyAlignment="1">
      <alignment/>
    </xf>
    <xf numFmtId="173" fontId="0" fillId="0" borderId="1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 horizontal="center"/>
    </xf>
    <xf numFmtId="173" fontId="1" fillId="0" borderId="0" xfId="15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2362200</xdr:colOff>
      <xdr:row>0</xdr:row>
      <xdr:rowOff>28575</xdr:rowOff>
    </xdr:from>
    <xdr:to>
      <xdr:col>4</xdr:col>
      <xdr:colOff>180975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28575"/>
          <a:ext cx="48577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workbookViewId="0" topLeftCell="A1">
      <selection activeCell="G2" sqref="G2"/>
    </sheetView>
  </sheetViews>
  <sheetFormatPr defaultColWidth="9.140625" defaultRowHeight="12.75"/>
  <cols>
    <col min="1" max="1" width="4.57421875" style="66" customWidth="1"/>
    <col min="2" max="2" width="4.57421875" style="67" customWidth="1"/>
    <col min="3" max="3" width="2.421875" style="67" customWidth="1"/>
    <col min="4" max="4" width="40.00390625" style="67" customWidth="1"/>
    <col min="5" max="5" width="9.140625" style="18" customWidth="1"/>
    <col min="6" max="6" width="13.421875" style="67" customWidth="1"/>
    <col min="7" max="16384" width="9.140625" style="67" customWidth="1"/>
  </cols>
  <sheetData>
    <row r="1" ht="12.75">
      <c r="G1" s="119"/>
    </row>
    <row r="2" spans="6:7" ht="12.75">
      <c r="F2" s="172"/>
      <c r="G2" s="119"/>
    </row>
    <row r="3" ht="12.75">
      <c r="F3" s="119"/>
    </row>
    <row r="4" spans="2:7" ht="12.75">
      <c r="B4" s="14" t="s">
        <v>265</v>
      </c>
      <c r="C4" s="14"/>
      <c r="G4" s="119"/>
    </row>
    <row r="5" spans="2:3" ht="10.5" customHeight="1">
      <c r="B5" s="15" t="s">
        <v>338</v>
      </c>
      <c r="C5" s="15"/>
    </row>
    <row r="6" spans="2:7" ht="10.5" customHeight="1">
      <c r="B6" s="15" t="s">
        <v>339</v>
      </c>
      <c r="C6" s="15"/>
      <c r="D6" s="66"/>
      <c r="E6" s="4"/>
      <c r="F6" s="68"/>
      <c r="G6" s="68"/>
    </row>
    <row r="7" spans="2:7" ht="6" customHeight="1">
      <c r="B7" s="15"/>
      <c r="C7" s="15"/>
      <c r="D7" s="66"/>
      <c r="E7" s="4"/>
      <c r="F7" s="68"/>
      <c r="G7" s="68"/>
    </row>
    <row r="8" spans="1:7" ht="14.25" customHeight="1">
      <c r="A8" s="120" t="s">
        <v>152</v>
      </c>
      <c r="B8"/>
      <c r="C8" s="37"/>
      <c r="D8" s="66"/>
      <c r="E8" s="4"/>
      <c r="F8" s="68"/>
      <c r="G8" s="68"/>
    </row>
    <row r="9" spans="1:7" ht="13.5" customHeight="1">
      <c r="A9" s="120" t="s">
        <v>429</v>
      </c>
      <c r="B9" s="15"/>
      <c r="C9" s="15"/>
      <c r="D9" s="66"/>
      <c r="E9" s="4"/>
      <c r="F9" s="68"/>
      <c r="G9" s="68"/>
    </row>
    <row r="10" spans="2:7" ht="12" customHeight="1">
      <c r="B10" s="15"/>
      <c r="C10" s="15"/>
      <c r="D10" s="66"/>
      <c r="E10" s="27" t="s">
        <v>197</v>
      </c>
      <c r="F10" s="68"/>
      <c r="G10" s="55" t="s">
        <v>229</v>
      </c>
    </row>
    <row r="11" spans="5:7" ht="12.75">
      <c r="E11" s="27" t="s">
        <v>430</v>
      </c>
      <c r="F11" s="150"/>
      <c r="G11" s="55" t="s">
        <v>354</v>
      </c>
    </row>
    <row r="12" spans="2:7" ht="12.75">
      <c r="B12" s="69"/>
      <c r="C12" s="69"/>
      <c r="D12" s="69"/>
      <c r="E12" s="28" t="s">
        <v>199</v>
      </c>
      <c r="F12" s="17"/>
      <c r="G12" s="56" t="s">
        <v>199</v>
      </c>
    </row>
    <row r="13" spans="5:7" ht="12.75">
      <c r="E13" s="29"/>
      <c r="G13" s="57"/>
    </row>
    <row r="14" spans="1:7" ht="12.75">
      <c r="A14" s="70"/>
      <c r="B14" s="121" t="s">
        <v>238</v>
      </c>
      <c r="E14" s="29">
        <v>592271</v>
      </c>
      <c r="G14" s="57">
        <v>591780</v>
      </c>
    </row>
    <row r="15" spans="1:7" ht="12.75">
      <c r="A15" s="71"/>
      <c r="B15" s="121" t="s">
        <v>274</v>
      </c>
      <c r="E15" s="29">
        <v>4914</v>
      </c>
      <c r="G15" s="57">
        <v>4914</v>
      </c>
    </row>
    <row r="16" spans="1:7" ht="12.75">
      <c r="A16" s="72"/>
      <c r="B16" s="121" t="s">
        <v>275</v>
      </c>
      <c r="E16" s="29">
        <v>101772</v>
      </c>
      <c r="G16" s="57">
        <v>97155</v>
      </c>
    </row>
    <row r="17" spans="1:7" ht="12.75">
      <c r="A17" s="72"/>
      <c r="B17" s="121" t="s">
        <v>156</v>
      </c>
      <c r="E17" s="29">
        <v>79607</v>
      </c>
      <c r="G17" s="57">
        <v>70590</v>
      </c>
    </row>
    <row r="18" spans="1:7" ht="12.75">
      <c r="A18" s="72"/>
      <c r="B18" s="121" t="s">
        <v>155</v>
      </c>
      <c r="E18" s="29">
        <v>1893</v>
      </c>
      <c r="G18" s="57">
        <v>1936</v>
      </c>
    </row>
    <row r="19" spans="1:7" ht="12.75">
      <c r="A19" s="72"/>
      <c r="B19" s="121" t="s">
        <v>480</v>
      </c>
      <c r="C19" s="185"/>
      <c r="D19" s="185"/>
      <c r="E19" s="30">
        <v>3640</v>
      </c>
      <c r="F19" s="73"/>
      <c r="G19" s="101">
        <v>2496</v>
      </c>
    </row>
    <row r="20" spans="5:7" ht="18" customHeight="1">
      <c r="E20" s="29">
        <f>SUM(E14:E19)</f>
        <v>784097</v>
      </c>
      <c r="F20" s="18"/>
      <c r="G20" s="100">
        <f>SUM(G14:G19)</f>
        <v>768871</v>
      </c>
    </row>
    <row r="21" spans="1:7" ht="12.75">
      <c r="A21" s="72"/>
      <c r="B21" s="121" t="s">
        <v>276</v>
      </c>
      <c r="C21" s="16"/>
      <c r="E21" s="29"/>
      <c r="F21" s="69"/>
      <c r="G21" s="57"/>
    </row>
    <row r="22" spans="3:7" ht="12.75">
      <c r="C22" s="16"/>
      <c r="E22" s="31"/>
      <c r="F22" s="69"/>
      <c r="G22" s="59"/>
    </row>
    <row r="23" spans="3:7" ht="12.75">
      <c r="C23" s="16" t="s">
        <v>157</v>
      </c>
      <c r="E23" s="32">
        <f>38920+1</f>
        <v>38921</v>
      </c>
      <c r="F23" s="74"/>
      <c r="G23" s="60">
        <v>52248</v>
      </c>
    </row>
    <row r="24" spans="3:7" ht="12.75">
      <c r="C24" s="16" t="s">
        <v>239</v>
      </c>
      <c r="E24" s="32">
        <v>7922</v>
      </c>
      <c r="F24" s="73"/>
      <c r="G24" s="60">
        <v>7769</v>
      </c>
    </row>
    <row r="25" spans="3:7" ht="12.75">
      <c r="C25" s="16" t="s">
        <v>158</v>
      </c>
      <c r="E25" s="114">
        <v>107615</v>
      </c>
      <c r="F25" s="75"/>
      <c r="G25" s="60">
        <v>96686</v>
      </c>
    </row>
    <row r="26" spans="3:7" ht="12.75" hidden="1">
      <c r="C26" s="16" t="s">
        <v>345</v>
      </c>
      <c r="E26" s="114">
        <v>0</v>
      </c>
      <c r="F26" s="75"/>
      <c r="G26" s="60">
        <v>0</v>
      </c>
    </row>
    <row r="27" spans="3:7" ht="12.75">
      <c r="C27" s="16" t="s">
        <v>153</v>
      </c>
      <c r="E27" s="32">
        <v>8806</v>
      </c>
      <c r="F27" s="74"/>
      <c r="G27" s="60">
        <v>11029</v>
      </c>
    </row>
    <row r="28" spans="3:7" ht="12.75">
      <c r="C28" s="16" t="s">
        <v>159</v>
      </c>
      <c r="E28" s="33">
        <f>1416+2708+40</f>
        <v>4164</v>
      </c>
      <c r="F28" s="69"/>
      <c r="G28" s="61">
        <v>4756</v>
      </c>
    </row>
    <row r="29" spans="5:7" ht="18.75" customHeight="1">
      <c r="E29" s="33">
        <f>SUM(E22:E28)</f>
        <v>167428</v>
      </c>
      <c r="F29" s="19"/>
      <c r="G29" s="61">
        <f>SUM(G22:G28)</f>
        <v>172488</v>
      </c>
    </row>
    <row r="30" spans="5:7" ht="12.75">
      <c r="E30" s="32"/>
      <c r="F30" s="69"/>
      <c r="G30" s="60"/>
    </row>
    <row r="31" spans="1:7" ht="12.75">
      <c r="A31" s="72"/>
      <c r="B31" s="121" t="s">
        <v>277</v>
      </c>
      <c r="C31" s="16"/>
      <c r="E31" s="32"/>
      <c r="F31" s="74"/>
      <c r="G31" s="60"/>
    </row>
    <row r="32" spans="3:7" ht="12.75">
      <c r="C32" s="16" t="s">
        <v>160</v>
      </c>
      <c r="E32" s="32">
        <v>59830</v>
      </c>
      <c r="F32" s="74"/>
      <c r="G32" s="60">
        <v>87110</v>
      </c>
    </row>
    <row r="33" spans="3:7" ht="12.75">
      <c r="C33" s="16" t="s">
        <v>154</v>
      </c>
      <c r="E33" s="114">
        <f>320+60205+95447</f>
        <v>155972</v>
      </c>
      <c r="F33" s="75"/>
      <c r="G33" s="60">
        <v>99811</v>
      </c>
    </row>
    <row r="34" spans="3:7" ht="12.75">
      <c r="C34" s="16" t="s">
        <v>200</v>
      </c>
      <c r="E34" s="32">
        <v>33136</v>
      </c>
      <c r="F34" s="74"/>
      <c r="G34" s="60">
        <v>33122</v>
      </c>
    </row>
    <row r="35" spans="5:7" ht="12.75">
      <c r="E35" s="33"/>
      <c r="F35" s="74"/>
      <c r="G35" s="61"/>
    </row>
    <row r="36" spans="5:7" ht="18.75" customHeight="1">
      <c r="E36" s="33">
        <f>SUM(E32:E35)</f>
        <v>248938</v>
      </c>
      <c r="F36" s="19"/>
      <c r="G36" s="61">
        <f>SUM(G32:G35)</f>
        <v>220043</v>
      </c>
    </row>
    <row r="37" spans="1:7" ht="18" customHeight="1">
      <c r="A37" s="72"/>
      <c r="B37" s="121" t="s">
        <v>19</v>
      </c>
      <c r="E37" s="30">
        <f>+E29-E36</f>
        <v>-81510</v>
      </c>
      <c r="F37" s="69"/>
      <c r="G37" s="58">
        <f>+G29-G36</f>
        <v>-47555</v>
      </c>
    </row>
    <row r="38" spans="5:7" ht="18.75" customHeight="1" thickBot="1">
      <c r="E38" s="34">
        <f>+E20+E37</f>
        <v>702587</v>
      </c>
      <c r="F38" s="69"/>
      <c r="G38" s="62">
        <f>+G20+G37</f>
        <v>721316</v>
      </c>
    </row>
    <row r="39" spans="5:7" ht="12.75">
      <c r="E39" s="35"/>
      <c r="F39" s="69"/>
      <c r="G39" s="63"/>
    </row>
    <row r="40" spans="2:7" ht="12.75">
      <c r="B40" s="121" t="s">
        <v>161</v>
      </c>
      <c r="E40" s="29"/>
      <c r="G40" s="57"/>
    </row>
    <row r="41" spans="1:7" ht="12.75">
      <c r="A41" s="72"/>
      <c r="B41" s="121" t="s">
        <v>162</v>
      </c>
      <c r="E41" s="29"/>
      <c r="F41" s="16"/>
      <c r="G41" s="57"/>
    </row>
    <row r="42" spans="3:7" ht="12.75">
      <c r="C42" s="16" t="s">
        <v>278</v>
      </c>
      <c r="E42" s="29">
        <v>231756</v>
      </c>
      <c r="G42" s="57">
        <v>229836</v>
      </c>
    </row>
    <row r="43" spans="3:7" ht="12.75">
      <c r="C43" s="67" t="s">
        <v>230</v>
      </c>
      <c r="E43" s="29">
        <v>328025</v>
      </c>
      <c r="G43" s="100">
        <v>324278</v>
      </c>
    </row>
    <row r="44" spans="5:7" ht="12.75">
      <c r="E44" s="30"/>
      <c r="G44" s="58"/>
    </row>
    <row r="45" spans="5:7" ht="17.25" customHeight="1">
      <c r="E45" s="29">
        <f>SUM(E42:E44)</f>
        <v>559781</v>
      </c>
      <c r="G45" s="100">
        <f>SUM(G42:G44)</f>
        <v>554114</v>
      </c>
    </row>
    <row r="46" spans="1:7" ht="17.25" customHeight="1">
      <c r="A46" s="76"/>
      <c r="B46" s="121" t="s">
        <v>163</v>
      </c>
      <c r="C46"/>
      <c r="E46" s="29">
        <v>56398</v>
      </c>
      <c r="G46" s="57">
        <v>59686</v>
      </c>
    </row>
    <row r="47" spans="1:7" ht="17.25" customHeight="1">
      <c r="A47" s="70"/>
      <c r="B47" s="16"/>
      <c r="C47"/>
      <c r="E47" s="29"/>
      <c r="G47" s="57"/>
    </row>
    <row r="48" spans="1:7" ht="12.75">
      <c r="A48" s="76"/>
      <c r="B48" s="121" t="s">
        <v>164</v>
      </c>
      <c r="E48" s="30">
        <f>21556+40</f>
        <v>21596</v>
      </c>
      <c r="G48" s="58">
        <v>21212</v>
      </c>
    </row>
    <row r="49" spans="5:7" ht="12.75">
      <c r="E49" s="29">
        <f>SUM(E45:E48)</f>
        <v>637775</v>
      </c>
      <c r="G49" s="57">
        <f>SUM(G45:G48)</f>
        <v>635012</v>
      </c>
    </row>
    <row r="50" spans="1:7" ht="12.75">
      <c r="A50" s="72"/>
      <c r="B50" s="121" t="s">
        <v>165</v>
      </c>
      <c r="E50" s="29"/>
      <c r="G50" s="57"/>
    </row>
    <row r="51" spans="1:7" ht="12.75">
      <c r="A51"/>
      <c r="C51" s="16"/>
      <c r="E51" s="31"/>
      <c r="F51" s="16"/>
      <c r="G51" s="59"/>
    </row>
    <row r="52" spans="1:7" ht="12.75">
      <c r="A52" s="38"/>
      <c r="C52" s="16" t="s">
        <v>154</v>
      </c>
      <c r="E52" s="32">
        <v>64303</v>
      </c>
      <c r="G52" s="60">
        <v>85795</v>
      </c>
    </row>
    <row r="53" spans="1:7" ht="12.75">
      <c r="A53"/>
      <c r="C53" s="16" t="s">
        <v>166</v>
      </c>
      <c r="E53" s="33">
        <v>509</v>
      </c>
      <c r="G53" s="184">
        <v>509</v>
      </c>
    </row>
    <row r="54" spans="1:7" ht="12.75">
      <c r="A54" s="38"/>
      <c r="E54" s="30">
        <f>SUM(E51:E53)</f>
        <v>64812</v>
      </c>
      <c r="G54" s="58">
        <f>SUM(G51:G53)</f>
        <v>86304</v>
      </c>
    </row>
    <row r="55" spans="5:7" ht="17.25" customHeight="1" thickBot="1">
      <c r="E55" s="34">
        <f>+E49+E54</f>
        <v>702587</v>
      </c>
      <c r="G55" s="62">
        <f>+G49+G54</f>
        <v>721316</v>
      </c>
    </row>
    <row r="56" spans="5:7" ht="12.75">
      <c r="E56" s="29"/>
      <c r="G56" s="18"/>
    </row>
    <row r="57" spans="2:7" ht="12.75">
      <c r="B57" s="71" t="s">
        <v>264</v>
      </c>
      <c r="D57"/>
      <c r="E57" s="115"/>
      <c r="G57" s="64"/>
    </row>
    <row r="58" spans="2:7" ht="12.75">
      <c r="B58" s="16" t="s">
        <v>477</v>
      </c>
      <c r="G58" s="57"/>
    </row>
  </sheetData>
  <printOptions/>
  <pageMargins left="1.27" right="0.75" top="1" bottom="1" header="0.5" footer="0.5"/>
  <pageSetup fitToHeight="1" fitToWidth="1" horizontalDpi="300" verticalDpi="3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4">
      <pane xSplit="1" ySplit="13" topLeftCell="K23" activePane="bottomRight" state="frozen"/>
      <selection pane="topLeft" activeCell="A4" sqref="A4"/>
      <selection pane="topRight" activeCell="B4" sqref="B4"/>
      <selection pane="bottomLeft" activeCell="A17" sqref="A17"/>
      <selection pane="bottomRight" activeCell="P26" sqref="P26"/>
    </sheetView>
  </sheetViews>
  <sheetFormatPr defaultColWidth="9.140625" defaultRowHeight="12.75"/>
  <cols>
    <col min="1" max="1" width="38.140625" style="0" customWidth="1"/>
    <col min="2" max="2" width="7.00390625" style="0" customWidth="1"/>
    <col min="3" max="3" width="11.421875" style="20" customWidth="1"/>
    <col min="4" max="4" width="13.8515625" style="170" hidden="1" customWidth="1"/>
    <col min="5" max="5" width="7.00390625" style="0" customWidth="1"/>
    <col min="6" max="6" width="9.8515625" style="96" customWidth="1"/>
    <col min="7" max="7" width="9.140625" style="2" customWidth="1"/>
    <col min="8" max="8" width="9.140625" style="20" hidden="1" customWidth="1"/>
    <col min="9" max="9" width="9.57421875" style="0" hidden="1" customWidth="1"/>
    <col min="10" max="10" width="10.57421875" style="39" hidden="1" customWidth="1"/>
    <col min="11" max="11" width="11.421875" style="20" customWidth="1"/>
    <col min="12" max="12" width="13.8515625" style="95" hidden="1" customWidth="1"/>
    <col min="13" max="13" width="7.00390625" style="0" customWidth="1"/>
    <col min="14" max="14" width="9.7109375" style="96" customWidth="1"/>
  </cols>
  <sheetData>
    <row r="1" spans="1:13" ht="31.5" customHeight="1">
      <c r="A1" s="67"/>
      <c r="D1" s="160"/>
      <c r="E1" s="4"/>
      <c r="I1" s="119"/>
      <c r="J1" s="50"/>
      <c r="L1" s="68"/>
      <c r="M1" s="4"/>
    </row>
    <row r="2" spans="1:14" ht="12.75">
      <c r="A2" s="14" t="s">
        <v>233</v>
      </c>
      <c r="D2" s="161"/>
      <c r="E2" s="14"/>
      <c r="F2" s="186"/>
      <c r="G2" s="128"/>
      <c r="H2" s="78"/>
      <c r="I2" s="176"/>
      <c r="J2" s="42"/>
      <c r="K2" s="119"/>
      <c r="L2" s="66"/>
      <c r="M2" s="14"/>
      <c r="N2" s="186"/>
    </row>
    <row r="3" spans="1:14" ht="9" customHeight="1">
      <c r="A3" s="15" t="s">
        <v>267</v>
      </c>
      <c r="D3" s="161"/>
      <c r="E3" s="14"/>
      <c r="F3" s="37"/>
      <c r="G3" s="129"/>
      <c r="H3" s="14"/>
      <c r="I3" s="66"/>
      <c r="J3" s="42"/>
      <c r="L3" s="66"/>
      <c r="M3" s="14"/>
      <c r="N3" s="37"/>
    </row>
    <row r="4" spans="1:14" ht="10.5" customHeight="1">
      <c r="A4" s="15" t="s">
        <v>266</v>
      </c>
      <c r="D4" s="161"/>
      <c r="E4" s="14"/>
      <c r="F4" s="37"/>
      <c r="G4" s="129"/>
      <c r="H4" s="14"/>
      <c r="K4" s="119"/>
      <c r="L4" s="66"/>
      <c r="M4" s="14"/>
      <c r="N4" s="119" t="s">
        <v>462</v>
      </c>
    </row>
    <row r="5" spans="1:14" ht="12.75">
      <c r="A5" s="68"/>
      <c r="B5" s="68"/>
      <c r="C5" s="4"/>
      <c r="D5" s="162"/>
      <c r="E5" s="68"/>
      <c r="F5" s="187"/>
      <c r="G5" s="177"/>
      <c r="H5" s="4"/>
      <c r="I5" s="68"/>
      <c r="J5" s="42"/>
      <c r="K5" s="4"/>
      <c r="L5" s="87"/>
      <c r="M5" s="68"/>
      <c r="N5" s="187"/>
    </row>
    <row r="6" spans="1:14" ht="12.75">
      <c r="A6" s="122" t="s">
        <v>271</v>
      </c>
      <c r="B6" s="68"/>
      <c r="C6" s="4"/>
      <c r="D6" s="162"/>
      <c r="E6" s="68"/>
      <c r="F6" s="187"/>
      <c r="G6" s="177"/>
      <c r="H6" s="4"/>
      <c r="I6" s="68"/>
      <c r="J6" s="42"/>
      <c r="L6" s="87"/>
      <c r="N6" s="187"/>
    </row>
    <row r="7" spans="1:14" ht="12.75">
      <c r="A7" s="122" t="s">
        <v>433</v>
      </c>
      <c r="B7" s="68"/>
      <c r="C7" s="4"/>
      <c r="D7" s="162"/>
      <c r="E7" s="68"/>
      <c r="F7" s="187"/>
      <c r="G7" s="177"/>
      <c r="H7" s="4"/>
      <c r="I7" s="68"/>
      <c r="J7" s="42"/>
      <c r="K7" s="4"/>
      <c r="L7" s="87"/>
      <c r="M7" s="68"/>
      <c r="N7" s="187"/>
    </row>
    <row r="8" spans="1:14" ht="12.75">
      <c r="A8" s="68"/>
      <c r="B8" s="68"/>
      <c r="C8" s="4"/>
      <c r="D8" s="162"/>
      <c r="E8" s="109"/>
      <c r="F8" s="187"/>
      <c r="G8" s="177"/>
      <c r="H8" s="4"/>
      <c r="I8" s="109"/>
      <c r="J8" s="42"/>
      <c r="K8" s="4"/>
      <c r="L8" s="87"/>
      <c r="M8" s="109"/>
      <c r="N8" s="187"/>
    </row>
    <row r="9" spans="1:14" ht="12.75">
      <c r="A9" s="68"/>
      <c r="B9" s="68"/>
      <c r="C9" s="4"/>
      <c r="D9" s="162"/>
      <c r="E9" s="68"/>
      <c r="F9" s="187"/>
      <c r="G9" s="177"/>
      <c r="H9" s="79"/>
      <c r="I9" s="68"/>
      <c r="J9" s="42"/>
      <c r="K9" s="4"/>
      <c r="L9" s="87"/>
      <c r="M9" s="68"/>
      <c r="N9" s="187"/>
    </row>
    <row r="10" spans="1:14" ht="12.75">
      <c r="A10" s="68"/>
      <c r="B10" s="68"/>
      <c r="C10" s="79"/>
      <c r="D10" s="163"/>
      <c r="E10" s="178" t="s">
        <v>280</v>
      </c>
      <c r="F10" s="174"/>
      <c r="G10" s="52"/>
      <c r="H10" s="80"/>
      <c r="I10" s="68"/>
      <c r="J10" s="43"/>
      <c r="K10" s="79"/>
      <c r="L10" s="88"/>
      <c r="M10" s="178" t="s">
        <v>282</v>
      </c>
      <c r="N10" s="174"/>
    </row>
    <row r="11" spans="1:14" ht="12.75">
      <c r="A11" s="68"/>
      <c r="B11" s="68"/>
      <c r="C11" s="79" t="s">
        <v>268</v>
      </c>
      <c r="D11" s="163" t="s">
        <v>434</v>
      </c>
      <c r="E11" s="178"/>
      <c r="F11" s="174" t="s">
        <v>281</v>
      </c>
      <c r="G11" s="52"/>
      <c r="H11" s="79"/>
      <c r="I11" s="178" t="s">
        <v>167</v>
      </c>
      <c r="J11" s="43"/>
      <c r="K11" s="79" t="s">
        <v>268</v>
      </c>
      <c r="L11" s="88" t="s">
        <v>261</v>
      </c>
      <c r="M11" s="178"/>
      <c r="N11" s="174" t="s">
        <v>281</v>
      </c>
    </row>
    <row r="12" spans="1:14" ht="12.75">
      <c r="A12" s="68"/>
      <c r="B12" s="68"/>
      <c r="C12" s="81" t="s">
        <v>198</v>
      </c>
      <c r="D12" s="164" t="s">
        <v>435</v>
      </c>
      <c r="E12" s="179"/>
      <c r="F12" s="103" t="s">
        <v>269</v>
      </c>
      <c r="G12" s="53"/>
      <c r="H12" s="81"/>
      <c r="I12" s="179" t="s">
        <v>168</v>
      </c>
      <c r="J12" s="44"/>
      <c r="K12" s="81" t="s">
        <v>270</v>
      </c>
      <c r="L12" s="89" t="s">
        <v>262</v>
      </c>
      <c r="M12" s="179"/>
      <c r="N12" s="103" t="s">
        <v>269</v>
      </c>
    </row>
    <row r="13" spans="1:14" ht="12.75">
      <c r="A13" s="68"/>
      <c r="B13" s="68"/>
      <c r="C13" s="81"/>
      <c r="D13" s="164"/>
      <c r="E13" s="179"/>
      <c r="F13" s="103" t="s">
        <v>198</v>
      </c>
      <c r="G13" s="53"/>
      <c r="H13" s="81"/>
      <c r="I13" s="179"/>
      <c r="J13" s="44"/>
      <c r="K13" s="81"/>
      <c r="L13" s="89"/>
      <c r="M13" s="179"/>
      <c r="N13" s="103" t="s">
        <v>283</v>
      </c>
    </row>
    <row r="14" spans="1:14" ht="12.75">
      <c r="A14" s="67"/>
      <c r="B14" s="67"/>
      <c r="C14" s="123" t="s">
        <v>437</v>
      </c>
      <c r="D14" s="165" t="s">
        <v>436</v>
      </c>
      <c r="E14" s="67"/>
      <c r="F14" s="188" t="s">
        <v>438</v>
      </c>
      <c r="G14" s="54"/>
      <c r="H14" s="123" t="s">
        <v>169</v>
      </c>
      <c r="I14" s="67"/>
      <c r="J14" s="124" t="s">
        <v>170</v>
      </c>
      <c r="K14" s="123" t="str">
        <f>+C14</f>
        <v>31/01/2004</v>
      </c>
      <c r="L14" s="90" t="s">
        <v>255</v>
      </c>
      <c r="M14" s="67"/>
      <c r="N14" s="188" t="str">
        <f>+F14</f>
        <v>31/01/2003</v>
      </c>
    </row>
    <row r="15" spans="1:14" ht="12.75">
      <c r="A15" s="67"/>
      <c r="B15" s="67"/>
      <c r="C15" s="82" t="s">
        <v>199</v>
      </c>
      <c r="D15" s="165" t="s">
        <v>199</v>
      </c>
      <c r="E15" s="67"/>
      <c r="F15" s="189" t="s">
        <v>199</v>
      </c>
      <c r="G15" s="54"/>
      <c r="H15" s="82" t="s">
        <v>199</v>
      </c>
      <c r="I15" s="67"/>
      <c r="J15" s="45" t="s">
        <v>199</v>
      </c>
      <c r="K15" s="82" t="s">
        <v>199</v>
      </c>
      <c r="L15" s="90" t="s">
        <v>199</v>
      </c>
      <c r="M15" s="67"/>
      <c r="N15" s="189" t="s">
        <v>199</v>
      </c>
    </row>
    <row r="16" spans="1:14" ht="12" customHeight="1">
      <c r="A16" s="67"/>
      <c r="B16" s="67"/>
      <c r="C16" s="82"/>
      <c r="D16" s="165"/>
      <c r="E16" s="67"/>
      <c r="F16" s="189"/>
      <c r="G16" s="54"/>
      <c r="H16" s="82"/>
      <c r="I16" s="67"/>
      <c r="J16" s="45"/>
      <c r="K16" s="82"/>
      <c r="L16" s="90"/>
      <c r="M16" s="67"/>
      <c r="N16" s="189"/>
    </row>
    <row r="17" spans="1:14" ht="15" customHeight="1" thickBot="1">
      <c r="A17" s="121" t="s">
        <v>237</v>
      </c>
      <c r="B17" s="67"/>
      <c r="C17" s="84">
        <f>+K17-D17</f>
        <v>5616</v>
      </c>
      <c r="D17" s="166">
        <v>11176</v>
      </c>
      <c r="E17" s="67"/>
      <c r="F17" s="190">
        <v>87308</v>
      </c>
      <c r="G17" s="6"/>
      <c r="H17" s="107">
        <v>2491</v>
      </c>
      <c r="I17" s="67"/>
      <c r="J17" s="47">
        <v>3657</v>
      </c>
      <c r="K17" s="84">
        <v>16792</v>
      </c>
      <c r="L17" s="92">
        <v>2000</v>
      </c>
      <c r="M17" s="67"/>
      <c r="N17" s="190">
        <v>141787</v>
      </c>
    </row>
    <row r="18" spans="1:14" ht="12.75">
      <c r="A18" s="125"/>
      <c r="B18" s="67"/>
      <c r="C18" s="83"/>
      <c r="D18" s="167"/>
      <c r="E18" s="67"/>
      <c r="F18" s="106"/>
      <c r="G18" s="6"/>
      <c r="H18" s="83"/>
      <c r="I18" s="67"/>
      <c r="J18" s="46"/>
      <c r="K18" s="83"/>
      <c r="L18" s="91"/>
      <c r="M18" s="67"/>
      <c r="N18" s="106"/>
    </row>
    <row r="19" spans="1:14" ht="12.75">
      <c r="A19" s="122" t="s">
        <v>171</v>
      </c>
      <c r="B19" s="67"/>
      <c r="C19" s="104">
        <f>+C28-C21-C22-C23-C24-C25-C26</f>
        <v>800</v>
      </c>
      <c r="D19" s="167">
        <v>2346</v>
      </c>
      <c r="E19" s="67"/>
      <c r="F19" s="106">
        <v>10279</v>
      </c>
      <c r="G19" s="6"/>
      <c r="H19" s="83">
        <f>+H28-H23-H21-H26</f>
        <v>31219</v>
      </c>
      <c r="I19" s="67"/>
      <c r="J19" s="46">
        <v>54344</v>
      </c>
      <c r="K19" s="193">
        <f>+K28-K21-K22-K23-K24-K25-K26</f>
        <v>3146</v>
      </c>
      <c r="L19" s="91">
        <v>26240</v>
      </c>
      <c r="M19" s="67"/>
      <c r="N19" s="106">
        <v>16851</v>
      </c>
    </row>
    <row r="20" spans="1:14" ht="12.75">
      <c r="A20" s="180"/>
      <c r="B20" s="67"/>
      <c r="C20" s="83"/>
      <c r="D20" s="167"/>
      <c r="E20" s="67"/>
      <c r="F20" s="106"/>
      <c r="G20" s="6"/>
      <c r="H20" s="83"/>
      <c r="I20" s="67"/>
      <c r="J20" s="46"/>
      <c r="K20" s="83"/>
      <c r="L20" s="91"/>
      <c r="M20" s="67"/>
      <c r="N20" s="106"/>
    </row>
    <row r="21" spans="1:14" ht="12.75">
      <c r="A21" s="16" t="s">
        <v>172</v>
      </c>
      <c r="B21" s="67"/>
      <c r="C21" s="83">
        <f>+K21-D21</f>
        <v>-6090</v>
      </c>
      <c r="D21" s="167">
        <v>-3598</v>
      </c>
      <c r="E21" s="67"/>
      <c r="F21" s="106">
        <v>-3778</v>
      </c>
      <c r="G21" s="6"/>
      <c r="H21" s="104">
        <v>-16003</v>
      </c>
      <c r="I21" s="67"/>
      <c r="J21" s="46">
        <v>-14770</v>
      </c>
      <c r="K21" s="83">
        <v>-9688</v>
      </c>
      <c r="L21" s="91">
        <v>-11620</v>
      </c>
      <c r="M21" s="67"/>
      <c r="N21" s="106">
        <v>-7402</v>
      </c>
    </row>
    <row r="22" spans="1:14" ht="12.75">
      <c r="A22" s="16" t="s">
        <v>173</v>
      </c>
      <c r="B22" s="67"/>
      <c r="C22" s="83">
        <f>+K22-D22</f>
        <v>-23</v>
      </c>
      <c r="D22" s="167">
        <v>295</v>
      </c>
      <c r="E22" s="67"/>
      <c r="F22" s="106">
        <v>626</v>
      </c>
      <c r="G22" s="6"/>
      <c r="H22" s="83"/>
      <c r="I22" s="67"/>
      <c r="J22" s="46"/>
      <c r="K22" s="83">
        <v>272</v>
      </c>
      <c r="L22" s="91"/>
      <c r="M22" s="67"/>
      <c r="N22" s="106">
        <v>815</v>
      </c>
    </row>
    <row r="23" spans="1:14" ht="13.5" customHeight="1">
      <c r="A23" s="180" t="s">
        <v>174</v>
      </c>
      <c r="B23" s="67"/>
      <c r="C23" s="83">
        <f>+K23-D23</f>
        <v>3162</v>
      </c>
      <c r="D23" s="167">
        <v>3937</v>
      </c>
      <c r="E23" s="67"/>
      <c r="F23" s="106">
        <v>2045</v>
      </c>
      <c r="G23" s="6"/>
      <c r="H23" s="104">
        <v>-6281</v>
      </c>
      <c r="I23" s="67"/>
      <c r="J23" s="46">
        <v>-15000</v>
      </c>
      <c r="K23" s="83">
        <v>7099</v>
      </c>
      <c r="L23" s="91">
        <v>-4988</v>
      </c>
      <c r="M23" s="67"/>
      <c r="N23" s="106">
        <v>3673</v>
      </c>
    </row>
    <row r="24" spans="1:14" ht="13.5" customHeight="1" hidden="1">
      <c r="A24" s="180" t="s">
        <v>355</v>
      </c>
      <c r="B24" s="67"/>
      <c r="C24" s="83">
        <f>+K24-D24</f>
        <v>0</v>
      </c>
      <c r="D24" s="167">
        <v>0</v>
      </c>
      <c r="E24" s="67"/>
      <c r="F24" s="106">
        <v>0</v>
      </c>
      <c r="G24" s="6"/>
      <c r="H24" s="104"/>
      <c r="I24" s="67"/>
      <c r="J24" s="46"/>
      <c r="K24" s="83">
        <v>0</v>
      </c>
      <c r="L24" s="91"/>
      <c r="M24" s="67"/>
      <c r="N24" s="106">
        <v>0</v>
      </c>
    </row>
    <row r="25" spans="1:14" ht="13.5" customHeight="1">
      <c r="A25" s="16" t="s">
        <v>272</v>
      </c>
      <c r="B25" s="67"/>
      <c r="C25" s="83">
        <f>+K25-D25</f>
        <v>1770</v>
      </c>
      <c r="D25" s="167">
        <v>0</v>
      </c>
      <c r="E25" s="67"/>
      <c r="F25" s="106">
        <v>-4178</v>
      </c>
      <c r="G25" s="6"/>
      <c r="H25" s="104"/>
      <c r="I25" s="67"/>
      <c r="J25" s="46"/>
      <c r="K25" s="83">
        <v>1770</v>
      </c>
      <c r="L25" s="91"/>
      <c r="M25" s="67"/>
      <c r="N25" s="106">
        <v>6316</v>
      </c>
    </row>
    <row r="26" spans="1:14" ht="12.75">
      <c r="A26" s="16"/>
      <c r="B26" s="67"/>
      <c r="C26" s="85"/>
      <c r="D26" s="168">
        <v>0</v>
      </c>
      <c r="E26" s="67"/>
      <c r="F26" s="191"/>
      <c r="G26" s="6"/>
      <c r="H26" s="85">
        <v>11697</v>
      </c>
      <c r="I26" s="67"/>
      <c r="J26" s="48">
        <v>8437</v>
      </c>
      <c r="K26" s="85"/>
      <c r="L26" s="93">
        <v>13838</v>
      </c>
      <c r="M26" s="67"/>
      <c r="N26" s="191"/>
    </row>
    <row r="27" spans="1:14" ht="12.75">
      <c r="A27" s="180"/>
      <c r="B27" s="67"/>
      <c r="C27" s="83"/>
      <c r="D27" s="167"/>
      <c r="E27" s="67"/>
      <c r="F27" s="106"/>
      <c r="G27" s="6"/>
      <c r="H27" s="83"/>
      <c r="I27" s="67"/>
      <c r="J27" s="46"/>
      <c r="K27" s="83"/>
      <c r="L27" s="91"/>
      <c r="M27" s="67"/>
      <c r="N27" s="106"/>
    </row>
    <row r="28" spans="1:14" ht="12.75">
      <c r="A28" s="180" t="s">
        <v>134</v>
      </c>
      <c r="B28" s="67"/>
      <c r="C28" s="83">
        <f>+K28-D28</f>
        <v>-381</v>
      </c>
      <c r="D28" s="167">
        <f>SUM(D19:D26)</f>
        <v>2980</v>
      </c>
      <c r="E28" s="67"/>
      <c r="F28" s="106">
        <f>SUM(F19:F26)</f>
        <v>4994</v>
      </c>
      <c r="G28" s="6"/>
      <c r="H28" s="83">
        <f>21632-1000</f>
        <v>20632</v>
      </c>
      <c r="I28" s="67"/>
      <c r="J28" s="46">
        <f>SUM(J19:J26)</f>
        <v>33011</v>
      </c>
      <c r="K28" s="83">
        <v>2599</v>
      </c>
      <c r="L28" s="91">
        <v>23470</v>
      </c>
      <c r="M28" s="67"/>
      <c r="N28" s="106">
        <f>SUM(N19:N26)</f>
        <v>20253</v>
      </c>
    </row>
    <row r="29" spans="1:14" ht="12.75">
      <c r="A29" s="180"/>
      <c r="B29" s="67"/>
      <c r="C29" s="83"/>
      <c r="D29" s="167"/>
      <c r="E29" s="67"/>
      <c r="F29" s="106"/>
      <c r="G29" s="6"/>
      <c r="H29" s="83"/>
      <c r="I29" s="67"/>
      <c r="J29" s="46"/>
      <c r="K29" s="83"/>
      <c r="L29" s="91"/>
      <c r="M29" s="67"/>
      <c r="N29" s="106"/>
    </row>
    <row r="30" spans="1:15" ht="14.25" customHeight="1">
      <c r="A30" t="s">
        <v>375</v>
      </c>
      <c r="B30" s="67"/>
      <c r="C30" s="30">
        <f>+K30-D30</f>
        <v>-76</v>
      </c>
      <c r="D30" s="168">
        <v>-908</v>
      </c>
      <c r="E30" s="67"/>
      <c r="F30" s="191">
        <v>-4311</v>
      </c>
      <c r="G30" s="183"/>
      <c r="H30" s="85"/>
      <c r="I30" s="67"/>
      <c r="J30" s="48"/>
      <c r="K30" s="30">
        <v>-984</v>
      </c>
      <c r="L30" s="93"/>
      <c r="M30" s="67"/>
      <c r="N30" s="191">
        <v>-6276</v>
      </c>
      <c r="O30" s="98"/>
    </row>
    <row r="31" spans="1:14" ht="12.75">
      <c r="A31" s="181"/>
      <c r="B31" s="67"/>
      <c r="C31" s="83"/>
      <c r="D31" s="167"/>
      <c r="E31" s="67"/>
      <c r="F31" s="106"/>
      <c r="G31" s="6"/>
      <c r="H31" s="83"/>
      <c r="I31" s="67"/>
      <c r="J31" s="46"/>
      <c r="K31" s="83"/>
      <c r="L31" s="91"/>
      <c r="M31" s="67"/>
      <c r="N31" s="106"/>
    </row>
    <row r="32" spans="1:14" ht="13.5" customHeight="1">
      <c r="A32" s="180" t="s">
        <v>273</v>
      </c>
      <c r="B32" s="67"/>
      <c r="C32" s="83">
        <f>SUM(C27:C31)</f>
        <v>-457</v>
      </c>
      <c r="D32" s="167">
        <f>SUM(D27:D31)</f>
        <v>2072</v>
      </c>
      <c r="E32" s="67"/>
      <c r="F32" s="106">
        <f>SUM(F27:F31)</f>
        <v>683</v>
      </c>
      <c r="G32" s="6"/>
      <c r="H32" s="83">
        <f>SUM(H27:H31)</f>
        <v>20632</v>
      </c>
      <c r="I32" s="67"/>
      <c r="J32" s="46">
        <f>SUM(J27:J31)</f>
        <v>33011</v>
      </c>
      <c r="K32" s="83">
        <f>SUM(K27:K31)</f>
        <v>1615</v>
      </c>
      <c r="L32" s="91">
        <f>SUM(L27:L31)</f>
        <v>23470</v>
      </c>
      <c r="M32" s="67"/>
      <c r="N32" s="106">
        <f>SUM(N27:N31)</f>
        <v>13977</v>
      </c>
    </row>
    <row r="33" spans="1:14" ht="12.75">
      <c r="A33" s="181"/>
      <c r="B33" s="67"/>
      <c r="C33" s="83"/>
      <c r="D33" s="167"/>
      <c r="E33" s="67"/>
      <c r="F33" s="106"/>
      <c r="G33" s="6"/>
      <c r="H33" s="104"/>
      <c r="I33" s="67"/>
      <c r="J33" s="46"/>
      <c r="K33" s="83"/>
      <c r="L33" s="91"/>
      <c r="M33" s="67"/>
      <c r="N33" s="106"/>
    </row>
    <row r="34" spans="1:14" ht="13.5" customHeight="1">
      <c r="A34" s="182" t="s">
        <v>176</v>
      </c>
      <c r="B34" s="67"/>
      <c r="C34" s="85">
        <f>+K34-D34</f>
        <v>-9</v>
      </c>
      <c r="D34" s="168">
        <v>-302</v>
      </c>
      <c r="E34" s="67"/>
      <c r="F34" s="191">
        <v>-4263</v>
      </c>
      <c r="G34" s="6"/>
      <c r="H34" s="116">
        <v>0</v>
      </c>
      <c r="I34" s="69"/>
      <c r="J34" s="48">
        <v>0</v>
      </c>
      <c r="K34" s="85">
        <v>-311</v>
      </c>
      <c r="L34" s="93">
        <v>0</v>
      </c>
      <c r="M34" s="67"/>
      <c r="N34" s="191">
        <v>-6940</v>
      </c>
    </row>
    <row r="35" spans="1:14" ht="12.75">
      <c r="A35" s="182"/>
      <c r="B35" s="67"/>
      <c r="C35" s="83"/>
      <c r="D35" s="167"/>
      <c r="E35" s="67"/>
      <c r="F35" s="106"/>
      <c r="G35" s="6"/>
      <c r="H35" s="104"/>
      <c r="I35" s="67"/>
      <c r="J35" s="46"/>
      <c r="K35" s="83"/>
      <c r="L35" s="91"/>
      <c r="M35" s="67"/>
      <c r="N35" s="106"/>
    </row>
    <row r="36" spans="1:14" ht="13.5" thickBot="1">
      <c r="A36" s="180" t="s">
        <v>194</v>
      </c>
      <c r="B36" s="67"/>
      <c r="C36" s="84">
        <f>SUM(C32:C35)</f>
        <v>-466</v>
      </c>
      <c r="D36" s="167">
        <f>SUM(D32:D34)</f>
        <v>1770</v>
      </c>
      <c r="E36" s="67"/>
      <c r="F36" s="190">
        <f>+F32+F34</f>
        <v>-3580</v>
      </c>
      <c r="G36" s="6"/>
      <c r="H36" s="104">
        <f>SUM(H33:H35)</f>
        <v>0</v>
      </c>
      <c r="I36" s="67"/>
      <c r="J36" s="46">
        <f>SUM(J33:J35)</f>
        <v>0</v>
      </c>
      <c r="K36" s="84">
        <f>SUM(K32:K35)</f>
        <v>1304</v>
      </c>
      <c r="L36" s="91">
        <f>SUM(L33:L35)</f>
        <v>0</v>
      </c>
      <c r="M36" s="67"/>
      <c r="N36" s="190">
        <f>+N32+N34</f>
        <v>7037</v>
      </c>
    </row>
    <row r="37" spans="1:14" ht="12.75">
      <c r="A37" s="181"/>
      <c r="B37" s="67"/>
      <c r="C37" s="83"/>
      <c r="D37" s="167"/>
      <c r="E37" s="67"/>
      <c r="F37" s="106"/>
      <c r="G37" s="6"/>
      <c r="H37" s="104"/>
      <c r="I37" s="67"/>
      <c r="J37" s="46"/>
      <c r="K37" s="83"/>
      <c r="L37" s="91"/>
      <c r="M37" s="67"/>
      <c r="N37" s="106"/>
    </row>
    <row r="38" spans="1:14" ht="15" customHeight="1">
      <c r="A38" s="182"/>
      <c r="B38" s="67"/>
      <c r="C38" s="83"/>
      <c r="D38" s="167"/>
      <c r="E38" s="67"/>
      <c r="F38" s="106"/>
      <c r="G38" s="6"/>
      <c r="H38" s="104"/>
      <c r="I38" s="67"/>
      <c r="J38" s="46"/>
      <c r="K38" s="83"/>
      <c r="L38" s="91"/>
      <c r="M38" s="67"/>
      <c r="N38" s="106"/>
    </row>
    <row r="39" spans="1:14" ht="13.5" customHeight="1">
      <c r="A39" s="182" t="s">
        <v>177</v>
      </c>
      <c r="B39" s="67"/>
      <c r="C39" s="117">
        <v>-0.1</v>
      </c>
      <c r="D39" s="169"/>
      <c r="E39" s="67"/>
      <c r="F39" s="105">
        <v>-0.8</v>
      </c>
      <c r="G39" s="10"/>
      <c r="H39" s="117">
        <v>2.42</v>
      </c>
      <c r="I39" s="67"/>
      <c r="J39" s="105">
        <v>4.39</v>
      </c>
      <c r="K39" s="117">
        <v>0.28</v>
      </c>
      <c r="L39" s="94"/>
      <c r="M39" s="67"/>
      <c r="N39" s="105">
        <v>1.62</v>
      </c>
    </row>
    <row r="40" spans="1:14" ht="12.75">
      <c r="A40" s="181"/>
      <c r="B40" s="67"/>
      <c r="C40" s="117"/>
      <c r="D40" s="169"/>
      <c r="E40" s="67"/>
      <c r="F40" s="105"/>
      <c r="G40" s="10"/>
      <c r="H40" s="117"/>
      <c r="I40" s="67"/>
      <c r="J40" s="105"/>
      <c r="K40" s="117"/>
      <c r="L40" s="94"/>
      <c r="M40" s="67"/>
      <c r="N40" s="105"/>
    </row>
    <row r="41" spans="1:14" ht="15" customHeight="1">
      <c r="A41" s="182" t="s">
        <v>178</v>
      </c>
      <c r="B41" s="67"/>
      <c r="C41" s="117">
        <v>0</v>
      </c>
      <c r="D41" s="167"/>
      <c r="E41" s="67"/>
      <c r="F41" s="105">
        <v>0</v>
      </c>
      <c r="G41" s="10"/>
      <c r="H41" s="118">
        <v>0</v>
      </c>
      <c r="I41" s="67"/>
      <c r="J41" s="106">
        <v>0</v>
      </c>
      <c r="K41" s="117">
        <v>0</v>
      </c>
      <c r="L41" s="91"/>
      <c r="M41" s="67"/>
      <c r="N41" s="105">
        <v>0</v>
      </c>
    </row>
    <row r="42" spans="1:14" ht="12.75">
      <c r="A42" s="181"/>
      <c r="B42" s="67"/>
      <c r="C42" s="117"/>
      <c r="D42" s="169"/>
      <c r="E42" s="67"/>
      <c r="F42" s="105"/>
      <c r="G42" s="10"/>
      <c r="H42" s="117"/>
      <c r="I42" s="67"/>
      <c r="J42" s="49"/>
      <c r="K42" s="94"/>
      <c r="L42" s="94"/>
      <c r="M42" s="67"/>
      <c r="N42" s="105"/>
    </row>
    <row r="47" ht="12.75">
      <c r="A47" s="71" t="s">
        <v>478</v>
      </c>
    </row>
    <row r="48" ht="12.75">
      <c r="A48" s="16" t="s">
        <v>13</v>
      </c>
    </row>
  </sheetData>
  <printOptions/>
  <pageMargins left="0.75" right="0.75" top="0.76" bottom="0.51" header="0.5" footer="0.5"/>
  <pageSetup fitToHeight="1" fitToWidth="1" horizontalDpi="300" verticalDpi="300" orientation="portrait" scale="75" r:id="rId3"/>
  <legacyDrawing r:id="rId2"/>
  <oleObjects>
    <oleObject progId="" shapeId="1330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C17">
      <selection activeCell="J29" sqref="J29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3" width="10.140625" style="3" customWidth="1"/>
    <col min="4" max="4" width="9.8515625" style="3" customWidth="1"/>
    <col min="5" max="5" width="10.421875" style="3" customWidth="1"/>
    <col min="6" max="6" width="11.140625" style="3" customWidth="1"/>
    <col min="7" max="7" width="11.28125" style="3" customWidth="1"/>
    <col min="8" max="8" width="5.28125" style="3" customWidth="1"/>
    <col min="9" max="16384" width="9.140625" style="3" customWidth="1"/>
  </cols>
  <sheetData>
    <row r="1" spans="4:11" ht="31.5" customHeight="1">
      <c r="D1" s="5"/>
      <c r="F1" s="4"/>
      <c r="G1" s="119"/>
      <c r="H1" s="7"/>
      <c r="I1" s="18"/>
      <c r="J1" s="119"/>
      <c r="K1" s="50"/>
    </row>
    <row r="2" spans="1:11" ht="12.75">
      <c r="A2" s="14" t="s">
        <v>191</v>
      </c>
      <c r="D2" s="18"/>
      <c r="E2" s="12"/>
      <c r="F2" s="14"/>
      <c r="G2" s="155"/>
      <c r="I2" s="119" t="s">
        <v>462</v>
      </c>
      <c r="J2" s="13"/>
      <c r="K2" s="42"/>
    </row>
    <row r="3" spans="1:11" ht="9" customHeight="1">
      <c r="A3" s="15" t="s">
        <v>192</v>
      </c>
      <c r="D3" s="18"/>
      <c r="E3" s="12"/>
      <c r="F3" s="14"/>
      <c r="G3" s="41"/>
      <c r="H3" s="51"/>
      <c r="I3" s="14"/>
      <c r="J3" s="12"/>
      <c r="K3" s="42"/>
    </row>
    <row r="4" spans="1:11" ht="10.5" customHeight="1">
      <c r="A4" s="15" t="s">
        <v>193</v>
      </c>
      <c r="D4" s="18"/>
      <c r="E4" s="12"/>
      <c r="F4" s="14"/>
      <c r="G4" s="41"/>
      <c r="H4" s="51"/>
      <c r="I4" s="14"/>
      <c r="K4" s="50"/>
    </row>
    <row r="6" spans="1:7" ht="12.75">
      <c r="A6" s="121" t="s">
        <v>179</v>
      </c>
      <c r="G6" s="119"/>
    </row>
    <row r="7" ht="12.75">
      <c r="A7" s="9" t="s">
        <v>432</v>
      </c>
    </row>
    <row r="9" spans="3:7" s="126" customFormat="1" ht="12.75">
      <c r="C9" s="8" t="s">
        <v>320</v>
      </c>
      <c r="E9" s="13"/>
      <c r="F9" s="13"/>
      <c r="G9" s="8" t="s">
        <v>279</v>
      </c>
    </row>
    <row r="10" spans="3:7" s="126" customFormat="1" ht="12.75">
      <c r="C10" s="36" t="s">
        <v>319</v>
      </c>
      <c r="D10" s="126" t="s">
        <v>180</v>
      </c>
      <c r="E10" s="126" t="s">
        <v>182</v>
      </c>
      <c r="F10" s="126" t="s">
        <v>184</v>
      </c>
      <c r="G10" s="126" t="s">
        <v>186</v>
      </c>
    </row>
    <row r="11" spans="3:9" s="126" customFormat="1" ht="12.75">
      <c r="C11" s="36" t="s">
        <v>428</v>
      </c>
      <c r="D11" s="126" t="s">
        <v>181</v>
      </c>
      <c r="E11" s="126" t="s">
        <v>183</v>
      </c>
      <c r="F11" s="126" t="s">
        <v>185</v>
      </c>
      <c r="G11" s="126" t="s">
        <v>187</v>
      </c>
      <c r="I11" s="126" t="s">
        <v>213</v>
      </c>
    </row>
    <row r="12" spans="3:9" ht="12.75">
      <c r="C12" s="36" t="s">
        <v>199</v>
      </c>
      <c r="D12" s="126" t="s">
        <v>199</v>
      </c>
      <c r="E12" s="126" t="s">
        <v>199</v>
      </c>
      <c r="F12" s="126" t="s">
        <v>199</v>
      </c>
      <c r="G12" s="126" t="s">
        <v>199</v>
      </c>
      <c r="I12" s="126" t="s">
        <v>199</v>
      </c>
    </row>
    <row r="14" spans="1:9" ht="12.75">
      <c r="A14" s="9" t="s">
        <v>424</v>
      </c>
      <c r="C14" s="3">
        <v>211053</v>
      </c>
      <c r="D14" s="3">
        <v>267616</v>
      </c>
      <c r="E14" s="3">
        <v>5380</v>
      </c>
      <c r="F14" s="3">
        <v>765</v>
      </c>
      <c r="G14" s="3">
        <v>42304</v>
      </c>
      <c r="I14" s="3">
        <f>SUM(C14:H14)</f>
        <v>527118</v>
      </c>
    </row>
    <row r="15" ht="12.75">
      <c r="A15" s="9"/>
    </row>
    <row r="16" spans="1:9" ht="12.75">
      <c r="A16" s="9" t="s">
        <v>425</v>
      </c>
      <c r="C16" s="1">
        <v>0</v>
      </c>
      <c r="D16" s="1">
        <v>0</v>
      </c>
      <c r="E16" s="1">
        <v>-416</v>
      </c>
      <c r="F16" s="1">
        <v>0</v>
      </c>
      <c r="G16" s="1">
        <v>2226</v>
      </c>
      <c r="I16" s="1">
        <f>SUM(C16:H16)</f>
        <v>1810</v>
      </c>
    </row>
    <row r="17" ht="12.75">
      <c r="A17" s="9"/>
    </row>
    <row r="18" spans="1:9" ht="12.75">
      <c r="A18" s="9" t="s">
        <v>426</v>
      </c>
      <c r="C18" s="3">
        <f>SUM(C14:C17)</f>
        <v>211053</v>
      </c>
      <c r="D18" s="100">
        <f>SUM(D14:D17)</f>
        <v>267616</v>
      </c>
      <c r="E18" s="100">
        <f>SUM(E14:E17)</f>
        <v>4964</v>
      </c>
      <c r="F18" s="100">
        <f>SUM(F14:F17)</f>
        <v>765</v>
      </c>
      <c r="G18" s="100">
        <f>SUM(G14:G17)</f>
        <v>44530</v>
      </c>
      <c r="I18" s="3">
        <f>SUM(C18:H18)</f>
        <v>528928</v>
      </c>
    </row>
    <row r="20" ht="12.75">
      <c r="A20" s="9" t="s">
        <v>188</v>
      </c>
    </row>
    <row r="21" ht="12.75">
      <c r="A21" s="9" t="s">
        <v>189</v>
      </c>
    </row>
    <row r="22" spans="1:9" ht="12.75">
      <c r="A22" s="9" t="s">
        <v>190</v>
      </c>
      <c r="C22" s="3">
        <v>0</v>
      </c>
      <c r="D22" s="3">
        <v>0</v>
      </c>
      <c r="E22" s="3">
        <v>0</v>
      </c>
      <c r="F22" s="3">
        <v>2357</v>
      </c>
      <c r="G22" s="3">
        <v>0</v>
      </c>
      <c r="I22" s="3">
        <f>SUM(C22:H22)</f>
        <v>2357</v>
      </c>
    </row>
    <row r="23" ht="12.75">
      <c r="A23" s="9"/>
    </row>
    <row r="24" spans="1:9" ht="12.75">
      <c r="A24" s="9" t="s">
        <v>427</v>
      </c>
      <c r="C24" s="3">
        <v>15250</v>
      </c>
      <c r="D24" s="3">
        <v>0</v>
      </c>
      <c r="E24" s="3">
        <v>0</v>
      </c>
      <c r="F24" s="3">
        <v>0</v>
      </c>
      <c r="G24" s="3">
        <v>0</v>
      </c>
      <c r="I24" s="3">
        <f>SUM(C24:H24)</f>
        <v>15250</v>
      </c>
    </row>
    <row r="26" spans="1:9" ht="12.75">
      <c r="A26" s="9" t="s">
        <v>194</v>
      </c>
      <c r="C26" s="3">
        <v>0</v>
      </c>
      <c r="D26" s="3">
        <v>0</v>
      </c>
      <c r="E26" s="3">
        <v>0</v>
      </c>
      <c r="F26" s="3">
        <v>0</v>
      </c>
      <c r="G26" s="3">
        <v>7037</v>
      </c>
      <c r="I26" s="3">
        <f>SUM(C26:H26)</f>
        <v>7037</v>
      </c>
    </row>
    <row r="27" spans="4:7" ht="12.75">
      <c r="D27" s="1"/>
      <c r="E27" s="1"/>
      <c r="F27" s="1"/>
      <c r="G27" s="1"/>
    </row>
    <row r="28" spans="1:9" ht="18" customHeight="1" thickBot="1">
      <c r="A28" s="9" t="s">
        <v>11</v>
      </c>
      <c r="C28" s="127">
        <f>SUM(C18:C27)</f>
        <v>226303</v>
      </c>
      <c r="D28" s="127">
        <f>SUM(D18:D27)</f>
        <v>267616</v>
      </c>
      <c r="E28" s="127">
        <f>SUM(E18:E27)</f>
        <v>4964</v>
      </c>
      <c r="F28" s="127">
        <f>SUM(F18:F27)</f>
        <v>3122</v>
      </c>
      <c r="G28" s="127">
        <f>SUM(G18:G27)</f>
        <v>51567</v>
      </c>
      <c r="I28" s="127">
        <f>SUM(I18:I27)</f>
        <v>553572</v>
      </c>
    </row>
    <row r="30" spans="1:9" ht="12.75">
      <c r="A30" s="9" t="s">
        <v>376</v>
      </c>
      <c r="C30" s="3">
        <v>229836</v>
      </c>
      <c r="D30" s="3">
        <v>267616</v>
      </c>
      <c r="E30" s="3">
        <v>3869</v>
      </c>
      <c r="F30" s="3">
        <v>-10070</v>
      </c>
      <c r="G30" s="3">
        <v>62863</v>
      </c>
      <c r="I30" s="3">
        <f>SUM(C30:H30)</f>
        <v>554114</v>
      </c>
    </row>
    <row r="32" ht="12.75">
      <c r="A32" s="9" t="s">
        <v>188</v>
      </c>
    </row>
    <row r="33" ht="12.75">
      <c r="A33" s="9" t="s">
        <v>189</v>
      </c>
    </row>
    <row r="34" spans="1:9" ht="12.75">
      <c r="A34" s="9" t="s">
        <v>190</v>
      </c>
      <c r="C34" s="3">
        <v>0</v>
      </c>
      <c r="D34" s="3">
        <v>0</v>
      </c>
      <c r="E34" s="3">
        <f>2+1</f>
        <v>3</v>
      </c>
      <c r="F34" s="3">
        <v>796</v>
      </c>
      <c r="G34" s="3">
        <v>0</v>
      </c>
      <c r="I34" s="3">
        <f>SUM(C34:H34)</f>
        <v>799</v>
      </c>
    </row>
    <row r="35" ht="12.75">
      <c r="A35" s="9"/>
    </row>
    <row r="36" spans="1:9" ht="12.75">
      <c r="A36" s="9" t="s">
        <v>377</v>
      </c>
      <c r="C36" s="3">
        <v>276</v>
      </c>
      <c r="D36" s="3">
        <v>0</v>
      </c>
      <c r="E36" s="3">
        <v>0</v>
      </c>
      <c r="F36" s="3">
        <v>0</v>
      </c>
      <c r="G36" s="3">
        <v>0</v>
      </c>
      <c r="I36" s="3">
        <f>SUM(C36:H36)</f>
        <v>276</v>
      </c>
    </row>
    <row r="37" ht="12.75">
      <c r="A37" s="9"/>
    </row>
    <row r="38" spans="1:9" ht="12.75">
      <c r="A38" s="9" t="s">
        <v>378</v>
      </c>
      <c r="C38" s="3">
        <v>1644</v>
      </c>
      <c r="D38" s="3">
        <v>1644</v>
      </c>
      <c r="E38" s="3">
        <v>0</v>
      </c>
      <c r="F38" s="3">
        <v>0</v>
      </c>
      <c r="G38" s="3">
        <v>0</v>
      </c>
      <c r="I38" s="3">
        <f>SUM(C38:H38)</f>
        <v>3288</v>
      </c>
    </row>
    <row r="40" spans="1:9" ht="12.75">
      <c r="A40" s="9" t="s">
        <v>194</v>
      </c>
      <c r="C40" s="3">
        <v>0</v>
      </c>
      <c r="D40" s="3">
        <v>0</v>
      </c>
      <c r="E40" s="3">
        <v>0</v>
      </c>
      <c r="F40" s="3">
        <v>0</v>
      </c>
      <c r="G40" s="3">
        <v>1304</v>
      </c>
      <c r="I40" s="3">
        <f>SUM(C40:H40)</f>
        <v>1304</v>
      </c>
    </row>
    <row r="41" spans="4:7" ht="12.75">
      <c r="D41" s="1"/>
      <c r="E41" s="1"/>
      <c r="F41" s="1"/>
      <c r="G41" s="1"/>
    </row>
    <row r="42" spans="1:9" ht="18" customHeight="1" thickBot="1">
      <c r="A42" s="9" t="s">
        <v>431</v>
      </c>
      <c r="C42" s="127">
        <f>SUM(C30:C41)</f>
        <v>231756</v>
      </c>
      <c r="D42" s="127">
        <f>SUM(D30:D41)</f>
        <v>269260</v>
      </c>
      <c r="E42" s="127">
        <f>SUM(E30:E41)</f>
        <v>3872</v>
      </c>
      <c r="F42" s="127">
        <f>SUM(F30:F41)</f>
        <v>-9274</v>
      </c>
      <c r="G42" s="127">
        <f>SUM(G30:G41)</f>
        <v>64167</v>
      </c>
      <c r="I42" s="127">
        <f>SUM(I30:I41)</f>
        <v>559781</v>
      </c>
    </row>
    <row r="46" spans="1:3" ht="12.75">
      <c r="A46" s="71" t="s">
        <v>50</v>
      </c>
      <c r="B46" s="67"/>
      <c r="C46" s="67"/>
    </row>
    <row r="47" spans="1:3" ht="12.75">
      <c r="A47" s="16" t="s">
        <v>479</v>
      </c>
      <c r="B47" s="67"/>
      <c r="C47" s="67"/>
    </row>
  </sheetData>
  <printOptions/>
  <pageMargins left="0.75" right="0.24" top="1" bottom="1" header="0.5" footer="0.5"/>
  <pageSetup fitToHeight="1" fitToWidth="1" orientation="portrait" scale="83" r:id="rId3"/>
  <legacyDrawing r:id="rId2"/>
  <oleObjects>
    <oleObject progId="" shapeId="175043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workbookViewId="0" topLeftCell="A41">
      <selection activeCell="D53" sqref="D53"/>
    </sheetView>
  </sheetViews>
  <sheetFormatPr defaultColWidth="9.140625" defaultRowHeight="12.75"/>
  <cols>
    <col min="1" max="3" width="9.140625" style="3" customWidth="1"/>
    <col min="4" max="4" width="7.00390625" style="3" customWidth="1"/>
    <col min="5" max="5" width="15.57421875" style="3" customWidth="1"/>
    <col min="6" max="6" width="10.8515625" style="3" bestFit="1" customWidth="1"/>
    <col min="7" max="7" width="9.140625" style="3" customWidth="1"/>
    <col min="8" max="8" width="0" style="3" hidden="1" customWidth="1"/>
    <col min="9" max="16384" width="9.140625" style="3" customWidth="1"/>
  </cols>
  <sheetData>
    <row r="1" spans="3:10" s="67" customFormat="1" ht="31.5" customHeight="1">
      <c r="C1" s="18"/>
      <c r="D1" s="68"/>
      <c r="E1" s="4"/>
      <c r="G1" s="69"/>
      <c r="H1" s="119"/>
      <c r="I1" s="119"/>
      <c r="J1" s="50"/>
    </row>
    <row r="2" spans="1:10" s="67" customFormat="1" ht="12.75">
      <c r="A2" s="14" t="s">
        <v>191</v>
      </c>
      <c r="C2" s="18"/>
      <c r="D2" s="66"/>
      <c r="E2" s="14"/>
      <c r="F2" s="40"/>
      <c r="G2" s="128"/>
      <c r="H2" s="156"/>
      <c r="J2" s="119" t="s">
        <v>462</v>
      </c>
    </row>
    <row r="3" spans="1:10" s="67" customFormat="1" ht="9" customHeight="1">
      <c r="A3" s="15" t="s">
        <v>192</v>
      </c>
      <c r="C3" s="18"/>
      <c r="D3" s="66"/>
      <c r="E3" s="14"/>
      <c r="F3" s="41"/>
      <c r="G3" s="129"/>
      <c r="H3" s="14"/>
      <c r="I3" s="66"/>
      <c r="J3" s="42"/>
    </row>
    <row r="4" spans="1:10" s="67" customFormat="1" ht="10.5" customHeight="1">
      <c r="A4" s="15" t="s">
        <v>193</v>
      </c>
      <c r="C4" s="18"/>
      <c r="D4" s="66"/>
      <c r="E4" s="14"/>
      <c r="F4" s="41"/>
      <c r="G4" s="129"/>
      <c r="H4" s="14"/>
      <c r="J4" s="50"/>
    </row>
    <row r="5" s="67" customFormat="1" ht="12.75"/>
    <row r="6" spans="1:9" s="67" customFormat="1" ht="12.75">
      <c r="A6" s="121" t="s">
        <v>296</v>
      </c>
      <c r="I6" s="119"/>
    </row>
    <row r="7" s="67" customFormat="1" ht="12.75">
      <c r="A7" s="16" t="s">
        <v>432</v>
      </c>
    </row>
    <row r="9" spans="8:9" ht="12.75">
      <c r="H9" s="109" t="s">
        <v>321</v>
      </c>
      <c r="I9" s="109"/>
    </row>
    <row r="10" spans="6:9" ht="12.75">
      <c r="F10" s="109"/>
      <c r="G10" s="109" t="s">
        <v>444</v>
      </c>
      <c r="H10" s="109" t="s">
        <v>284</v>
      </c>
      <c r="I10" s="109"/>
    </row>
    <row r="11" spans="6:9" ht="12.75">
      <c r="F11" s="131" t="s">
        <v>446</v>
      </c>
      <c r="H11" s="131" t="s">
        <v>341</v>
      </c>
      <c r="I11" s="131" t="s">
        <v>445</v>
      </c>
    </row>
    <row r="12" spans="6:9" ht="12.75">
      <c r="F12" s="131"/>
      <c r="H12" s="131"/>
      <c r="I12" s="131"/>
    </row>
    <row r="13" spans="6:9" ht="12.75">
      <c r="F13" s="130" t="s">
        <v>199</v>
      </c>
      <c r="H13" s="130" t="s">
        <v>199</v>
      </c>
      <c r="I13" s="130" t="s">
        <v>199</v>
      </c>
    </row>
    <row r="15" spans="1:4" ht="12.75">
      <c r="A15" s="153" t="s">
        <v>322</v>
      </c>
      <c r="B15" s="101"/>
      <c r="C15" s="101"/>
      <c r="D15" s="101"/>
    </row>
    <row r="17" spans="1:9" ht="12.75">
      <c r="A17" s="9" t="s">
        <v>134</v>
      </c>
      <c r="F17" s="3">
        <v>2599</v>
      </c>
      <c r="H17" s="3">
        <v>27396</v>
      </c>
      <c r="I17" s="3">
        <v>20253</v>
      </c>
    </row>
    <row r="18" ht="12.75">
      <c r="A18" s="9"/>
    </row>
    <row r="19" ht="12.75">
      <c r="A19" s="9" t="s">
        <v>323</v>
      </c>
    </row>
    <row r="20" spans="1:9" ht="12.75">
      <c r="A20" s="9" t="s">
        <v>324</v>
      </c>
      <c r="F20" s="9">
        <f>3433+526-7099-1</f>
        <v>-3141</v>
      </c>
      <c r="H20" s="3">
        <v>3543</v>
      </c>
      <c r="I20" s="3">
        <v>3566</v>
      </c>
    </row>
    <row r="21" spans="1:9" ht="12.75">
      <c r="A21" s="9" t="s">
        <v>325</v>
      </c>
      <c r="F21" s="1">
        <f>-1770+9688-272+2</f>
        <v>7648</v>
      </c>
      <c r="H21" s="1">
        <v>-9149</v>
      </c>
      <c r="I21" s="1">
        <v>-2704</v>
      </c>
    </row>
    <row r="22" ht="12.75">
      <c r="A22" s="9"/>
    </row>
    <row r="23" spans="1:9" ht="12.75">
      <c r="A23" s="9" t="s">
        <v>326</v>
      </c>
      <c r="F23" s="3">
        <f>SUM(F17:F22)</f>
        <v>7106</v>
      </c>
      <c r="H23" s="3">
        <f>SUM(H17:H22)</f>
        <v>21790</v>
      </c>
      <c r="I23" s="3">
        <f>SUM(I17:I22)</f>
        <v>21115</v>
      </c>
    </row>
    <row r="24" ht="12.75">
      <c r="A24" s="9"/>
    </row>
    <row r="25" spans="1:9" ht="12.75">
      <c r="A25" s="9" t="s">
        <v>327</v>
      </c>
      <c r="F25" s="1">
        <f>-24855-3</f>
        <v>-24858</v>
      </c>
      <c r="H25" s="1">
        <v>9540</v>
      </c>
      <c r="I25" s="1">
        <v>-30825</v>
      </c>
    </row>
    <row r="26" ht="12.75">
      <c r="A26" s="9"/>
    </row>
    <row r="27" spans="1:9" ht="12.75">
      <c r="A27" s="9" t="s">
        <v>328</v>
      </c>
      <c r="F27" s="3">
        <f>SUM(F23:F26)</f>
        <v>-17752</v>
      </c>
      <c r="H27" s="3">
        <f>SUM(H23:H26)</f>
        <v>31330</v>
      </c>
      <c r="I27" s="3">
        <f>SUM(I23:I26)</f>
        <v>-9710</v>
      </c>
    </row>
    <row r="28" spans="1:9" ht="12.75">
      <c r="A28" s="9" t="s">
        <v>21</v>
      </c>
      <c r="F28" s="3">
        <v>2129</v>
      </c>
      <c r="H28" s="3">
        <v>-2265</v>
      </c>
      <c r="I28" s="3">
        <v>-3534</v>
      </c>
    </row>
    <row r="29" spans="1:9" ht="12.75">
      <c r="A29" s="9" t="s">
        <v>329</v>
      </c>
      <c r="F29" s="1">
        <v>-9688</v>
      </c>
      <c r="H29" s="1">
        <v>-7845</v>
      </c>
      <c r="I29" s="1">
        <v>-7402</v>
      </c>
    </row>
    <row r="31" spans="1:9" ht="13.5" thickBot="1">
      <c r="A31" s="121" t="s">
        <v>20</v>
      </c>
      <c r="F31" s="154">
        <f>SUM(F26:F30)</f>
        <v>-25311</v>
      </c>
      <c r="H31" s="154">
        <f>SUM(H26:H30)</f>
        <v>21220</v>
      </c>
      <c r="I31" s="154">
        <f>SUM(I26:I30)</f>
        <v>-20646</v>
      </c>
    </row>
    <row r="33" spans="1:4" ht="12.75">
      <c r="A33" s="153" t="s">
        <v>331</v>
      </c>
      <c r="B33" s="1"/>
      <c r="C33" s="1"/>
      <c r="D33" s="1"/>
    </row>
    <row r="34" spans="6:9" ht="12.75">
      <c r="F34" s="7"/>
      <c r="H34" s="7"/>
      <c r="I34" s="7"/>
    </row>
    <row r="35" spans="1:9" ht="12.75">
      <c r="A35" s="9" t="s">
        <v>332</v>
      </c>
      <c r="F35" s="3">
        <f>-9019-5+40</f>
        <v>-8984</v>
      </c>
      <c r="H35" s="3">
        <v>-18813</v>
      </c>
      <c r="I35" s="3">
        <v>712</v>
      </c>
    </row>
    <row r="36" spans="1:9" ht="12.75">
      <c r="A36" s="9" t="s">
        <v>333</v>
      </c>
      <c r="F36" s="1">
        <v>-1048</v>
      </c>
      <c r="H36" s="1">
        <v>-8025</v>
      </c>
      <c r="I36" s="1">
        <v>-3241</v>
      </c>
    </row>
    <row r="37" ht="12.75">
      <c r="A37" s="9"/>
    </row>
    <row r="38" spans="1:9" ht="13.5" thickBot="1">
      <c r="A38" s="121" t="s">
        <v>330</v>
      </c>
      <c r="F38" s="154">
        <f>SUM(F35:F37)</f>
        <v>-10032</v>
      </c>
      <c r="H38" s="154">
        <f>SUM(H35:H37)</f>
        <v>-26838</v>
      </c>
      <c r="I38" s="154">
        <f>SUM(I35:I37)</f>
        <v>-2529</v>
      </c>
    </row>
    <row r="39" ht="12.75">
      <c r="A39" s="9"/>
    </row>
    <row r="40" spans="1:4" ht="12.75">
      <c r="A40" s="153" t="s">
        <v>334</v>
      </c>
      <c r="B40" s="1"/>
      <c r="C40" s="1"/>
      <c r="D40" s="1"/>
    </row>
    <row r="41" spans="1:9" ht="12.75">
      <c r="A41" s="9" t="s">
        <v>335</v>
      </c>
      <c r="F41" s="3">
        <v>276</v>
      </c>
      <c r="H41" s="3">
        <v>1625</v>
      </c>
      <c r="I41" s="3">
        <v>15250</v>
      </c>
    </row>
    <row r="42" spans="1:9" ht="12.75">
      <c r="A42" s="9" t="s">
        <v>336</v>
      </c>
      <c r="F42" s="3">
        <v>33503</v>
      </c>
      <c r="H42" s="3">
        <v>18725</v>
      </c>
      <c r="I42" s="3">
        <v>11183</v>
      </c>
    </row>
    <row r="43" spans="1:9" ht="12.75">
      <c r="A43" s="9" t="s">
        <v>337</v>
      </c>
      <c r="F43" s="1">
        <f>-191+1</f>
        <v>-190</v>
      </c>
      <c r="H43" s="1">
        <v>581</v>
      </c>
      <c r="I43" s="1">
        <v>-479</v>
      </c>
    </row>
    <row r="44" ht="12.75">
      <c r="A44" s="9"/>
    </row>
    <row r="45" spans="1:9" ht="13.5" thickBot="1">
      <c r="A45" s="121" t="s">
        <v>297</v>
      </c>
      <c r="F45" s="154">
        <f>SUM(F41:F44)</f>
        <v>33589</v>
      </c>
      <c r="H45" s="154">
        <f>SUM(H41:H44)</f>
        <v>20931</v>
      </c>
      <c r="I45" s="154">
        <f>SUM(I41:I44)</f>
        <v>25954</v>
      </c>
    </row>
    <row r="46" spans="1:9" ht="12.75">
      <c r="A46" s="100"/>
      <c r="F46" s="7"/>
      <c r="H46" s="7"/>
      <c r="I46" s="7"/>
    </row>
    <row r="47" spans="1:9" ht="12.75">
      <c r="A47" s="100" t="s">
        <v>463</v>
      </c>
      <c r="F47" s="7">
        <f>+F31+F38+F45</f>
        <v>-1754</v>
      </c>
      <c r="H47" s="7">
        <f>+H31+H38+H45</f>
        <v>15313</v>
      </c>
      <c r="I47" s="7">
        <f>+I31+I38+I45</f>
        <v>2779</v>
      </c>
    </row>
    <row r="48" ht="12.75">
      <c r="A48" s="100"/>
    </row>
    <row r="49" spans="1:9" ht="12.75">
      <c r="A49" s="9" t="s">
        <v>300</v>
      </c>
      <c r="F49" s="100">
        <f>219-F53</f>
        <v>184</v>
      </c>
      <c r="H49" s="3">
        <v>-1155</v>
      </c>
      <c r="I49" s="100">
        <v>-832</v>
      </c>
    </row>
    <row r="51" spans="1:9" ht="12.75">
      <c r="A51" s="9" t="s">
        <v>298</v>
      </c>
      <c r="F51" s="3">
        <v>-17011</v>
      </c>
      <c r="H51" s="3">
        <v>-32619</v>
      </c>
      <c r="I51" s="3">
        <v>-16763</v>
      </c>
    </row>
    <row r="53" spans="1:9" ht="12.75">
      <c r="A53" s="9" t="s">
        <v>300</v>
      </c>
      <c r="F53" s="101">
        <v>35</v>
      </c>
      <c r="H53" s="1">
        <v>-25</v>
      </c>
      <c r="I53" s="101">
        <v>4</v>
      </c>
    </row>
    <row r="55" spans="1:9" ht="13.5" thickBot="1">
      <c r="A55" s="121" t="s">
        <v>299</v>
      </c>
      <c r="F55" s="154">
        <f>SUM(F47:F54)</f>
        <v>-18546</v>
      </c>
      <c r="H55" s="1">
        <f>SUM(H47:H54)</f>
        <v>-18486</v>
      </c>
      <c r="I55" s="154">
        <f>SUM(I47:I54)</f>
        <v>-14812</v>
      </c>
    </row>
    <row r="57" ht="12.75">
      <c r="A57" s="9" t="s">
        <v>350</v>
      </c>
    </row>
    <row r="58" spans="1:9" ht="12.75">
      <c r="A58" s="9"/>
      <c r="F58" s="36"/>
      <c r="I58" s="36"/>
    </row>
    <row r="59" spans="1:9" ht="12.75">
      <c r="A59" s="9"/>
      <c r="F59" s="36"/>
      <c r="I59" s="36"/>
    </row>
    <row r="60" spans="1:9" ht="12.75">
      <c r="A60" s="9"/>
      <c r="F60" s="36" t="s">
        <v>199</v>
      </c>
      <c r="I60" s="36" t="s">
        <v>199</v>
      </c>
    </row>
    <row r="61" spans="1:9" ht="12.75">
      <c r="A61" s="9" t="s">
        <v>351</v>
      </c>
      <c r="F61" s="3">
        <v>2748</v>
      </c>
      <c r="I61" s="3">
        <v>7126</v>
      </c>
    </row>
    <row r="62" spans="1:9" ht="12.75">
      <c r="A62" s="9" t="s">
        <v>352</v>
      </c>
      <c r="F62" s="3">
        <f>164+1252</f>
        <v>1416</v>
      </c>
      <c r="I62" s="3">
        <v>2886</v>
      </c>
    </row>
    <row r="63" spans="1:9" ht="12.75">
      <c r="A63" s="9" t="s">
        <v>216</v>
      </c>
      <c r="F63" s="1">
        <v>-21458</v>
      </c>
      <c r="I63" s="1">
        <v>-23507</v>
      </c>
    </row>
    <row r="64" spans="1:9" ht="12.75">
      <c r="A64" s="9"/>
      <c r="F64" s="3">
        <f>SUM(F61:F63)</f>
        <v>-17294</v>
      </c>
      <c r="I64" s="3">
        <f>SUM(I61:I63)</f>
        <v>-13495</v>
      </c>
    </row>
    <row r="65" spans="1:9" ht="12.75">
      <c r="A65" s="9" t="s">
        <v>353</v>
      </c>
      <c r="F65" s="3">
        <v>-1252</v>
      </c>
      <c r="I65" s="3">
        <v>-1317</v>
      </c>
    </row>
    <row r="66" spans="6:9" ht="12.75">
      <c r="F66" s="157">
        <f>SUM(F64:F65)</f>
        <v>-18546</v>
      </c>
      <c r="I66" s="157">
        <f>SUM(I64:I65)</f>
        <v>-14812</v>
      </c>
    </row>
    <row r="67" ht="12.75">
      <c r="F67" s="7"/>
    </row>
    <row r="68" ht="12.75">
      <c r="A68" s="71" t="s">
        <v>12</v>
      </c>
    </row>
    <row r="69" ht="12.75">
      <c r="A69" s="16" t="s">
        <v>479</v>
      </c>
    </row>
  </sheetData>
  <printOptions/>
  <pageMargins left="0.75" right="0.75" top="0.76" bottom="0.74" header="0.5" footer="0.5"/>
  <pageSetup fitToHeight="1" fitToWidth="1" orientation="portrait" scale="77" r:id="rId3"/>
  <legacyDrawing r:id="rId2"/>
  <oleObjects>
    <oleObject progId="" shapeId="18419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470"/>
  <sheetViews>
    <sheetView workbookViewId="0" topLeftCell="A347">
      <selection activeCell="B366" sqref="B366"/>
    </sheetView>
  </sheetViews>
  <sheetFormatPr defaultColWidth="9.140625" defaultRowHeight="12.75"/>
  <cols>
    <col min="1" max="1" width="5.7109375" style="22" customWidth="1"/>
    <col min="2" max="2" width="4.140625" style="0" customWidth="1"/>
    <col min="3" max="3" width="6.00390625" style="0" customWidth="1"/>
    <col min="4" max="4" width="10.00390625" style="0" customWidth="1"/>
    <col min="5" max="5" width="10.8515625" style="0" customWidth="1"/>
    <col min="6" max="6" width="10.28125" style="0" customWidth="1"/>
    <col min="7" max="7" width="6.421875" style="0" customWidth="1"/>
    <col min="8" max="8" width="12.57421875" style="0" customWidth="1"/>
    <col min="9" max="9" width="11.421875" style="0" customWidth="1"/>
    <col min="10" max="10" width="12.7109375" style="0" customWidth="1"/>
    <col min="11" max="11" width="13.140625" style="0" customWidth="1"/>
    <col min="12" max="12" width="4.8515625" style="0" customWidth="1"/>
  </cols>
  <sheetData>
    <row r="1" ht="12.75">
      <c r="A1" s="21" t="s">
        <v>201</v>
      </c>
    </row>
    <row r="2" spans="1:11" ht="12.75">
      <c r="A2" s="132" t="s">
        <v>195</v>
      </c>
      <c r="K2" s="119" t="s">
        <v>462</v>
      </c>
    </row>
    <row r="3" ht="12.75">
      <c r="A3" s="132"/>
    </row>
    <row r="4" ht="12.75">
      <c r="A4" s="132"/>
    </row>
    <row r="5" ht="12.75">
      <c r="A5" s="132"/>
    </row>
    <row r="6" ht="12.75">
      <c r="A6" s="21" t="s">
        <v>439</v>
      </c>
    </row>
    <row r="8" spans="1:3" ht="12.75">
      <c r="A8" s="133" t="s">
        <v>125</v>
      </c>
      <c r="B8" s="134" t="s">
        <v>285</v>
      </c>
      <c r="C8" s="134"/>
    </row>
    <row r="10" spans="1:3" ht="12.75">
      <c r="A10" s="22">
        <v>1</v>
      </c>
      <c r="B10" s="20" t="s">
        <v>196</v>
      </c>
      <c r="C10" s="20"/>
    </row>
    <row r="11" spans="2:10" ht="12.75">
      <c r="B11" s="22" t="s">
        <v>33</v>
      </c>
      <c r="C11" s="22"/>
      <c r="D11" s="23"/>
      <c r="E11" s="23"/>
      <c r="F11" s="23"/>
      <c r="G11" s="23"/>
      <c r="H11" s="23"/>
      <c r="I11" s="23"/>
      <c r="J11" s="22"/>
    </row>
    <row r="12" spans="2:9" ht="12.75">
      <c r="B12" s="22" t="s">
        <v>470</v>
      </c>
      <c r="C12" s="22"/>
      <c r="D12" s="23"/>
      <c r="E12" s="23"/>
      <c r="F12" s="23"/>
      <c r="G12" s="23"/>
      <c r="H12" s="23"/>
      <c r="I12" s="23"/>
    </row>
    <row r="13" spans="2:9" ht="12.75">
      <c r="B13" s="22"/>
      <c r="C13" s="22"/>
      <c r="D13" s="23"/>
      <c r="E13" s="23"/>
      <c r="F13" s="23"/>
      <c r="G13" s="23"/>
      <c r="H13" s="23"/>
      <c r="I13" s="23"/>
    </row>
    <row r="14" spans="2:9" ht="12.75">
      <c r="B14" s="22" t="s">
        <v>34</v>
      </c>
      <c r="C14" s="22"/>
      <c r="D14" s="23"/>
      <c r="E14" s="23"/>
      <c r="F14" s="23"/>
      <c r="G14" s="23"/>
      <c r="H14" s="23"/>
      <c r="I14" s="23"/>
    </row>
    <row r="15" spans="2:9" ht="12.75">
      <c r="B15" s="22" t="s">
        <v>407</v>
      </c>
      <c r="C15" s="22"/>
      <c r="D15" s="23"/>
      <c r="E15" s="23"/>
      <c r="F15" s="23"/>
      <c r="G15" s="23"/>
      <c r="H15" s="23"/>
      <c r="I15" s="23"/>
    </row>
    <row r="17" spans="2:3" ht="12.75">
      <c r="B17" s="22" t="s">
        <v>286</v>
      </c>
      <c r="C17" s="22"/>
    </row>
    <row r="18" spans="2:3" ht="12.75">
      <c r="B18" s="22" t="s">
        <v>379</v>
      </c>
      <c r="C18" s="22"/>
    </row>
    <row r="19" spans="2:3" ht="12.75">
      <c r="B19" s="22"/>
      <c r="C19" s="22"/>
    </row>
    <row r="20" spans="1:3" ht="12.75">
      <c r="A20" s="22">
        <v>2</v>
      </c>
      <c r="B20" s="97" t="s">
        <v>287</v>
      </c>
      <c r="C20" s="97"/>
    </row>
    <row r="21" ht="12.75">
      <c r="B21" t="s">
        <v>380</v>
      </c>
    </row>
    <row r="22" ht="12.75">
      <c r="B22" t="s">
        <v>35</v>
      </c>
    </row>
    <row r="24" spans="1:3" ht="12.75">
      <c r="A24" s="22">
        <v>3</v>
      </c>
      <c r="B24" s="97" t="s">
        <v>209</v>
      </c>
      <c r="C24" s="97"/>
    </row>
    <row r="25" spans="2:5" ht="12.75" hidden="1">
      <c r="B25" s="98" t="s">
        <v>346</v>
      </c>
      <c r="C25" s="95"/>
      <c r="D25" s="95"/>
      <c r="E25" s="95"/>
    </row>
    <row r="26" spans="2:6" ht="12.75" hidden="1">
      <c r="B26" s="98"/>
      <c r="C26" s="95"/>
      <c r="D26" s="95"/>
      <c r="E26" s="95"/>
      <c r="F26" t="s">
        <v>1</v>
      </c>
    </row>
    <row r="27" spans="2:5" ht="12.75">
      <c r="B27" s="96" t="s">
        <v>464</v>
      </c>
      <c r="C27" s="95"/>
      <c r="D27" s="95"/>
      <c r="E27" s="95"/>
    </row>
    <row r="28" spans="2:5" ht="12.75">
      <c r="B28" s="96" t="s">
        <v>2</v>
      </c>
      <c r="C28" s="95"/>
      <c r="D28" s="95"/>
      <c r="E28" s="95"/>
    </row>
    <row r="29" spans="3:4" ht="12.75">
      <c r="C29" s="20"/>
      <c r="D29" s="20"/>
    </row>
    <row r="30" spans="1:4" ht="12.75">
      <c r="A30" s="22">
        <v>4</v>
      </c>
      <c r="B30" s="97" t="s">
        <v>112</v>
      </c>
      <c r="C30" s="20"/>
      <c r="D30" s="20"/>
    </row>
    <row r="31" spans="2:3" ht="12.75">
      <c r="B31" s="96" t="s">
        <v>36</v>
      </c>
      <c r="C31" s="96"/>
    </row>
    <row r="32" spans="2:3" ht="12.75">
      <c r="B32" s="96" t="s">
        <v>471</v>
      </c>
      <c r="C32" s="96"/>
    </row>
    <row r="33" ht="12.75">
      <c r="B33" s="96" t="s">
        <v>440</v>
      </c>
    </row>
    <row r="34" ht="12.75">
      <c r="B34" s="96"/>
    </row>
    <row r="35" spans="1:10" ht="12.75">
      <c r="A35" s="22">
        <v>5</v>
      </c>
      <c r="B35" s="97" t="s">
        <v>113</v>
      </c>
      <c r="C35" s="97"/>
      <c r="J35" s="7"/>
    </row>
    <row r="36" spans="2:10" ht="12.75">
      <c r="B36" t="s">
        <v>114</v>
      </c>
      <c r="J36" s="7"/>
    </row>
    <row r="37" ht="12.75">
      <c r="J37" s="7"/>
    </row>
    <row r="38" spans="1:3" ht="15.75" customHeight="1">
      <c r="A38" s="22">
        <v>6</v>
      </c>
      <c r="B38" s="97" t="s">
        <v>109</v>
      </c>
      <c r="C38" s="97"/>
    </row>
    <row r="39" ht="12.75" customHeight="1">
      <c r="B39" t="s">
        <v>89</v>
      </c>
    </row>
    <row r="40" ht="12.75" customHeight="1">
      <c r="B40" t="s">
        <v>381</v>
      </c>
    </row>
    <row r="41" ht="12.75" customHeight="1">
      <c r="B41" t="s">
        <v>383</v>
      </c>
    </row>
    <row r="42" ht="12.75" customHeight="1">
      <c r="C42" t="s">
        <v>382</v>
      </c>
    </row>
    <row r="43" spans="2:3" ht="12.75" customHeight="1">
      <c r="B43" t="s">
        <v>258</v>
      </c>
      <c r="C43" t="s">
        <v>441</v>
      </c>
    </row>
    <row r="44" spans="1:3" s="96" customFormat="1" ht="14.25" customHeight="1">
      <c r="A44" s="111"/>
      <c r="C44" s="96" t="s">
        <v>442</v>
      </c>
    </row>
    <row r="45" s="96" customFormat="1" ht="12.75">
      <c r="A45" s="111"/>
    </row>
    <row r="46" spans="1:3" s="96" customFormat="1" ht="12.75">
      <c r="A46" s="111">
        <v>7</v>
      </c>
      <c r="B46" s="97" t="s">
        <v>115</v>
      </c>
      <c r="C46" s="97"/>
    </row>
    <row r="47" spans="1:2" s="96" customFormat="1" ht="12.75">
      <c r="A47" s="111"/>
      <c r="B47" s="96" t="s">
        <v>117</v>
      </c>
    </row>
    <row r="48" s="96" customFormat="1" ht="12.75">
      <c r="A48" s="111"/>
    </row>
    <row r="49" spans="1:3" ht="12.75">
      <c r="A49" s="22">
        <v>8</v>
      </c>
      <c r="B49" s="97" t="s">
        <v>222</v>
      </c>
      <c r="C49" s="97"/>
    </row>
    <row r="50" spans="2:10" ht="12.75">
      <c r="B50" s="20"/>
      <c r="C50" s="20"/>
      <c r="F50" s="11" t="s">
        <v>244</v>
      </c>
      <c r="G50" s="11"/>
      <c r="H50" s="11" t="s">
        <v>246</v>
      </c>
      <c r="J50" s="11"/>
    </row>
    <row r="51" spans="2:10" ht="12.75">
      <c r="B51" s="20"/>
      <c r="C51" s="20"/>
      <c r="F51" s="11" t="s">
        <v>245</v>
      </c>
      <c r="G51" s="11"/>
      <c r="H51" s="11" t="s">
        <v>247</v>
      </c>
      <c r="J51" s="11"/>
    </row>
    <row r="52" spans="2:10" ht="12.75">
      <c r="B52" s="20"/>
      <c r="C52" s="20"/>
      <c r="F52" s="11" t="s">
        <v>237</v>
      </c>
      <c r="G52" s="11"/>
      <c r="H52" s="11" t="s">
        <v>200</v>
      </c>
      <c r="I52" s="38"/>
      <c r="J52" s="11"/>
    </row>
    <row r="53" spans="2:10" ht="12.75">
      <c r="B53" s="20"/>
      <c r="C53" s="20"/>
      <c r="F53" s="11" t="s">
        <v>199</v>
      </c>
      <c r="H53" s="11" t="s">
        <v>199</v>
      </c>
      <c r="I53" s="2"/>
      <c r="J53" s="135"/>
    </row>
    <row r="54" spans="1:10" s="96" customFormat="1" ht="12.75">
      <c r="A54" s="111"/>
      <c r="F54" s="100"/>
      <c r="G54" s="171"/>
      <c r="H54" s="171"/>
      <c r="I54" s="108"/>
      <c r="J54" s="108"/>
    </row>
    <row r="55" spans="1:10" s="96" customFormat="1" ht="12.75">
      <c r="A55" s="111"/>
      <c r="B55" s="96" t="s">
        <v>223</v>
      </c>
      <c r="F55" s="100">
        <v>3053</v>
      </c>
      <c r="G55" s="171"/>
      <c r="H55" s="100">
        <v>1420</v>
      </c>
      <c r="I55" s="108"/>
      <c r="J55" s="108"/>
    </row>
    <row r="56" spans="1:10" s="96" customFormat="1" ht="12.75">
      <c r="A56" s="111"/>
      <c r="B56" s="96" t="s">
        <v>224</v>
      </c>
      <c r="F56" s="100">
        <v>8545</v>
      </c>
      <c r="G56" s="171"/>
      <c r="H56" s="100">
        <v>1846</v>
      </c>
      <c r="I56" s="151"/>
      <c r="J56" s="108"/>
    </row>
    <row r="57" spans="1:10" s="96" customFormat="1" ht="12.75">
      <c r="A57" s="111"/>
      <c r="B57" s="96" t="s">
        <v>225</v>
      </c>
      <c r="F57" s="100">
        <v>5172</v>
      </c>
      <c r="G57" s="171"/>
      <c r="H57" s="100">
        <v>-244</v>
      </c>
      <c r="I57" s="108"/>
      <c r="J57" s="108"/>
    </row>
    <row r="58" spans="1:10" s="96" customFormat="1" ht="12.75">
      <c r="A58" s="111"/>
      <c r="B58" s="96" t="s">
        <v>252</v>
      </c>
      <c r="F58" s="101">
        <v>65</v>
      </c>
      <c r="G58" s="99"/>
      <c r="H58" s="101">
        <v>1894</v>
      </c>
      <c r="I58" s="151"/>
      <c r="J58" s="108"/>
    </row>
    <row r="59" spans="1:10" s="96" customFormat="1" ht="12.75">
      <c r="A59" s="111"/>
      <c r="F59" s="100">
        <f>SUM(F54:F58)</f>
        <v>16835</v>
      </c>
      <c r="G59" s="99"/>
      <c r="H59" s="100">
        <f>SUM(H54:H58)</f>
        <v>4916</v>
      </c>
      <c r="I59" s="108"/>
      <c r="J59" s="108"/>
    </row>
    <row r="60" spans="1:10" s="96" customFormat="1" ht="14.25" customHeight="1">
      <c r="A60" s="111"/>
      <c r="B60" s="96" t="s">
        <v>356</v>
      </c>
      <c r="F60" s="100">
        <v>-43</v>
      </c>
      <c r="G60" s="171"/>
      <c r="H60" s="100">
        <v>0</v>
      </c>
      <c r="I60" s="108"/>
      <c r="J60" s="108"/>
    </row>
    <row r="61" spans="1:10" s="96" customFormat="1" ht="12.75">
      <c r="A61" s="111"/>
      <c r="B61" s="96" t="s">
        <v>232</v>
      </c>
      <c r="F61" s="100">
        <v>0</v>
      </c>
      <c r="G61" s="171"/>
      <c r="H61" s="100">
        <v>-9416</v>
      </c>
      <c r="I61" s="108"/>
      <c r="J61" s="108"/>
    </row>
    <row r="62" spans="1:10" s="96" customFormat="1" ht="12.75">
      <c r="A62" s="111"/>
      <c r="B62" s="96" t="s">
        <v>174</v>
      </c>
      <c r="F62" s="100">
        <v>0</v>
      </c>
      <c r="G62" s="99"/>
      <c r="H62" s="100">
        <v>7099</v>
      </c>
      <c r="I62" s="108"/>
      <c r="J62" s="108"/>
    </row>
    <row r="63" spans="1:10" s="96" customFormat="1" ht="13.5" customHeight="1">
      <c r="A63" s="111"/>
      <c r="F63" s="102">
        <f>SUM(F59:F62)</f>
        <v>16792</v>
      </c>
      <c r="G63" s="99"/>
      <c r="H63" s="102">
        <f>SUM(H59:H62)</f>
        <v>2599</v>
      </c>
      <c r="I63" s="108"/>
      <c r="J63" s="108"/>
    </row>
    <row r="64" spans="1:10" s="96" customFormat="1" ht="13.5" customHeight="1">
      <c r="A64" s="111"/>
      <c r="F64" s="108"/>
      <c r="G64" s="99"/>
      <c r="H64" s="108"/>
      <c r="I64" s="108"/>
      <c r="J64" s="108"/>
    </row>
    <row r="65" spans="2:10" ht="12.75">
      <c r="B65" s="96" t="s">
        <v>423</v>
      </c>
      <c r="J65" s="7"/>
    </row>
    <row r="66" spans="2:10" ht="12.75">
      <c r="B66" s="96" t="s">
        <v>465</v>
      </c>
      <c r="J66" s="7"/>
    </row>
    <row r="67" spans="2:10" ht="12.75">
      <c r="B67" s="96" t="s">
        <v>466</v>
      </c>
      <c r="J67" s="7"/>
    </row>
    <row r="68" ht="12.75">
      <c r="J68" s="7"/>
    </row>
    <row r="69" spans="1:3" ht="12.75">
      <c r="A69" s="22">
        <v>9</v>
      </c>
      <c r="B69" s="20" t="s">
        <v>110</v>
      </c>
      <c r="C69" s="20"/>
    </row>
    <row r="70" ht="12.75">
      <c r="B70" t="s">
        <v>51</v>
      </c>
    </row>
    <row r="71" ht="12.75">
      <c r="B71" t="s">
        <v>384</v>
      </c>
    </row>
    <row r="73" spans="1:3" ht="12.75">
      <c r="A73" s="22">
        <v>10</v>
      </c>
      <c r="B73" s="97" t="s">
        <v>116</v>
      </c>
      <c r="C73" s="97"/>
    </row>
    <row r="74" spans="2:3" ht="12.75" hidden="1">
      <c r="B74" t="s">
        <v>344</v>
      </c>
      <c r="C74" s="97"/>
    </row>
    <row r="75" spans="2:3" ht="12.75" hidden="1">
      <c r="B75" t="s">
        <v>84</v>
      </c>
      <c r="C75" s="97"/>
    </row>
    <row r="76" ht="12.75">
      <c r="B76" t="s">
        <v>489</v>
      </c>
    </row>
    <row r="77" ht="12.75">
      <c r="B77" t="s">
        <v>85</v>
      </c>
    </row>
    <row r="78" ht="12.75">
      <c r="B78" t="s">
        <v>443</v>
      </c>
    </row>
    <row r="80" spans="1:3" ht="12.75">
      <c r="A80" s="22">
        <v>11</v>
      </c>
      <c r="B80" s="97" t="s">
        <v>111</v>
      </c>
      <c r="C80" s="97"/>
    </row>
    <row r="81" spans="1:2" s="25" customFormat="1" ht="12.75">
      <c r="A81" s="65"/>
      <c r="B81" s="96" t="s">
        <v>385</v>
      </c>
    </row>
    <row r="82" spans="1:2" s="25" customFormat="1" ht="12.75">
      <c r="A82" s="65"/>
      <c r="B82" s="96" t="s">
        <v>467</v>
      </c>
    </row>
    <row r="83" spans="1:2" s="25" customFormat="1" ht="12.75">
      <c r="A83" s="65"/>
      <c r="B83" s="96" t="s">
        <v>481</v>
      </c>
    </row>
    <row r="84" spans="1:2" s="25" customFormat="1" ht="12.75">
      <c r="A84" s="65"/>
      <c r="B84" s="96"/>
    </row>
    <row r="85" spans="1:3" ht="12.75">
      <c r="A85" s="22">
        <v>12</v>
      </c>
      <c r="B85" s="97" t="s">
        <v>288</v>
      </c>
      <c r="C85" s="97"/>
    </row>
    <row r="86" spans="2:3" ht="12.75">
      <c r="B86" s="25" t="s">
        <v>24</v>
      </c>
      <c r="C86" s="25"/>
    </row>
    <row r="87" spans="2:3" ht="12.75">
      <c r="B87" s="25" t="s">
        <v>94</v>
      </c>
      <c r="C87" s="25"/>
    </row>
    <row r="88" spans="2:8" ht="12.75">
      <c r="B88" s="25"/>
      <c r="C88" s="25"/>
      <c r="H88" s="11" t="s">
        <v>123</v>
      </c>
    </row>
    <row r="89" spans="2:8" ht="12.75">
      <c r="B89" s="25"/>
      <c r="C89" s="25"/>
      <c r="H89" s="11" t="s">
        <v>124</v>
      </c>
    </row>
    <row r="90" spans="2:8" ht="12.75">
      <c r="B90" s="25"/>
      <c r="C90" s="25"/>
      <c r="H90" s="11" t="s">
        <v>199</v>
      </c>
    </row>
    <row r="91" spans="2:3" ht="12.75">
      <c r="B91" s="25" t="s">
        <v>118</v>
      </c>
      <c r="C91" s="25"/>
    </row>
    <row r="92" spans="2:3" ht="12.75">
      <c r="B92" s="25" t="s">
        <v>119</v>
      </c>
      <c r="C92" s="25"/>
    </row>
    <row r="93" spans="2:9" ht="12.75">
      <c r="B93" s="25" t="s">
        <v>120</v>
      </c>
      <c r="C93" s="25"/>
      <c r="H93" s="174">
        <f>10640+55743-13680-72042</f>
        <v>-19339</v>
      </c>
      <c r="I93" s="175"/>
    </row>
    <row r="94" spans="2:8" ht="12.75">
      <c r="B94" s="25" t="s">
        <v>310</v>
      </c>
      <c r="C94" s="25"/>
      <c r="H94" s="100">
        <f>10813-10925</f>
        <v>-112</v>
      </c>
    </row>
    <row r="95" spans="2:8" ht="12.75">
      <c r="B95" s="25"/>
      <c r="C95" s="25"/>
      <c r="H95" s="100"/>
    </row>
    <row r="96" spans="2:8" ht="12.75">
      <c r="B96" s="25" t="s">
        <v>121</v>
      </c>
      <c r="C96" s="25"/>
      <c r="H96" s="100">
        <f>2291-2287</f>
        <v>4</v>
      </c>
    </row>
    <row r="97" spans="2:3" ht="12.75">
      <c r="B97" s="25" t="s">
        <v>122</v>
      </c>
      <c r="C97" s="25"/>
    </row>
    <row r="98" spans="2:8" ht="12.75">
      <c r="B98" s="25"/>
      <c r="C98" s="25"/>
      <c r="H98" s="157">
        <f>SUM(H92:H97)</f>
        <v>-19447</v>
      </c>
    </row>
    <row r="99" spans="2:8" ht="12.75">
      <c r="B99" s="25"/>
      <c r="C99" s="25"/>
      <c r="H99" s="2"/>
    </row>
    <row r="100" spans="2:3" ht="12.75">
      <c r="B100" s="96" t="s">
        <v>131</v>
      </c>
      <c r="C100" s="96" t="s">
        <v>473</v>
      </c>
    </row>
    <row r="101" ht="12.75">
      <c r="C101" s="96" t="s">
        <v>474</v>
      </c>
    </row>
    <row r="102" ht="12.75">
      <c r="C102" s="96" t="s">
        <v>476</v>
      </c>
    </row>
    <row r="103" ht="12.75">
      <c r="C103" s="96" t="s">
        <v>475</v>
      </c>
    </row>
    <row r="104" ht="12.75">
      <c r="C104" s="96"/>
    </row>
    <row r="105" ht="12.75">
      <c r="C105" s="96" t="s">
        <v>447</v>
      </c>
    </row>
    <row r="106" ht="12.75">
      <c r="C106" s="96" t="s">
        <v>90</v>
      </c>
    </row>
    <row r="107" spans="2:3" ht="12.75">
      <c r="B107" s="96"/>
      <c r="C107" s="96"/>
    </row>
    <row r="108" spans="2:3" ht="12.75">
      <c r="B108" s="96" t="s">
        <v>253</v>
      </c>
      <c r="C108" s="96" t="s">
        <v>37</v>
      </c>
    </row>
    <row r="109" ht="12.75">
      <c r="C109" s="96" t="s">
        <v>38</v>
      </c>
    </row>
    <row r="110" ht="12.75">
      <c r="C110" s="96" t="s">
        <v>39</v>
      </c>
    </row>
    <row r="111" ht="12.75">
      <c r="C111" s="96" t="s">
        <v>40</v>
      </c>
    </row>
    <row r="112" ht="12.75">
      <c r="C112" s="96"/>
    </row>
    <row r="113" spans="1:3" ht="12.75">
      <c r="A113" s="133" t="s">
        <v>126</v>
      </c>
      <c r="B113" s="134" t="s">
        <v>311</v>
      </c>
      <c r="C113" s="134"/>
    </row>
    <row r="114" spans="2:3" ht="12.75">
      <c r="B114" s="134" t="s">
        <v>472</v>
      </c>
      <c r="C114" s="134"/>
    </row>
    <row r="115" spans="2:3" ht="12.75">
      <c r="B115" s="134"/>
      <c r="C115" s="134"/>
    </row>
    <row r="116" spans="1:3" ht="12.75">
      <c r="A116" s="22">
        <v>1</v>
      </c>
      <c r="B116" s="97" t="s">
        <v>200</v>
      </c>
      <c r="C116" s="134"/>
    </row>
    <row r="117" spans="3:10" ht="12.75">
      <c r="C117" s="97"/>
      <c r="J117" s="11" t="s">
        <v>342</v>
      </c>
    </row>
    <row r="118" spans="2:10" ht="12.75">
      <c r="B118" s="97"/>
      <c r="C118" s="97"/>
      <c r="H118" s="11" t="s">
        <v>91</v>
      </c>
      <c r="J118" s="11" t="s">
        <v>268</v>
      </c>
    </row>
    <row r="119" spans="2:10" ht="12.75">
      <c r="B119" s="20"/>
      <c r="C119" s="20"/>
      <c r="H119" s="11" t="s">
        <v>87</v>
      </c>
      <c r="J119" s="11" t="s">
        <v>270</v>
      </c>
    </row>
    <row r="120" spans="2:10" ht="12.75">
      <c r="B120" s="20"/>
      <c r="C120" s="20"/>
      <c r="H120" s="24" t="s">
        <v>448</v>
      </c>
      <c r="I120" s="11"/>
      <c r="J120" s="24" t="str">
        <f>+H120</f>
        <v>31/01/04</v>
      </c>
    </row>
    <row r="121" spans="8:10" ht="12.75">
      <c r="H121" s="103" t="s">
        <v>199</v>
      </c>
      <c r="J121" s="103" t="s">
        <v>199</v>
      </c>
    </row>
    <row r="122" spans="8:10" ht="12.75">
      <c r="H122" s="96"/>
      <c r="I122" s="103"/>
      <c r="J122" s="96"/>
    </row>
    <row r="123" spans="2:10" ht="12.75">
      <c r="B123" t="s">
        <v>128</v>
      </c>
      <c r="H123" s="100">
        <f>+J123-1107</f>
        <v>1097</v>
      </c>
      <c r="I123" s="100"/>
      <c r="J123" s="100">
        <f>2124+80</f>
        <v>2204</v>
      </c>
    </row>
    <row r="124" spans="2:10" ht="12.75">
      <c r="B124" t="s">
        <v>256</v>
      </c>
      <c r="H124" s="100">
        <f>+J124--99</f>
        <v>5</v>
      </c>
      <c r="I124" s="100"/>
      <c r="J124" s="100">
        <v>-94</v>
      </c>
    </row>
    <row r="125" spans="2:10" ht="13.5" customHeight="1">
      <c r="B125" s="96" t="s">
        <v>345</v>
      </c>
      <c r="H125" s="100">
        <f>+J125--100</f>
        <v>-1026</v>
      </c>
      <c r="I125" s="100"/>
      <c r="J125" s="100">
        <f>-1127+1</f>
        <v>-1126</v>
      </c>
    </row>
    <row r="126" spans="8:10" ht="12.75">
      <c r="H126" s="102">
        <f>SUM(H123:H125)</f>
        <v>76</v>
      </c>
      <c r="I126" s="100"/>
      <c r="J126" s="102">
        <f>SUM(J123:J125)</f>
        <v>984</v>
      </c>
    </row>
    <row r="127" spans="2:10" ht="12.75" hidden="1">
      <c r="B127" s="136" t="s">
        <v>133</v>
      </c>
      <c r="H127" s="108"/>
      <c r="I127" s="100"/>
      <c r="J127" s="108"/>
    </row>
    <row r="128" spans="8:10" ht="12.75" hidden="1">
      <c r="H128" s="108"/>
      <c r="I128" s="100"/>
      <c r="J128" s="108"/>
    </row>
    <row r="129" spans="2:10" ht="12.75" hidden="1">
      <c r="B129" t="s">
        <v>134</v>
      </c>
      <c r="H129" s="108">
        <v>15259</v>
      </c>
      <c r="I129" s="100"/>
      <c r="J129" s="108"/>
    </row>
    <row r="130" spans="2:10" ht="12.75" customHeight="1" hidden="1">
      <c r="B130" t="s">
        <v>289</v>
      </c>
      <c r="H130" s="108">
        <f>+H129*0.28</f>
        <v>4272.52</v>
      </c>
      <c r="I130" s="100"/>
      <c r="J130" s="108"/>
    </row>
    <row r="131" spans="8:10" ht="12.75" customHeight="1" hidden="1">
      <c r="H131" s="108"/>
      <c r="I131" s="100"/>
      <c r="J131" s="108"/>
    </row>
    <row r="132" spans="2:10" ht="12.75" customHeight="1" hidden="1">
      <c r="B132" s="96" t="s">
        <v>102</v>
      </c>
      <c r="H132" s="108"/>
      <c r="I132" s="100"/>
      <c r="J132" s="108"/>
    </row>
    <row r="133" spans="3:10" ht="12.75" customHeight="1" hidden="1">
      <c r="C133" t="s">
        <v>105</v>
      </c>
      <c r="H133" s="108">
        <v>-2658</v>
      </c>
      <c r="I133" s="100"/>
      <c r="J133" s="108"/>
    </row>
    <row r="134" spans="3:10" ht="12.75" customHeight="1" hidden="1">
      <c r="C134" t="s">
        <v>101</v>
      </c>
      <c r="H134" s="108">
        <f>-482-157</f>
        <v>-639</v>
      </c>
      <c r="I134" s="100"/>
      <c r="J134" s="108"/>
    </row>
    <row r="135" spans="3:10" ht="12.75" customHeight="1" hidden="1">
      <c r="C135" t="s">
        <v>103</v>
      </c>
      <c r="H135" s="108">
        <v>-84</v>
      </c>
      <c r="I135" s="100"/>
      <c r="J135" s="108"/>
    </row>
    <row r="136" spans="8:10" ht="12.75" hidden="1">
      <c r="H136" s="108"/>
      <c r="I136" s="100"/>
      <c r="J136" s="108"/>
    </row>
    <row r="137" spans="2:10" ht="12.75" hidden="1">
      <c r="B137" s="96" t="s">
        <v>290</v>
      </c>
      <c r="H137" s="108"/>
      <c r="I137" s="100"/>
      <c r="J137" s="108"/>
    </row>
    <row r="138" spans="3:10" ht="12.75" hidden="1">
      <c r="C138" t="s">
        <v>99</v>
      </c>
      <c r="H138" s="108">
        <v>936</v>
      </c>
      <c r="I138" s="100"/>
      <c r="J138" s="108"/>
    </row>
    <row r="139" spans="3:10" ht="12.75" hidden="1">
      <c r="C139" t="s">
        <v>100</v>
      </c>
      <c r="H139" s="108">
        <v>101</v>
      </c>
      <c r="I139" s="100"/>
      <c r="J139" s="108"/>
    </row>
    <row r="140" spans="3:10" ht="12.75" hidden="1">
      <c r="C140" t="s">
        <v>135</v>
      </c>
      <c r="H140" s="100">
        <v>13</v>
      </c>
      <c r="I140" s="100"/>
      <c r="J140" s="100"/>
    </row>
    <row r="141" spans="8:10" ht="12.75" hidden="1">
      <c r="H141" s="100"/>
      <c r="I141" s="100"/>
      <c r="J141" s="100"/>
    </row>
    <row r="142" spans="2:10" ht="12.75" hidden="1">
      <c r="B142" t="s">
        <v>302</v>
      </c>
      <c r="H142" s="100">
        <v>-122</v>
      </c>
      <c r="I142" s="100"/>
      <c r="J142" s="100"/>
    </row>
    <row r="143" spans="8:10" ht="12.75" hidden="1">
      <c r="H143" s="100"/>
      <c r="I143" s="100"/>
      <c r="J143" s="100"/>
    </row>
    <row r="144" spans="2:10" ht="12.75" hidden="1">
      <c r="B144" t="s">
        <v>301</v>
      </c>
      <c r="H144" s="100">
        <v>105</v>
      </c>
      <c r="I144" s="100"/>
      <c r="J144" s="100"/>
    </row>
    <row r="145" spans="8:10" ht="12.75" hidden="1">
      <c r="H145" s="100"/>
      <c r="I145" s="100"/>
      <c r="J145" s="100"/>
    </row>
    <row r="146" spans="2:10" ht="12.75" hidden="1">
      <c r="B146" t="s">
        <v>104</v>
      </c>
      <c r="H146" s="100">
        <v>40</v>
      </c>
      <c r="I146" s="100"/>
      <c r="J146" s="100"/>
    </row>
    <row r="147" spans="8:10" ht="12.75" hidden="1">
      <c r="H147" s="101"/>
      <c r="I147" s="100"/>
      <c r="J147" s="100"/>
    </row>
    <row r="148" spans="2:10" ht="12.75" hidden="1">
      <c r="B148" t="s">
        <v>175</v>
      </c>
      <c r="H148" s="102">
        <f>SUM(H130:H147)</f>
        <v>1964.5200000000004</v>
      </c>
      <c r="I148" s="100"/>
      <c r="J148" s="100"/>
    </row>
    <row r="149" spans="2:10" ht="12.75" hidden="1">
      <c r="B149" s="96" t="s">
        <v>357</v>
      </c>
      <c r="H149" s="108"/>
      <c r="I149" s="100"/>
      <c r="J149" s="100"/>
    </row>
    <row r="150" spans="2:10" ht="12.75" hidden="1">
      <c r="B150" s="96" t="s">
        <v>449</v>
      </c>
      <c r="H150" s="108"/>
      <c r="I150" s="100"/>
      <c r="J150" s="100"/>
    </row>
    <row r="151" spans="2:10" ht="12.75" hidden="1">
      <c r="B151" s="96"/>
      <c r="H151" s="108"/>
      <c r="I151" s="100"/>
      <c r="J151" s="100"/>
    </row>
    <row r="152" spans="2:11" ht="12.75">
      <c r="B152" s="96" t="s">
        <v>357</v>
      </c>
      <c r="C152" s="98"/>
      <c r="D152" s="96"/>
      <c r="E152" s="98"/>
      <c r="F152" s="98"/>
      <c r="G152" s="98"/>
      <c r="H152" s="99"/>
      <c r="I152" s="98"/>
      <c r="J152" s="98"/>
      <c r="K152" s="98"/>
    </row>
    <row r="153" spans="2:11" ht="12.75">
      <c r="B153" s="96" t="s">
        <v>370</v>
      </c>
      <c r="C153" s="98"/>
      <c r="D153" s="96"/>
      <c r="E153" s="98"/>
      <c r="F153" s="98"/>
      <c r="G153" s="98"/>
      <c r="H153" s="99"/>
      <c r="I153" s="98"/>
      <c r="J153" s="98"/>
      <c r="K153" s="98"/>
    </row>
    <row r="154" spans="2:11" ht="12.75">
      <c r="B154" s="96"/>
      <c r="C154" s="98"/>
      <c r="D154" s="96"/>
      <c r="E154" s="98"/>
      <c r="F154" s="98"/>
      <c r="G154" s="98"/>
      <c r="H154" s="99"/>
      <c r="I154" s="98"/>
      <c r="J154" s="98"/>
      <c r="K154" s="98"/>
    </row>
    <row r="155" spans="1:9" ht="14.25" customHeight="1">
      <c r="A155" s="22">
        <v>2</v>
      </c>
      <c r="B155" s="20" t="s">
        <v>291</v>
      </c>
      <c r="C155" s="20"/>
      <c r="G155" s="11"/>
      <c r="I155" s="11"/>
    </row>
    <row r="156" spans="2:8" ht="12.75" hidden="1">
      <c r="B156" s="2" t="s">
        <v>294</v>
      </c>
      <c r="C156" s="2"/>
      <c r="D156" s="2"/>
      <c r="E156" s="2"/>
      <c r="F156" s="2"/>
      <c r="G156" s="26"/>
      <c r="H156" s="2"/>
    </row>
    <row r="157" spans="2:8" ht="12.75" hidden="1">
      <c r="B157" s="112" t="s">
        <v>292</v>
      </c>
      <c r="C157" s="112"/>
      <c r="D157" s="2"/>
      <c r="E157" s="2"/>
      <c r="F157" s="2"/>
      <c r="G157" s="2"/>
      <c r="H157" s="2"/>
    </row>
    <row r="158" spans="2:8" ht="12.75" hidden="1">
      <c r="B158" s="112"/>
      <c r="C158" s="112"/>
      <c r="D158" s="2"/>
      <c r="E158" s="2"/>
      <c r="F158" s="2"/>
      <c r="G158" s="2"/>
      <c r="H158" s="2"/>
    </row>
    <row r="159" spans="2:8" ht="12.75">
      <c r="B159" s="112" t="s">
        <v>450</v>
      </c>
      <c r="C159" s="112"/>
      <c r="D159" s="2"/>
      <c r="E159" s="2"/>
      <c r="F159" s="2"/>
      <c r="G159" s="2"/>
      <c r="H159" s="2"/>
    </row>
    <row r="161" spans="1:3" ht="12.75">
      <c r="A161" s="22">
        <v>3</v>
      </c>
      <c r="B161" s="20" t="s">
        <v>293</v>
      </c>
      <c r="C161" s="20"/>
    </row>
    <row r="162" ht="12.75" hidden="1">
      <c r="C162" s="96" t="s">
        <v>349</v>
      </c>
    </row>
    <row r="163" ht="12.75" hidden="1">
      <c r="C163" t="s">
        <v>421</v>
      </c>
    </row>
    <row r="164" spans="2:3" ht="12.75" hidden="1">
      <c r="B164" s="22"/>
      <c r="C164" t="s">
        <v>26</v>
      </c>
    </row>
    <row r="165" spans="2:3" ht="12.75" hidden="1">
      <c r="B165" s="22"/>
      <c r="C165" t="s">
        <v>25</v>
      </c>
    </row>
    <row r="166" spans="2:3" ht="12.75">
      <c r="B166" s="22" t="s">
        <v>257</v>
      </c>
      <c r="C166" s="112" t="s">
        <v>451</v>
      </c>
    </row>
    <row r="167" ht="12.75">
      <c r="B167" s="22"/>
    </row>
    <row r="168" spans="3:9" ht="12.75" hidden="1">
      <c r="C168" s="96" t="s">
        <v>27</v>
      </c>
      <c r="H168" s="7"/>
      <c r="I168" s="2"/>
    </row>
    <row r="169" spans="3:9" ht="12.75">
      <c r="C169" s="96" t="s">
        <v>468</v>
      </c>
      <c r="H169" s="7"/>
      <c r="I169" s="2"/>
    </row>
    <row r="170" spans="2:9" ht="12.75">
      <c r="B170" s="22"/>
      <c r="C170" s="96"/>
      <c r="H170" s="7"/>
      <c r="I170" s="2"/>
    </row>
    <row r="171" spans="2:3" ht="14.25" customHeight="1">
      <c r="B171" s="22" t="s">
        <v>258</v>
      </c>
      <c r="C171" t="s">
        <v>28</v>
      </c>
    </row>
    <row r="172" ht="12.75">
      <c r="H172" s="11" t="s">
        <v>199</v>
      </c>
    </row>
    <row r="173" spans="3:8" ht="16.5" customHeight="1">
      <c r="C173" s="24" t="s">
        <v>202</v>
      </c>
      <c r="D173" t="s">
        <v>203</v>
      </c>
      <c r="H173" s="100">
        <v>151858</v>
      </c>
    </row>
    <row r="174" spans="3:8" ht="12.75">
      <c r="C174" s="24" t="s">
        <v>204</v>
      </c>
      <c r="D174" t="s">
        <v>205</v>
      </c>
      <c r="H174" s="100">
        <v>180241</v>
      </c>
    </row>
    <row r="175" spans="3:8" ht="15" customHeight="1">
      <c r="C175" s="24" t="s">
        <v>206</v>
      </c>
      <c r="D175" t="s">
        <v>207</v>
      </c>
      <c r="H175" s="100">
        <v>284600</v>
      </c>
    </row>
    <row r="176" spans="2:3" ht="12.75">
      <c r="B176" s="24"/>
      <c r="C176" s="24"/>
    </row>
    <row r="177" spans="1:3" ht="12.75">
      <c r="A177" s="22">
        <v>4</v>
      </c>
      <c r="B177" s="20" t="s">
        <v>208</v>
      </c>
      <c r="C177" s="20"/>
    </row>
    <row r="178" spans="1:2" s="25" customFormat="1" ht="12.75" hidden="1">
      <c r="A178" s="65"/>
      <c r="B178" s="25" t="s">
        <v>343</v>
      </c>
    </row>
    <row r="179" spans="1:2" s="25" customFormat="1" ht="12.75" hidden="1">
      <c r="A179" s="65"/>
      <c r="B179" s="25" t="s">
        <v>295</v>
      </c>
    </row>
    <row r="180" spans="1:2" s="25" customFormat="1" ht="12.75">
      <c r="A180" s="65"/>
      <c r="B180" s="25" t="s">
        <v>452</v>
      </c>
    </row>
    <row r="181" spans="1:2" s="25" customFormat="1" ht="12.75">
      <c r="A181" s="65"/>
      <c r="B181" s="25" t="s">
        <v>453</v>
      </c>
    </row>
    <row r="182" spans="1:2" s="25" customFormat="1" ht="12.75">
      <c r="A182" s="65"/>
      <c r="B182" s="25" t="s">
        <v>454</v>
      </c>
    </row>
    <row r="183" spans="1:2" s="25" customFormat="1" ht="12.75">
      <c r="A183" s="65"/>
      <c r="B183" s="25" t="s">
        <v>455</v>
      </c>
    </row>
    <row r="184" spans="1:2" s="25" customFormat="1" ht="12.75">
      <c r="A184" s="65"/>
      <c r="B184" s="25" t="s">
        <v>456</v>
      </c>
    </row>
    <row r="185" spans="1:2" s="25" customFormat="1" ht="12.75">
      <c r="A185" s="65"/>
      <c r="B185" s="25" t="s">
        <v>457</v>
      </c>
    </row>
    <row r="186" s="25" customFormat="1" ht="12.75">
      <c r="A186" s="65"/>
    </row>
    <row r="187" spans="1:3" s="25" customFormat="1" ht="12.75" hidden="1">
      <c r="A187" s="65"/>
      <c r="B187" s="25" t="s">
        <v>129</v>
      </c>
      <c r="C187" s="25" t="s">
        <v>304</v>
      </c>
    </row>
    <row r="188" spans="1:3" ht="12.75">
      <c r="A188" s="22">
        <v>5</v>
      </c>
      <c r="B188" s="97" t="s">
        <v>210</v>
      </c>
      <c r="C188" s="97"/>
    </row>
    <row r="189" ht="12.75">
      <c r="B189" t="s">
        <v>458</v>
      </c>
    </row>
    <row r="190" spans="6:10" ht="12.75" customHeight="1">
      <c r="F190" s="77" t="s">
        <v>211</v>
      </c>
      <c r="G190" s="11"/>
      <c r="H190" s="11" t="s">
        <v>212</v>
      </c>
      <c r="I190" s="11"/>
      <c r="J190" s="11" t="s">
        <v>213</v>
      </c>
    </row>
    <row r="191" spans="6:10" ht="12.75" customHeight="1">
      <c r="F191" s="11" t="s">
        <v>199</v>
      </c>
      <c r="H191" s="11" t="s">
        <v>199</v>
      </c>
      <c r="J191" s="11" t="s">
        <v>199</v>
      </c>
    </row>
    <row r="192" spans="2:10" ht="12.75" customHeight="1">
      <c r="B192" s="146" t="s">
        <v>231</v>
      </c>
      <c r="C192" s="146"/>
      <c r="D192" s="146"/>
      <c r="E192" s="159"/>
      <c r="F192" s="96"/>
      <c r="G192" s="96"/>
      <c r="H192" s="147"/>
      <c r="I192" s="96"/>
      <c r="J192" s="96"/>
    </row>
    <row r="193" spans="1:10" s="98" customFormat="1" ht="12.75" customHeight="1">
      <c r="A193" s="113"/>
      <c r="B193" s="96" t="s">
        <v>214</v>
      </c>
      <c r="C193" s="96"/>
      <c r="D193" s="96"/>
      <c r="E193" s="96"/>
      <c r="F193" s="100">
        <f>+J193-H193</f>
        <v>62741</v>
      </c>
      <c r="G193" s="100"/>
      <c r="H193" s="108">
        <v>1100</v>
      </c>
      <c r="I193" s="100"/>
      <c r="J193" s="100">
        <v>63841</v>
      </c>
    </row>
    <row r="194" spans="1:10" s="98" customFormat="1" ht="12.75" customHeight="1">
      <c r="A194" s="113"/>
      <c r="B194" s="96" t="s">
        <v>215</v>
      </c>
      <c r="C194" s="96"/>
      <c r="D194" s="96"/>
      <c r="E194" s="96"/>
      <c r="F194" s="100"/>
      <c r="G194" s="100"/>
      <c r="H194" s="108"/>
      <c r="I194" s="100"/>
      <c r="J194" s="100"/>
    </row>
    <row r="195" spans="1:10" s="98" customFormat="1" ht="12.75" customHeight="1">
      <c r="A195" s="113"/>
      <c r="B195" s="96" t="s">
        <v>249</v>
      </c>
      <c r="C195" s="96"/>
      <c r="D195" s="96"/>
      <c r="E195" s="96"/>
      <c r="F195" s="100">
        <v>462</v>
      </c>
      <c r="G195" s="100"/>
      <c r="H195" s="108">
        <v>0</v>
      </c>
      <c r="I195" s="100"/>
      <c r="J195" s="100">
        <f>SUM(F195:I195)</f>
        <v>462</v>
      </c>
    </row>
    <row r="196" spans="1:10" s="98" customFormat="1" ht="12.75" customHeight="1">
      <c r="A196" s="113"/>
      <c r="B196" s="96"/>
      <c r="C196" s="96"/>
      <c r="D196" s="96"/>
      <c r="E196" s="96"/>
      <c r="F196" s="102">
        <f>SUM(F193:F195)</f>
        <v>63203</v>
      </c>
      <c r="G196" s="100"/>
      <c r="H196" s="102">
        <f>SUM(H193:H195)</f>
        <v>1100</v>
      </c>
      <c r="I196" s="100"/>
      <c r="J196" s="102">
        <f>SUM(J193:J195)</f>
        <v>64303</v>
      </c>
    </row>
    <row r="197" spans="1:10" s="98" customFormat="1" ht="12.75" customHeight="1">
      <c r="A197" s="113"/>
      <c r="B197" s="96"/>
      <c r="C197" s="96"/>
      <c r="D197" s="96"/>
      <c r="E197" s="96"/>
      <c r="F197" s="148" t="s">
        <v>211</v>
      </c>
      <c r="G197" s="103"/>
      <c r="H197" s="103" t="s">
        <v>212</v>
      </c>
      <c r="I197" s="103"/>
      <c r="J197" s="103" t="s">
        <v>213</v>
      </c>
    </row>
    <row r="198" spans="1:10" s="98" customFormat="1" ht="12.75" customHeight="1">
      <c r="A198" s="113"/>
      <c r="B198" s="96"/>
      <c r="C198" s="96"/>
      <c r="D198" s="96"/>
      <c r="E198" s="96"/>
      <c r="F198" s="103" t="s">
        <v>199</v>
      </c>
      <c r="G198" s="96"/>
      <c r="H198" s="103" t="s">
        <v>199</v>
      </c>
      <c r="I198" s="96"/>
      <c r="J198" s="103" t="s">
        <v>199</v>
      </c>
    </row>
    <row r="199" spans="1:10" s="98" customFormat="1" ht="12.75" customHeight="1">
      <c r="A199" s="113"/>
      <c r="B199" s="146" t="s">
        <v>248</v>
      </c>
      <c r="C199" s="146"/>
      <c r="D199" s="146"/>
      <c r="E199" s="159"/>
      <c r="F199" s="100"/>
      <c r="G199" s="100"/>
      <c r="H199" s="108"/>
      <c r="I199" s="100"/>
      <c r="J199" s="100"/>
    </row>
    <row r="200" spans="1:10" s="98" customFormat="1" ht="12.75" customHeight="1">
      <c r="A200" s="113"/>
      <c r="B200" s="96" t="s">
        <v>216</v>
      </c>
      <c r="C200" s="96"/>
      <c r="D200" s="96"/>
      <c r="E200" s="96"/>
      <c r="F200" s="100">
        <v>13605</v>
      </c>
      <c r="G200" s="100"/>
      <c r="H200" s="108">
        <v>7853</v>
      </c>
      <c r="I200" s="100"/>
      <c r="J200" s="100">
        <f>SUM(F200:I200)</f>
        <v>21458</v>
      </c>
    </row>
    <row r="201" spans="1:10" s="98" customFormat="1" ht="12.75" customHeight="1">
      <c r="A201" s="113"/>
      <c r="B201" s="96" t="s">
        <v>217</v>
      </c>
      <c r="C201" s="96"/>
      <c r="D201" s="96"/>
      <c r="E201" s="96"/>
      <c r="F201" s="100">
        <v>24947</v>
      </c>
      <c r="G201" s="100"/>
      <c r="H201" s="108">
        <v>13800</v>
      </c>
      <c r="I201" s="100"/>
      <c r="J201" s="100">
        <f>SUM(F201:I201)</f>
        <v>38747</v>
      </c>
    </row>
    <row r="202" spans="1:10" s="98" customFormat="1" ht="12.75" customHeight="1">
      <c r="A202" s="113"/>
      <c r="B202" s="96" t="s">
        <v>218</v>
      </c>
      <c r="C202" s="96"/>
      <c r="D202" s="96"/>
      <c r="E202" s="96"/>
      <c r="F202" s="100">
        <f>+J202-H202</f>
        <v>74647</v>
      </c>
      <c r="G202" s="100"/>
      <c r="H202" s="108">
        <f>800+20000</f>
        <v>20800</v>
      </c>
      <c r="I202" s="100"/>
      <c r="J202" s="100">
        <v>95447</v>
      </c>
    </row>
    <row r="203" spans="1:10" s="98" customFormat="1" ht="12.75" customHeight="1">
      <c r="A203" s="113"/>
      <c r="B203" s="96" t="s">
        <v>219</v>
      </c>
      <c r="C203" s="96"/>
      <c r="D203" s="96"/>
      <c r="E203" s="96"/>
      <c r="F203" s="100"/>
      <c r="G203" s="100"/>
      <c r="H203" s="108"/>
      <c r="I203" s="100"/>
      <c r="J203" s="100"/>
    </row>
    <row r="204" spans="1:10" s="98" customFormat="1" ht="12.75" customHeight="1">
      <c r="A204" s="113"/>
      <c r="B204" s="96" t="s">
        <v>249</v>
      </c>
      <c r="C204" s="96"/>
      <c r="D204" s="96"/>
      <c r="E204" s="96"/>
      <c r="F204" s="100">
        <v>320</v>
      </c>
      <c r="G204" s="100"/>
      <c r="H204" s="108">
        <v>0</v>
      </c>
      <c r="I204" s="100"/>
      <c r="J204" s="100">
        <f>SUM(F204:I204)</f>
        <v>320</v>
      </c>
    </row>
    <row r="205" spans="1:10" s="98" customFormat="1" ht="12.75" customHeight="1">
      <c r="A205" s="113"/>
      <c r="B205" s="96"/>
      <c r="C205" s="96"/>
      <c r="D205" s="96"/>
      <c r="E205" s="96"/>
      <c r="F205" s="102">
        <f>SUM(F200:F204)</f>
        <v>113519</v>
      </c>
      <c r="G205" s="100"/>
      <c r="H205" s="102">
        <f>SUM(H200:H204)</f>
        <v>42453</v>
      </c>
      <c r="I205" s="100"/>
      <c r="J205" s="102">
        <f>SUM(J200:J204)</f>
        <v>155972</v>
      </c>
    </row>
    <row r="206" spans="1:10" s="98" customFormat="1" ht="18" customHeight="1" thickBot="1">
      <c r="A206" s="113"/>
      <c r="B206" s="96" t="s">
        <v>220</v>
      </c>
      <c r="C206" s="96"/>
      <c r="D206" s="96"/>
      <c r="E206" s="96"/>
      <c r="F206" s="149">
        <f>+F196+F205</f>
        <v>176722</v>
      </c>
      <c r="G206" s="100"/>
      <c r="H206" s="149">
        <f>+H196+H205</f>
        <v>43553</v>
      </c>
      <c r="I206" s="100"/>
      <c r="J206" s="149">
        <f>+J196+J205</f>
        <v>220275</v>
      </c>
    </row>
    <row r="207" spans="1:10" s="98" customFormat="1" ht="18" customHeight="1">
      <c r="A207" s="113"/>
      <c r="B207" s="96"/>
      <c r="C207" s="96"/>
      <c r="D207" s="96"/>
      <c r="E207" s="96"/>
      <c r="F207" s="108"/>
      <c r="G207" s="100"/>
      <c r="H207" s="108"/>
      <c r="I207" s="100"/>
      <c r="J207" s="108"/>
    </row>
    <row r="208" ht="12.75" customHeight="1">
      <c r="H208" s="26"/>
    </row>
    <row r="209" spans="2:8" ht="12.75" customHeight="1">
      <c r="B209" t="s">
        <v>459</v>
      </c>
      <c r="H209" s="26"/>
    </row>
    <row r="210" spans="2:8" ht="12.75" customHeight="1">
      <c r="B210" t="s">
        <v>460</v>
      </c>
      <c r="H210" s="26"/>
    </row>
    <row r="211" spans="2:11" ht="12.75" customHeight="1">
      <c r="B211" s="110" t="s">
        <v>250</v>
      </c>
      <c r="C211" s="110"/>
      <c r="F211" s="11"/>
      <c r="G211" t="s">
        <v>251</v>
      </c>
      <c r="J211" s="11" t="s">
        <v>199</v>
      </c>
      <c r="K211" s="11"/>
    </row>
    <row r="212" spans="6:11" ht="12.75" customHeight="1">
      <c r="F212" s="11"/>
      <c r="J212" s="11" t="s">
        <v>243</v>
      </c>
      <c r="K212" s="22"/>
    </row>
    <row r="213" spans="1:11" s="96" customFormat="1" ht="12.75" customHeight="1">
      <c r="A213" s="111"/>
      <c r="B213" s="96" t="s">
        <v>240</v>
      </c>
      <c r="G213" s="150" t="s">
        <v>242</v>
      </c>
      <c r="H213" s="100">
        <v>95587</v>
      </c>
      <c r="J213" s="100">
        <v>7835</v>
      </c>
      <c r="K213" s="106"/>
    </row>
    <row r="214" spans="1:11" s="96" customFormat="1" ht="12.75" customHeight="1">
      <c r="A214" s="111"/>
      <c r="H214" s="100"/>
      <c r="J214" s="100"/>
      <c r="K214" s="106"/>
    </row>
    <row r="215" spans="1:11" s="96" customFormat="1" ht="12.75" customHeight="1">
      <c r="A215" s="111"/>
      <c r="G215" s="100"/>
      <c r="H215" s="100"/>
      <c r="J215" s="108"/>
      <c r="K215" s="100"/>
    </row>
    <row r="216" spans="1:11" s="96" customFormat="1" ht="12.75" customHeight="1">
      <c r="A216" s="111"/>
      <c r="B216" s="96" t="s">
        <v>241</v>
      </c>
      <c r="G216" s="150" t="s">
        <v>242</v>
      </c>
      <c r="H216" s="100">
        <v>10415</v>
      </c>
      <c r="J216" s="108">
        <v>854</v>
      </c>
      <c r="K216" s="100"/>
    </row>
    <row r="217" spans="7:11" ht="12.75" customHeight="1">
      <c r="G217" s="150" t="s">
        <v>461</v>
      </c>
      <c r="H217" s="3">
        <v>2322</v>
      </c>
      <c r="J217" s="7">
        <v>1211</v>
      </c>
      <c r="K217" s="3"/>
    </row>
    <row r="218" spans="7:11" ht="12.75" customHeight="1">
      <c r="G218" s="150"/>
      <c r="H218" s="3"/>
      <c r="J218" s="7"/>
      <c r="K218" s="3"/>
    </row>
    <row r="219" spans="1:3" ht="12.75">
      <c r="A219" s="22">
        <v>6</v>
      </c>
      <c r="B219" s="20" t="s">
        <v>221</v>
      </c>
      <c r="C219" s="20"/>
    </row>
    <row r="220" ht="12.75">
      <c r="B220" t="s">
        <v>490</v>
      </c>
    </row>
    <row r="221" spans="2:3" ht="12.75">
      <c r="B221" t="s">
        <v>360</v>
      </c>
      <c r="C221" s="38"/>
    </row>
    <row r="223" ht="12.75" hidden="1">
      <c r="B223" t="s">
        <v>260</v>
      </c>
    </row>
    <row r="224" ht="12.75" hidden="1">
      <c r="B224" t="s">
        <v>235</v>
      </c>
    </row>
    <row r="225" ht="13.5" customHeight="1" hidden="1">
      <c r="B225" t="s">
        <v>234</v>
      </c>
    </row>
    <row r="226" ht="13.5" customHeight="1" hidden="1"/>
    <row r="227" ht="13.5" customHeight="1"/>
    <row r="228" ht="13.5" customHeight="1"/>
    <row r="229" ht="13.5" customHeight="1"/>
    <row r="230" spans="1:3" ht="13.5" customHeight="1">
      <c r="A230" s="22">
        <v>7</v>
      </c>
      <c r="B230" s="20" t="s">
        <v>130</v>
      </c>
      <c r="C230" s="20"/>
    </row>
    <row r="231" ht="12.75">
      <c r="B231" t="s">
        <v>361</v>
      </c>
    </row>
    <row r="232" ht="12.75">
      <c r="B232" t="s">
        <v>491</v>
      </c>
    </row>
    <row r="233" ht="12.75">
      <c r="B233" t="s">
        <v>362</v>
      </c>
    </row>
    <row r="235" spans="2:3" ht="12.75">
      <c r="B235" t="s">
        <v>393</v>
      </c>
      <c r="C235" s="110" t="s">
        <v>395</v>
      </c>
    </row>
    <row r="237" ht="12.75">
      <c r="C237" t="s">
        <v>391</v>
      </c>
    </row>
    <row r="238" ht="12.75">
      <c r="C238" t="s">
        <v>392</v>
      </c>
    </row>
    <row r="240" spans="2:3" ht="12.75">
      <c r="B240" t="s">
        <v>394</v>
      </c>
      <c r="C240" s="110" t="s">
        <v>396</v>
      </c>
    </row>
    <row r="242" ht="12.75">
      <c r="C242" t="s">
        <v>397</v>
      </c>
    </row>
    <row r="244" ht="12.75">
      <c r="C244" t="s">
        <v>3</v>
      </c>
    </row>
    <row r="245" ht="12.75">
      <c r="C245" t="s">
        <v>4</v>
      </c>
    </row>
    <row r="247" spans="2:3" ht="12.75">
      <c r="B247" t="s">
        <v>253</v>
      </c>
      <c r="C247" s="110" t="s">
        <v>399</v>
      </c>
    </row>
    <row r="248" ht="12.75">
      <c r="C248" s="110" t="s">
        <v>400</v>
      </c>
    </row>
    <row r="250" ht="12.75">
      <c r="C250" t="s">
        <v>398</v>
      </c>
    </row>
    <row r="251" ht="12.75">
      <c r="C251" t="s">
        <v>5</v>
      </c>
    </row>
    <row r="253" spans="2:3" ht="12.75">
      <c r="B253" t="s">
        <v>206</v>
      </c>
      <c r="C253" s="110" t="s">
        <v>404</v>
      </c>
    </row>
    <row r="254" ht="12.75">
      <c r="C254" s="110" t="s">
        <v>405</v>
      </c>
    </row>
    <row r="256" ht="12.75">
      <c r="C256" t="s">
        <v>401</v>
      </c>
    </row>
    <row r="257" ht="12.75">
      <c r="C257" t="s">
        <v>402</v>
      </c>
    </row>
    <row r="259" spans="2:3" ht="12.75">
      <c r="B259" t="s">
        <v>132</v>
      </c>
      <c r="C259" s="110" t="s">
        <v>406</v>
      </c>
    </row>
    <row r="261" ht="12.75">
      <c r="C261" t="s">
        <v>403</v>
      </c>
    </row>
    <row r="263" spans="2:3" ht="12.75">
      <c r="B263" t="s">
        <v>106</v>
      </c>
      <c r="C263" s="110" t="s">
        <v>408</v>
      </c>
    </row>
    <row r="264" ht="12.75">
      <c r="C264" s="96"/>
    </row>
    <row r="265" ht="12.75">
      <c r="C265" s="96" t="s">
        <v>6</v>
      </c>
    </row>
    <row r="266" spans="2:3" ht="12.75" hidden="1">
      <c r="B266" t="s">
        <v>64</v>
      </c>
      <c r="C266" t="s">
        <v>59</v>
      </c>
    </row>
    <row r="267" ht="12.75" hidden="1">
      <c r="C267" t="s">
        <v>60</v>
      </c>
    </row>
    <row r="268" ht="12.75" hidden="1">
      <c r="C268" t="s">
        <v>61</v>
      </c>
    </row>
    <row r="269" ht="12.75" hidden="1">
      <c r="C269" t="s">
        <v>386</v>
      </c>
    </row>
    <row r="270" ht="12.75" hidden="1"/>
    <row r="271" ht="12.75" hidden="1">
      <c r="C271" t="s">
        <v>62</v>
      </c>
    </row>
    <row r="272" ht="13.5" customHeight="1" hidden="1"/>
    <row r="273" spans="2:3" ht="13.5" customHeight="1" hidden="1">
      <c r="B273" t="s">
        <v>65</v>
      </c>
      <c r="C273" t="s">
        <v>66</v>
      </c>
    </row>
    <row r="274" ht="13.5" customHeight="1" hidden="1">
      <c r="C274" t="s">
        <v>67</v>
      </c>
    </row>
    <row r="275" ht="13.5" customHeight="1" hidden="1">
      <c r="C275" t="s">
        <v>68</v>
      </c>
    </row>
    <row r="276" ht="13.5" customHeight="1" hidden="1">
      <c r="C276" t="s">
        <v>69</v>
      </c>
    </row>
    <row r="277" ht="13.5" customHeight="1" hidden="1">
      <c r="C277" t="s">
        <v>70</v>
      </c>
    </row>
    <row r="278" ht="13.5" customHeight="1" hidden="1"/>
    <row r="279" ht="13.5" customHeight="1" hidden="1">
      <c r="C279" t="s">
        <v>387</v>
      </c>
    </row>
    <row r="280" ht="13.5" customHeight="1" hidden="1">
      <c r="C280" t="s">
        <v>388</v>
      </c>
    </row>
    <row r="281" ht="13.5" customHeight="1" hidden="1">
      <c r="C281" t="s">
        <v>389</v>
      </c>
    </row>
    <row r="282" ht="13.5" customHeight="1" hidden="1">
      <c r="C282" t="s">
        <v>390</v>
      </c>
    </row>
    <row r="283" ht="13.5" customHeight="1" hidden="1"/>
    <row r="284" ht="13.5" customHeight="1" hidden="1">
      <c r="C284" t="s">
        <v>62</v>
      </c>
    </row>
    <row r="285" ht="13.5" customHeight="1" hidden="1"/>
    <row r="286" spans="2:3" ht="13.5" customHeight="1" hidden="1">
      <c r="B286" t="s">
        <v>253</v>
      </c>
      <c r="C286" t="s">
        <v>363</v>
      </c>
    </row>
    <row r="287" ht="13.5" customHeight="1" hidden="1">
      <c r="C287" t="s">
        <v>364</v>
      </c>
    </row>
    <row r="288" ht="13.5" customHeight="1" hidden="1">
      <c r="C288" t="s">
        <v>365</v>
      </c>
    </row>
    <row r="289" ht="13.5" customHeight="1" hidden="1">
      <c r="C289" t="s">
        <v>366</v>
      </c>
    </row>
    <row r="290" ht="9.75" customHeight="1" hidden="1"/>
    <row r="291" ht="13.5" customHeight="1" hidden="1">
      <c r="C291" t="s">
        <v>107</v>
      </c>
    </row>
    <row r="292" ht="13.5" customHeight="1" hidden="1">
      <c r="C292" t="s">
        <v>312</v>
      </c>
    </row>
    <row r="293" ht="13.5" customHeight="1" hidden="1">
      <c r="C293" t="s">
        <v>313</v>
      </c>
    </row>
    <row r="294" ht="13.5" customHeight="1" hidden="1"/>
    <row r="295" ht="13.5" customHeight="1" hidden="1">
      <c r="C295" t="s">
        <v>108</v>
      </c>
    </row>
    <row r="296" ht="13.5" customHeight="1" hidden="1">
      <c r="C296" t="s">
        <v>314</v>
      </c>
    </row>
    <row r="297" ht="12.75" customHeight="1" hidden="1">
      <c r="C297" t="s">
        <v>315</v>
      </c>
    </row>
    <row r="298" ht="12.75" customHeight="1" hidden="1">
      <c r="C298" t="s">
        <v>316</v>
      </c>
    </row>
    <row r="299" ht="12.75" customHeight="1" hidden="1">
      <c r="C299" t="s">
        <v>317</v>
      </c>
    </row>
    <row r="300" ht="12.75" customHeight="1" hidden="1"/>
    <row r="301" ht="12.75" customHeight="1" hidden="1">
      <c r="C301" t="s">
        <v>92</v>
      </c>
    </row>
    <row r="302" ht="12.75" customHeight="1" hidden="1">
      <c r="C302" t="s">
        <v>93</v>
      </c>
    </row>
    <row r="303" ht="12.75" customHeight="1" hidden="1">
      <c r="C303" t="s">
        <v>347</v>
      </c>
    </row>
    <row r="304" ht="12.75" customHeight="1" hidden="1">
      <c r="C304" t="s">
        <v>348</v>
      </c>
    </row>
    <row r="305" ht="12.75" customHeight="1" hidden="1"/>
    <row r="306" ht="12.75" customHeight="1" hidden="1">
      <c r="C306" t="s">
        <v>63</v>
      </c>
    </row>
    <row r="307" ht="12.75" customHeight="1" hidden="1"/>
    <row r="308" spans="2:3" ht="12.75" customHeight="1" hidden="1">
      <c r="B308" t="s">
        <v>206</v>
      </c>
      <c r="C308" s="38" t="s">
        <v>75</v>
      </c>
    </row>
    <row r="309" ht="12.75" customHeight="1" hidden="1">
      <c r="C309" t="s">
        <v>53</v>
      </c>
    </row>
    <row r="310" ht="12.75" customHeight="1" hidden="1">
      <c r="C310" t="s">
        <v>367</v>
      </c>
    </row>
    <row r="311" ht="12.75" customHeight="1" hidden="1">
      <c r="C311" t="s">
        <v>368</v>
      </c>
    </row>
    <row r="312" ht="12.75" customHeight="1" hidden="1">
      <c r="C312" t="s">
        <v>369</v>
      </c>
    </row>
    <row r="313" ht="12.75" customHeight="1" hidden="1">
      <c r="C313" t="s">
        <v>52</v>
      </c>
    </row>
    <row r="314" ht="12.75" customHeight="1" hidden="1"/>
    <row r="315" ht="12.75" customHeight="1" hidden="1">
      <c r="C315" t="s">
        <v>77</v>
      </c>
    </row>
    <row r="316" ht="12.75" customHeight="1" hidden="1">
      <c r="C316" t="s">
        <v>78</v>
      </c>
    </row>
    <row r="317" ht="12.75" customHeight="1" hidden="1"/>
    <row r="318" spans="2:3" ht="12.75" customHeight="1" hidden="1">
      <c r="B318" t="s">
        <v>132</v>
      </c>
      <c r="C318" t="s">
        <v>71</v>
      </c>
    </row>
    <row r="319" ht="12.75" customHeight="1" hidden="1">
      <c r="C319" t="s">
        <v>72</v>
      </c>
    </row>
    <row r="320" ht="12.75" customHeight="1" hidden="1">
      <c r="C320" t="s">
        <v>73</v>
      </c>
    </row>
    <row r="321" ht="12.75" customHeight="1" hidden="1">
      <c r="C321" t="s">
        <v>74</v>
      </c>
    </row>
    <row r="322" ht="12.75" customHeight="1" hidden="1"/>
    <row r="323" spans="2:3" ht="12.75" customHeight="1" hidden="1">
      <c r="B323" t="s">
        <v>106</v>
      </c>
      <c r="C323" s="38" t="s">
        <v>41</v>
      </c>
    </row>
    <row r="324" ht="12.75" customHeight="1" hidden="1">
      <c r="C324" t="s">
        <v>42</v>
      </c>
    </row>
    <row r="325" ht="12.75" customHeight="1" hidden="1">
      <c r="C325" t="s">
        <v>43</v>
      </c>
    </row>
    <row r="326" ht="12.75" customHeight="1" hidden="1">
      <c r="C326" t="s">
        <v>44</v>
      </c>
    </row>
    <row r="327" ht="12.75" customHeight="1" hidden="1"/>
    <row r="328" spans="2:3" ht="12.75" customHeight="1" hidden="1">
      <c r="B328" t="s">
        <v>340</v>
      </c>
      <c r="C328" t="s">
        <v>29</v>
      </c>
    </row>
    <row r="329" ht="12.75" customHeight="1" hidden="1">
      <c r="C329" t="s">
        <v>76</v>
      </c>
    </row>
    <row r="330" ht="12.75" customHeight="1" hidden="1"/>
    <row r="331" ht="12.75" customHeight="1" hidden="1">
      <c r="C331" t="s">
        <v>30</v>
      </c>
    </row>
    <row r="332" ht="12.75" customHeight="1" hidden="1">
      <c r="C332" t="s">
        <v>79</v>
      </c>
    </row>
    <row r="333" ht="12.75" customHeight="1"/>
    <row r="334" spans="1:3" ht="12.75">
      <c r="A334" s="22">
        <v>8</v>
      </c>
      <c r="B334" s="97" t="s">
        <v>236</v>
      </c>
      <c r="C334" s="97"/>
    </row>
    <row r="335" spans="2:3" ht="12.75">
      <c r="B335" s="96" t="s">
        <v>469</v>
      </c>
      <c r="C335" s="97"/>
    </row>
    <row r="336" spans="2:3" ht="12.75">
      <c r="B336" s="96"/>
      <c r="C336" s="97"/>
    </row>
    <row r="337" spans="1:2" s="96" customFormat="1" ht="12.75">
      <c r="A337" s="111">
        <v>9</v>
      </c>
      <c r="B337" s="97" t="s">
        <v>226</v>
      </c>
    </row>
    <row r="338" spans="1:2" s="96" customFormat="1" ht="12.75" hidden="1">
      <c r="A338" s="111"/>
      <c r="B338" s="96" t="s">
        <v>306</v>
      </c>
    </row>
    <row r="339" spans="1:2" s="96" customFormat="1" ht="12.75" hidden="1">
      <c r="A339" s="111"/>
      <c r="B339" s="96" t="s">
        <v>307</v>
      </c>
    </row>
    <row r="340" spans="1:2" s="96" customFormat="1" ht="12.75" hidden="1">
      <c r="A340" s="111"/>
      <c r="B340" s="96" t="s">
        <v>308</v>
      </c>
    </row>
    <row r="341" spans="1:3" s="96" customFormat="1" ht="12.75" hidden="1">
      <c r="A341" s="111"/>
      <c r="B341" s="110" t="s">
        <v>309</v>
      </c>
      <c r="C341" s="110"/>
    </row>
    <row r="342" spans="1:3" s="96" customFormat="1" ht="12.75">
      <c r="A342" s="111"/>
      <c r="B342" s="96" t="s">
        <v>7</v>
      </c>
      <c r="C342" s="110"/>
    </row>
    <row r="343" spans="1:3" s="96" customFormat="1" ht="12.75">
      <c r="A343" s="111"/>
      <c r="B343" s="96" t="s">
        <v>8</v>
      </c>
      <c r="C343" s="110"/>
    </row>
    <row r="344" spans="1:3" s="96" customFormat="1" ht="12.75">
      <c r="A344" s="111"/>
      <c r="C344" s="110"/>
    </row>
    <row r="345" spans="1:3" s="96" customFormat="1" ht="12.75">
      <c r="A345" s="111"/>
      <c r="B345" s="96" t="s">
        <v>9</v>
      </c>
      <c r="C345" s="110"/>
    </row>
    <row r="346" spans="1:3" s="96" customFormat="1" ht="12.75">
      <c r="A346" s="111"/>
      <c r="B346" s="96" t="s">
        <v>15</v>
      </c>
      <c r="C346" s="110"/>
    </row>
    <row r="347" spans="1:3" s="96" customFormat="1" ht="12.75">
      <c r="A347" s="111"/>
      <c r="C347" s="110"/>
    </row>
    <row r="348" spans="2:3" ht="12.75" customHeight="1" hidden="1">
      <c r="B348" s="96" t="s">
        <v>80</v>
      </c>
      <c r="C348" s="110"/>
    </row>
    <row r="349" spans="2:3" ht="12.75" customHeight="1" hidden="1">
      <c r="B349" s="96" t="s">
        <v>81</v>
      </c>
      <c r="C349" s="110"/>
    </row>
    <row r="350" spans="2:3" ht="6" customHeight="1" hidden="1">
      <c r="B350" s="96"/>
      <c r="C350" s="110"/>
    </row>
    <row r="351" spans="1:2" s="96" customFormat="1" ht="12.75" hidden="1">
      <c r="A351" s="111"/>
      <c r="B351" s="96" t="s">
        <v>45</v>
      </c>
    </row>
    <row r="352" spans="1:2" s="96" customFormat="1" ht="12.75" hidden="1">
      <c r="A352" s="111"/>
      <c r="B352" s="96" t="s">
        <v>371</v>
      </c>
    </row>
    <row r="353" spans="1:2" s="96" customFormat="1" ht="12.75" hidden="1">
      <c r="A353" s="111"/>
      <c r="B353" s="96" t="s">
        <v>372</v>
      </c>
    </row>
    <row r="354" spans="1:2" s="96" customFormat="1" ht="12.75" hidden="1">
      <c r="A354" s="111"/>
      <c r="B354" s="96" t="s">
        <v>373</v>
      </c>
    </row>
    <row r="355" spans="2:3" ht="12.75" hidden="1">
      <c r="B355" s="96" t="s">
        <v>374</v>
      </c>
      <c r="C355" s="98"/>
    </row>
    <row r="356" spans="1:2" s="96" customFormat="1" ht="12.75" hidden="1">
      <c r="A356" s="111"/>
      <c r="B356" s="96" t="s">
        <v>318</v>
      </c>
    </row>
    <row r="357" spans="1:2" s="96" customFormat="1" ht="12.75" hidden="1">
      <c r="A357" s="111"/>
      <c r="B357" s="96" t="s">
        <v>303</v>
      </c>
    </row>
    <row r="358" spans="2:3" ht="12.75" hidden="1">
      <c r="B358" s="98"/>
      <c r="C358" s="98"/>
    </row>
    <row r="359" spans="2:3" ht="12.75" hidden="1">
      <c r="B359" s="96" t="s">
        <v>305</v>
      </c>
      <c r="C359" s="98"/>
    </row>
    <row r="360" spans="2:3" ht="12.75" hidden="1">
      <c r="B360" s="96" t="s">
        <v>254</v>
      </c>
      <c r="C360" s="96"/>
    </row>
    <row r="361" spans="2:3" ht="12.75" hidden="1">
      <c r="B361" s="96" t="s">
        <v>259</v>
      </c>
      <c r="C361" s="96"/>
    </row>
    <row r="362" spans="2:3" ht="12.75" hidden="1">
      <c r="B362" s="98"/>
      <c r="C362" s="98"/>
    </row>
    <row r="363" spans="1:2" s="96" customFormat="1" ht="12.75" hidden="1">
      <c r="A363" s="111"/>
      <c r="B363" s="96" t="s">
        <v>95</v>
      </c>
    </row>
    <row r="364" spans="1:2" s="96" customFormat="1" ht="12.75" hidden="1">
      <c r="A364" s="111"/>
      <c r="B364" s="96" t="s">
        <v>96</v>
      </c>
    </row>
    <row r="365" s="96" customFormat="1" ht="12.75" hidden="1">
      <c r="A365" s="111"/>
    </row>
    <row r="366" spans="1:3" ht="12.75">
      <c r="A366" s="22">
        <v>10</v>
      </c>
      <c r="B366" s="97" t="s">
        <v>410</v>
      </c>
      <c r="C366" s="97"/>
    </row>
    <row r="367" spans="2:3" ht="12.75">
      <c r="B367" t="s">
        <v>486</v>
      </c>
      <c r="C367" s="97"/>
    </row>
    <row r="368" spans="2:3" ht="12.75">
      <c r="B368" t="s">
        <v>487</v>
      </c>
      <c r="C368" s="97"/>
    </row>
    <row r="369" spans="2:3" ht="12.75">
      <c r="B369" s="96"/>
      <c r="C369" s="97"/>
    </row>
    <row r="370" spans="2:3" ht="12.75" hidden="1">
      <c r="B370" s="96" t="s">
        <v>16</v>
      </c>
      <c r="C370" s="97"/>
    </row>
    <row r="371" spans="2:3" ht="12.75" hidden="1">
      <c r="B371" s="96" t="s">
        <v>10</v>
      </c>
      <c r="C371" s="97"/>
    </row>
    <row r="372" spans="2:3" ht="12.75" hidden="1">
      <c r="B372" s="96"/>
      <c r="C372" s="97"/>
    </row>
    <row r="373" spans="2:3" ht="12.75" hidden="1">
      <c r="B373" s="96" t="s">
        <v>409</v>
      </c>
      <c r="C373" s="97"/>
    </row>
    <row r="374" spans="2:3" ht="12.75" hidden="1">
      <c r="B374" s="96" t="s">
        <v>411</v>
      </c>
      <c r="C374" s="97"/>
    </row>
    <row r="375" spans="2:3" ht="12.75" hidden="1">
      <c r="B375" s="96" t="s">
        <v>422</v>
      </c>
      <c r="C375" s="97"/>
    </row>
    <row r="376" spans="2:3" ht="12.75" hidden="1">
      <c r="B376" s="96"/>
      <c r="C376" s="97"/>
    </row>
    <row r="377" spans="2:3" ht="12.75" hidden="1">
      <c r="B377" s="96" t="s">
        <v>412</v>
      </c>
      <c r="C377" s="97"/>
    </row>
    <row r="378" spans="2:3" ht="12.75" hidden="1">
      <c r="B378" s="96" t="s">
        <v>413</v>
      </c>
      <c r="C378" s="97"/>
    </row>
    <row r="379" spans="2:3" ht="12.75" hidden="1">
      <c r="B379" s="96"/>
      <c r="C379" s="97"/>
    </row>
    <row r="380" spans="2:3" ht="12.75" hidden="1">
      <c r="B380" s="96" t="s">
        <v>414</v>
      </c>
      <c r="C380" s="97"/>
    </row>
    <row r="381" spans="2:3" ht="12.75" hidden="1">
      <c r="B381" s="96" t="s">
        <v>416</v>
      </c>
      <c r="C381" s="97"/>
    </row>
    <row r="382" spans="2:3" ht="12.75" hidden="1">
      <c r="B382" s="96" t="s">
        <v>415</v>
      </c>
      <c r="C382" s="97"/>
    </row>
    <row r="383" spans="2:3" ht="12.75" hidden="1">
      <c r="B383" s="96"/>
      <c r="C383" s="97"/>
    </row>
    <row r="384" spans="2:3" ht="12.75" hidden="1">
      <c r="B384" s="96" t="s">
        <v>417</v>
      </c>
      <c r="C384" s="97"/>
    </row>
    <row r="385" spans="2:3" ht="12.75" hidden="1">
      <c r="B385" s="96" t="s">
        <v>419</v>
      </c>
      <c r="C385" s="97"/>
    </row>
    <row r="386" spans="2:3" ht="12.75" hidden="1">
      <c r="B386" s="96" t="s">
        <v>418</v>
      </c>
      <c r="C386" s="97"/>
    </row>
    <row r="387" spans="2:3" ht="12.75" hidden="1">
      <c r="B387" s="98"/>
      <c r="C387" s="97"/>
    </row>
    <row r="388" ht="12.75" hidden="1">
      <c r="B388" s="96" t="s">
        <v>82</v>
      </c>
    </row>
    <row r="389" ht="12.75" hidden="1">
      <c r="B389" s="96" t="s">
        <v>54</v>
      </c>
    </row>
    <row r="390" ht="12.75" hidden="1">
      <c r="B390" s="96" t="s">
        <v>55</v>
      </c>
    </row>
    <row r="391" ht="12.75" hidden="1">
      <c r="B391" s="96" t="s">
        <v>56</v>
      </c>
    </row>
    <row r="392" spans="2:3" ht="12.75" hidden="1">
      <c r="B392" s="96"/>
      <c r="C392" s="96"/>
    </row>
    <row r="393" ht="12.75" hidden="1">
      <c r="B393" t="s">
        <v>83</v>
      </c>
    </row>
    <row r="394" ht="12.75" hidden="1">
      <c r="B394" t="s">
        <v>358</v>
      </c>
    </row>
    <row r="395" ht="12.75" hidden="1"/>
    <row r="396" ht="12.75" hidden="1">
      <c r="B396" s="96" t="s">
        <v>31</v>
      </c>
    </row>
    <row r="397" ht="12.75" hidden="1">
      <c r="B397" s="96" t="s">
        <v>32</v>
      </c>
    </row>
    <row r="398" ht="12.75" hidden="1"/>
    <row r="399" ht="12.75" hidden="1">
      <c r="B399" t="s">
        <v>46</v>
      </c>
    </row>
    <row r="400" ht="12.75" hidden="1">
      <c r="B400" t="s">
        <v>57</v>
      </c>
    </row>
    <row r="401" ht="12.75" hidden="1">
      <c r="B401" t="s">
        <v>58</v>
      </c>
    </row>
    <row r="402" ht="12.75" hidden="1"/>
    <row r="403" spans="1:3" ht="12.75">
      <c r="A403" s="22">
        <v>11</v>
      </c>
      <c r="B403" s="97" t="s">
        <v>127</v>
      </c>
      <c r="C403" s="97"/>
    </row>
    <row r="404" spans="2:3" ht="12.75">
      <c r="B404" s="96" t="s">
        <v>227</v>
      </c>
      <c r="C404" s="96"/>
    </row>
    <row r="405" spans="2:3" ht="12.75">
      <c r="B405" s="96"/>
      <c r="C405" s="96"/>
    </row>
    <row r="406" spans="1:3" ht="12.75">
      <c r="A406" s="22">
        <v>12</v>
      </c>
      <c r="B406" s="20" t="s">
        <v>228</v>
      </c>
      <c r="C406" s="20"/>
    </row>
    <row r="407" ht="12.75">
      <c r="B407" t="s">
        <v>482</v>
      </c>
    </row>
    <row r="408" ht="12.75">
      <c r="B408" t="s">
        <v>483</v>
      </c>
    </row>
    <row r="414" spans="1:2" ht="12.75">
      <c r="A414" s="22">
        <v>13</v>
      </c>
      <c r="B414" s="97" t="s">
        <v>136</v>
      </c>
    </row>
    <row r="415" ht="14.25" customHeight="1">
      <c r="B415" t="s">
        <v>47</v>
      </c>
    </row>
    <row r="416" ht="12.75">
      <c r="B416" t="s">
        <v>48</v>
      </c>
    </row>
    <row r="417" ht="12.75">
      <c r="B417" t="s">
        <v>49</v>
      </c>
    </row>
    <row r="419" spans="2:9" ht="12.75">
      <c r="B419" s="137" t="s">
        <v>140</v>
      </c>
      <c r="H419" s="138"/>
      <c r="I419" s="138"/>
    </row>
    <row r="420" spans="2:11" ht="12.75">
      <c r="B420" s="137"/>
      <c r="H420" s="140" t="s">
        <v>86</v>
      </c>
      <c r="I420" s="140" t="s">
        <v>88</v>
      </c>
      <c r="J420" s="194" t="s">
        <v>321</v>
      </c>
      <c r="K420" s="194"/>
    </row>
    <row r="421" spans="2:11" ht="12.75">
      <c r="B421" s="137"/>
      <c r="H421" s="158" t="s">
        <v>198</v>
      </c>
      <c r="I421" s="158" t="s">
        <v>198</v>
      </c>
      <c r="J421" s="195" t="s">
        <v>282</v>
      </c>
      <c r="K421" s="195"/>
    </row>
    <row r="422" spans="2:11" ht="12.75">
      <c r="B422" s="137"/>
      <c r="H422" s="158" t="s">
        <v>87</v>
      </c>
      <c r="I422" s="158" t="s">
        <v>87</v>
      </c>
      <c r="J422" s="195"/>
      <c r="K422" s="195"/>
    </row>
    <row r="423" spans="2:11" ht="12.75">
      <c r="B423" s="137"/>
      <c r="H423" s="139" t="s">
        <v>448</v>
      </c>
      <c r="I423" s="139" t="s">
        <v>0</v>
      </c>
      <c r="J423" s="139" t="str">
        <f>+H423</f>
        <v>31/01/04</v>
      </c>
      <c r="K423" s="139" t="str">
        <f>+I423</f>
        <v>31/01/03</v>
      </c>
    </row>
    <row r="424" spans="2:11" ht="12.75">
      <c r="B424" s="136" t="s">
        <v>137</v>
      </c>
      <c r="H424" s="140" t="s">
        <v>199</v>
      </c>
      <c r="I424" s="140" t="s">
        <v>199</v>
      </c>
      <c r="J424" s="140" t="s">
        <v>199</v>
      </c>
      <c r="K424" s="140" t="s">
        <v>199</v>
      </c>
    </row>
    <row r="425" spans="2:11" ht="12.75">
      <c r="B425" s="136"/>
      <c r="H425" s="138"/>
      <c r="I425" s="138"/>
      <c r="J425" s="152"/>
      <c r="K425" s="152"/>
    </row>
    <row r="426" spans="3:11" ht="12.75">
      <c r="C426" t="s">
        <v>263</v>
      </c>
      <c r="H426" s="141">
        <v>-466</v>
      </c>
      <c r="I426" s="141">
        <v>-3580</v>
      </c>
      <c r="J426" s="144">
        <v>1304</v>
      </c>
      <c r="K426" s="144">
        <v>7037</v>
      </c>
    </row>
    <row r="427" spans="8:11" ht="12.75">
      <c r="H427" s="141"/>
      <c r="I427" s="138"/>
      <c r="J427" s="144"/>
      <c r="K427" s="152"/>
    </row>
    <row r="428" spans="2:11" ht="12.75">
      <c r="B428" s="136" t="s">
        <v>138</v>
      </c>
      <c r="H428" s="192" t="s">
        <v>14</v>
      </c>
      <c r="I428" s="192" t="s">
        <v>14</v>
      </c>
      <c r="J428" s="192" t="s">
        <v>14</v>
      </c>
      <c r="K428" s="192" t="s">
        <v>14</v>
      </c>
    </row>
    <row r="429" spans="8:11" ht="12.75">
      <c r="H429" s="141"/>
      <c r="I429" s="138"/>
      <c r="J429" s="141"/>
      <c r="K429" s="138"/>
    </row>
    <row r="430" spans="3:11" ht="12.75">
      <c r="C430" t="s">
        <v>139</v>
      </c>
      <c r="H430" s="141">
        <v>459673</v>
      </c>
      <c r="I430" s="141">
        <v>422107</v>
      </c>
      <c r="J430" s="141">
        <v>459673</v>
      </c>
      <c r="K430" s="141">
        <v>422107</v>
      </c>
    </row>
    <row r="431" spans="8:11" ht="12.75">
      <c r="H431" s="141"/>
      <c r="I431" s="138"/>
      <c r="J431" s="141"/>
      <c r="K431" s="138"/>
    </row>
    <row r="432" spans="3:11" ht="12.75">
      <c r="C432" t="s">
        <v>142</v>
      </c>
      <c r="H432" s="141">
        <f>+H434-H430</f>
        <v>1958</v>
      </c>
      <c r="I432" s="141">
        <f>+I434-I430</f>
        <v>23000</v>
      </c>
      <c r="J432" s="141">
        <f>+J434-J430</f>
        <v>1032</v>
      </c>
      <c r="K432" s="141">
        <f>+K434-K430</f>
        <v>13500</v>
      </c>
    </row>
    <row r="433" spans="8:11" ht="12.75">
      <c r="H433" s="141"/>
      <c r="I433" s="138"/>
      <c r="J433" s="141"/>
      <c r="K433" s="138"/>
    </row>
    <row r="434" spans="3:11" ht="12.75">
      <c r="C434" s="96" t="s">
        <v>138</v>
      </c>
      <c r="H434" s="142">
        <v>461631</v>
      </c>
      <c r="I434" s="142">
        <v>445107</v>
      </c>
      <c r="J434" s="142">
        <v>460705</v>
      </c>
      <c r="K434" s="142">
        <v>435607</v>
      </c>
    </row>
    <row r="435" spans="8:11" ht="12.75">
      <c r="H435" s="138"/>
      <c r="I435" s="138"/>
      <c r="J435" s="138"/>
      <c r="K435" s="138"/>
    </row>
    <row r="436" spans="2:11" ht="12.75">
      <c r="B436" s="137" t="s">
        <v>141</v>
      </c>
      <c r="H436" s="138"/>
      <c r="I436" s="138"/>
      <c r="J436" s="152"/>
      <c r="K436" s="152"/>
    </row>
    <row r="437" spans="2:11" ht="12.75">
      <c r="B437" s="137"/>
      <c r="H437" s="140" t="s">
        <v>86</v>
      </c>
      <c r="I437" s="140" t="s">
        <v>88</v>
      </c>
      <c r="K437" s="138"/>
    </row>
    <row r="438" spans="2:11" ht="12.75">
      <c r="B438" s="137"/>
      <c r="H438" s="158" t="s">
        <v>198</v>
      </c>
      <c r="I438" s="158" t="s">
        <v>198</v>
      </c>
      <c r="J438" s="194" t="str">
        <f>+J421</f>
        <v>Cumulative Period</v>
      </c>
      <c r="K438" s="194"/>
    </row>
    <row r="439" spans="2:11" ht="12.75">
      <c r="B439" s="137"/>
      <c r="H439" s="158" t="s">
        <v>87</v>
      </c>
      <c r="I439" s="158" t="s">
        <v>87</v>
      </c>
      <c r="J439" s="195" t="s">
        <v>359</v>
      </c>
      <c r="K439" s="195"/>
    </row>
    <row r="440" spans="2:11" ht="12.75">
      <c r="B440" s="137"/>
      <c r="H440" s="139" t="str">
        <f>+H423</f>
        <v>31/01/04</v>
      </c>
      <c r="I440" s="139" t="str">
        <f>+I423</f>
        <v>31/01/03</v>
      </c>
      <c r="J440" s="139" t="str">
        <f>+J423</f>
        <v>31/01/04</v>
      </c>
      <c r="K440" s="139" t="str">
        <f>+K423</f>
        <v>31/01/03</v>
      </c>
    </row>
    <row r="441" spans="2:11" ht="12.75">
      <c r="B441" s="136" t="s">
        <v>145</v>
      </c>
      <c r="H441" s="140" t="s">
        <v>199</v>
      </c>
      <c r="I441" s="140" t="s">
        <v>199</v>
      </c>
      <c r="J441" s="140" t="s">
        <v>199</v>
      </c>
      <c r="K441" s="140" t="s">
        <v>199</v>
      </c>
    </row>
    <row r="442" spans="2:11" ht="12.75">
      <c r="B442" s="136"/>
      <c r="H442" s="138"/>
      <c r="I442" s="138"/>
      <c r="J442" s="138"/>
      <c r="K442" s="138"/>
    </row>
    <row r="443" spans="3:11" ht="12.75">
      <c r="C443" t="s">
        <v>263</v>
      </c>
      <c r="H443" s="141">
        <f>+H426</f>
        <v>-466</v>
      </c>
      <c r="I443" s="141">
        <f>+I426</f>
        <v>-3580</v>
      </c>
      <c r="J443" s="141">
        <f>+J426</f>
        <v>1304</v>
      </c>
      <c r="K443" s="141">
        <f>+K426</f>
        <v>7037</v>
      </c>
    </row>
    <row r="444" spans="3:11" ht="12.75">
      <c r="C444" t="s">
        <v>143</v>
      </c>
      <c r="H444" s="143">
        <f>+H446-H443</f>
        <v>2502</v>
      </c>
      <c r="I444" s="143">
        <f>+I446-I443</f>
        <v>2544</v>
      </c>
      <c r="J444" s="143">
        <f>+J446-J443</f>
        <v>5005</v>
      </c>
      <c r="K444" s="143">
        <f>+K446-K443</f>
        <v>5087</v>
      </c>
    </row>
    <row r="445" spans="3:11" ht="12.75">
      <c r="C445" t="s">
        <v>97</v>
      </c>
      <c r="H445" s="141"/>
      <c r="I445" s="138"/>
      <c r="J445" s="141"/>
      <c r="K445" s="138"/>
    </row>
    <row r="446" spans="3:11" ht="12.75">
      <c r="C446" t="s">
        <v>144</v>
      </c>
      <c r="H446" s="143">
        <v>2036</v>
      </c>
      <c r="I446" s="143">
        <v>-1036</v>
      </c>
      <c r="J446" s="143">
        <v>6309</v>
      </c>
      <c r="K446" s="143">
        <v>12124</v>
      </c>
    </row>
    <row r="447" spans="8:11" ht="12.75">
      <c r="H447" s="141"/>
      <c r="I447" s="138"/>
      <c r="J447" s="141"/>
      <c r="K447" s="138"/>
    </row>
    <row r="448" spans="2:11" ht="12.75">
      <c r="B448" s="136" t="s">
        <v>146</v>
      </c>
      <c r="H448" s="192" t="s">
        <v>14</v>
      </c>
      <c r="I448" s="192" t="s">
        <v>14</v>
      </c>
      <c r="J448" s="192" t="s">
        <v>14</v>
      </c>
      <c r="K448" s="192" t="s">
        <v>14</v>
      </c>
    </row>
    <row r="449" spans="8:11" ht="12.75">
      <c r="H449" s="141"/>
      <c r="I449" s="138"/>
      <c r="J449" s="141"/>
      <c r="K449" s="138"/>
    </row>
    <row r="450" spans="3:11" ht="12.75">
      <c r="C450" s="96" t="s">
        <v>138</v>
      </c>
      <c r="H450" s="138"/>
      <c r="I450" s="138"/>
      <c r="J450" s="138"/>
      <c r="K450" s="138"/>
    </row>
    <row r="451" spans="3:11" ht="12.75">
      <c r="C451" t="s">
        <v>147</v>
      </c>
      <c r="H451" s="141">
        <f>+H434</f>
        <v>461631</v>
      </c>
      <c r="I451" s="141">
        <f>+I434</f>
        <v>445107</v>
      </c>
      <c r="J451" s="141">
        <f>+J434</f>
        <v>460705</v>
      </c>
      <c r="K451" s="141">
        <f>+K434</f>
        <v>435607</v>
      </c>
    </row>
    <row r="452" spans="8:11" ht="12.75">
      <c r="H452" s="141"/>
      <c r="I452" s="138"/>
      <c r="J452" s="141"/>
      <c r="K452" s="138"/>
    </row>
    <row r="453" spans="3:11" ht="12.75">
      <c r="C453" t="s">
        <v>148</v>
      </c>
      <c r="H453" s="141">
        <v>127612</v>
      </c>
      <c r="I453" s="141">
        <v>127612</v>
      </c>
      <c r="J453" s="141">
        <f>+H453</f>
        <v>127612</v>
      </c>
      <c r="K453" s="141">
        <v>127612</v>
      </c>
    </row>
    <row r="454" spans="3:11" ht="12.75">
      <c r="C454" t="s">
        <v>149</v>
      </c>
      <c r="H454" s="141">
        <v>56398</v>
      </c>
      <c r="I454" s="141">
        <v>59686</v>
      </c>
      <c r="J454" s="141">
        <f>+H454</f>
        <v>56398</v>
      </c>
      <c r="K454" s="141">
        <v>59686</v>
      </c>
    </row>
    <row r="455" spans="3:11" ht="12.75">
      <c r="C455" t="s">
        <v>150</v>
      </c>
      <c r="H455" s="143">
        <v>5626</v>
      </c>
      <c r="I455" s="173">
        <v>15286</v>
      </c>
      <c r="J455" s="143">
        <f>+H455</f>
        <v>5626</v>
      </c>
      <c r="K455" s="173">
        <v>15286</v>
      </c>
    </row>
    <row r="456" spans="3:11" ht="12.75">
      <c r="C456" s="96" t="s">
        <v>98</v>
      </c>
      <c r="H456" s="144"/>
      <c r="I456" s="144"/>
      <c r="J456" s="144"/>
      <c r="K456" s="144"/>
    </row>
    <row r="457" spans="3:11" ht="12.75">
      <c r="C457" s="96" t="s">
        <v>151</v>
      </c>
      <c r="H457" s="145">
        <f>SUM(H451:H455)</f>
        <v>651267</v>
      </c>
      <c r="I457" s="145">
        <f>SUM(I451:I455)</f>
        <v>647691</v>
      </c>
      <c r="J457" s="145">
        <f>SUM(J451:J455)</f>
        <v>650341</v>
      </c>
      <c r="K457" s="145">
        <f>SUM(K451:K455)</f>
        <v>638191</v>
      </c>
    </row>
    <row r="459" ht="12.75">
      <c r="B459" t="s">
        <v>484</v>
      </c>
    </row>
    <row r="460" ht="12.75">
      <c r="B460" t="s">
        <v>420</v>
      </c>
    </row>
    <row r="462" spans="1:2" ht="12.75">
      <c r="A462" s="22">
        <v>14</v>
      </c>
      <c r="B462" s="97" t="s">
        <v>18</v>
      </c>
    </row>
    <row r="463" ht="12.75">
      <c r="B463" t="s">
        <v>17</v>
      </c>
    </row>
    <row r="464" ht="12.75">
      <c r="B464" t="s">
        <v>23</v>
      </c>
    </row>
    <row r="465" ht="12.75">
      <c r="B465" t="s">
        <v>22</v>
      </c>
    </row>
    <row r="466" ht="12.75">
      <c r="B466" s="110"/>
    </row>
    <row r="467" ht="12.75">
      <c r="B467" t="s">
        <v>485</v>
      </c>
    </row>
    <row r="470" ht="15">
      <c r="B470" s="86" t="s">
        <v>488</v>
      </c>
    </row>
  </sheetData>
  <mergeCells count="5">
    <mergeCell ref="J420:K420"/>
    <mergeCell ref="J438:K438"/>
    <mergeCell ref="J439:K439"/>
    <mergeCell ref="J421:K421"/>
    <mergeCell ref="J422:K422"/>
  </mergeCells>
  <printOptions/>
  <pageMargins left="0.61" right="0.27" top="1" bottom="0.89" header="0.5" footer="0.5"/>
  <pageSetup fitToHeight="6"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0" sqref="C10"/>
    </sheetView>
  </sheetViews>
  <sheetFormatPr defaultColWidth="9.140625" defaultRowHeight="12.75"/>
  <cols>
    <col min="3" max="3" width="9.140625" style="3" customWidth="1"/>
  </cols>
  <sheetData/>
  <printOptions/>
  <pageMargins left="0.75" right="0.75" top="1" bottom="1" header="0.5" footer="0.5"/>
  <pageSetup fitToHeight="1" fitToWidth="1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EMAS PACIFIC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KEB</dc:creator>
  <cp:keywords/>
  <dc:description/>
  <cp:lastModifiedBy>sec</cp:lastModifiedBy>
  <cp:lastPrinted>2004-03-30T08:58:34Z</cp:lastPrinted>
  <dcterms:created xsi:type="dcterms:W3CDTF">1999-09-22T03:04:54Z</dcterms:created>
  <dcterms:modified xsi:type="dcterms:W3CDTF">2004-03-30T09:03:02Z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