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360" windowHeight="3930" activeTab="0"/>
  </bookViews>
  <sheets>
    <sheet name="BSheet" sheetId="1" r:id="rId1"/>
    <sheet name="Income Stmt" sheetId="2" r:id="rId2"/>
    <sheet name="Equity" sheetId="3" r:id="rId3"/>
    <sheet name="CashFlow" sheetId="4" r:id="rId4"/>
    <sheet name="note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<sst xmlns="http://schemas.openxmlformats.org/spreadsheetml/2006/main" count="626" uniqueCount="513">
  <si>
    <t>which is currently pending.</t>
  </si>
  <si>
    <t>29 January 2003;</t>
  </si>
  <si>
    <t>7 March 2003;</t>
  </si>
  <si>
    <t>2002;</t>
  </si>
  <si>
    <t>proposed a rights issue as follows:</t>
  </si>
  <si>
    <t xml:space="preserve">Further to the announcement made on 1 November 2002 and 28 February 2003, the Company had </t>
  </si>
  <si>
    <t>(i)   SC for the Proposed Rights Issue, which was obtained on 7 March 2003;</t>
  </si>
  <si>
    <t>inter-alia the terms of the PGA as follows:</t>
  </si>
  <si>
    <t xml:space="preserve">The Company has entered into a supplemental agreement with SEGi dated 27 February 2003 to vary </t>
  </si>
  <si>
    <t xml:space="preserve">extension of time for the fulfilment of the Guaranteed Profits which shall be over a period of six </t>
  </si>
  <si>
    <t>years as opposed to the original term of three years pursuant to the PGA; and</t>
  </si>
  <si>
    <t xml:space="preserve">increase in the quantum of the aggregate Guaranteed Profits by a sum of RM2,286,000 to be </t>
  </si>
  <si>
    <t>fulfilled on an equal basis over the three financial years ending 31 December 2004 until 31</t>
  </si>
  <si>
    <t>revision to the aggregate minimum guaranteed profits for each guaranteed year in the new</t>
  </si>
  <si>
    <t>guaranteed period to reflect the proposed increase in guaranteed profits. The revised minimum</t>
  </si>
  <si>
    <t>guaranteed profits shall be RM6,350,000 for the financial year ending 31 December 2003 and</t>
  </si>
  <si>
    <t>RM7,112,000 for each of the financial years ending 31 December 2004 to 2006.</t>
  </si>
  <si>
    <t>Total Group borrowings as at 31 January 2003 are as follows :</t>
  </si>
  <si>
    <t>The results for the quarter included a RM4.6 million goodwill written off on the Group's investment in Panorama</t>
  </si>
  <si>
    <t>Tiara Sdn Bhd, a subsidiary which has completed its property development project in Kuching, Sarawak.</t>
  </si>
  <si>
    <t>Other divisions did not contribute significantly during the quarter as expected.</t>
  </si>
  <si>
    <t>The Forestry Division recorded improved operating results on the back of higher turnover for the quarter as</t>
  </si>
  <si>
    <t>Net (loss)/profit for the period</t>
  </si>
  <si>
    <t>The variations commence from 1 January 2003 and end on 31 December 2006.</t>
  </si>
  <si>
    <t>compared to a loss in the previous quarter.</t>
  </si>
  <si>
    <t>financial year in line with the peak crop season.</t>
  </si>
  <si>
    <t>The Plantations/Palm Oil Mills Division should see an improvement in its performance in the last quarter of the</t>
  </si>
  <si>
    <t>The Engineering Division's profit before tax for the current quarter was largely contributed by the water treatment</t>
  </si>
  <si>
    <t>and waste water (sewage) sub-divisions. Amongst the main water treatments projects carried out during the period</t>
  </si>
  <si>
    <t>at Sungai Sungkai.</t>
  </si>
  <si>
    <t>todate are the Lancang Water Treatment Works, Johor Bahru Water Supply Privatisation Project and New River Gate</t>
  </si>
  <si>
    <t xml:space="preserve">Current </t>
  </si>
  <si>
    <t>Ended</t>
  </si>
  <si>
    <t>31/1/03</t>
  </si>
  <si>
    <t>Comparative</t>
  </si>
  <si>
    <t>31/1/02</t>
  </si>
  <si>
    <t>Cummulative Todate</t>
  </si>
  <si>
    <t>Net (loss)/profit attributable to ordinary shareholders</t>
  </si>
  <si>
    <t>The diluted earnings per share for the current year is not shown as the effect is anti-dilutive.</t>
  </si>
  <si>
    <t>Included in the above Group borrowings are the following loans denominated in Indian Rupees (RS)  and Solomon</t>
  </si>
  <si>
    <t>Dollar (SBD) :</t>
  </si>
  <si>
    <t>SBD'000</t>
  </si>
  <si>
    <t>The palm oil milling's turnover in India dropped further during the current quarter alongside the continuation</t>
  </si>
  <si>
    <t>of off-peak crop season followed by continued irregular and scanty rainfalls during the quarter.</t>
  </si>
  <si>
    <t>There were no issuances, cancellations, repurchases, resale and repayments of debt and equity securities during</t>
  </si>
  <si>
    <t>the interim period todate except for the issuance of 30,500,000 ordinary shares of RM0.50 each at RM0.50 per new</t>
  </si>
  <si>
    <t>ordinary share pursuant to a private placement exercise.</t>
  </si>
  <si>
    <t>Pursuant to a profit guarantee agreement entered into between the Company and SEG International Bhd</t>
  </si>
  <si>
    <t>(formerly known as Systematic Education Group Bhd) (SEGi) on 22 October 1999, followed by supplemental</t>
  </si>
  <si>
    <t>agreements dated 17 October 2000, 12 April 2002 and 27 February 2003, the remaining minimum profit</t>
  </si>
  <si>
    <t>guarantee is RM6,350,000 for the financial year ending 31 December 2003 and RM7,112,000 for each of</t>
  </si>
  <si>
    <t>the financial years ending 31 December 2004 to 2006.</t>
  </si>
  <si>
    <t>For the guaranteed financial periods ended 31 December 2001 to 2002, the Company was not liable for any</t>
  </si>
  <si>
    <t>profit guarantee shortfall.</t>
  </si>
  <si>
    <t>Current Quarter</t>
  </si>
  <si>
    <t>31/01/03</t>
  </si>
  <si>
    <t>There was no purchase of quoted securities during the current quarter.</t>
  </si>
  <si>
    <t>via an internal restructuring exercise.</t>
  </si>
  <si>
    <t>proposals, which is currently pending;</t>
  </si>
  <si>
    <t>capital of SSB on the Main Board of the KLSE, which is currently pending; and</t>
  </si>
  <si>
    <t>The case is fixed for case management on 16 June 2003.</t>
  </si>
  <si>
    <t>The said subsidiary companies have on 18 December 2002 filed a Writ of Summons against the two defendants</t>
  </si>
  <si>
    <t>claiming for the sum of approximately RM4 million and interest thereon, damages for misrepresentation and</t>
  </si>
  <si>
    <t>related costs. The Company's solicitors will be filing a summary judgement application to expedite matters.</t>
  </si>
  <si>
    <t>Pujian Development Sdn Bhd (PDSB) and Southern Utilities Corporation Sdn Bhd (SUC) have been served</t>
  </si>
  <si>
    <t>a writ of summons by 56 purchasers of the South City Condominium (the Project) seeking declarative orders,</t>
  </si>
  <si>
    <t>of the Project. No dates have been fixed but the Company's solicitors are expected to apply to transfer the case</t>
  </si>
  <si>
    <t>from Kuala Lumpur High Court to Shah Alam High Court.</t>
  </si>
  <si>
    <t>Agreements entered with PDSB in respect of the South City Plaza (formerly known as The Summit Seri</t>
  </si>
  <si>
    <t xml:space="preserve">PDSB was served a writ of summons by 24 purchasers seeking rescission of the Sale and Purchase </t>
  </si>
  <si>
    <t>to Shah Alam High Court which is fixed for hearing on 24 April 2003.</t>
  </si>
  <si>
    <t>Included in the profit before taxation  of this segment are exceptional net gains amounting to RM6.3 million.</t>
  </si>
  <si>
    <t>the approval from the secured creditors of SHCB (if applicable) and Danaharta for the workout</t>
  </si>
  <si>
    <t>the approvals of the SC which were obtained on 26 December 2002, 31 December 2002 and</t>
  </si>
  <si>
    <t>the approval of the Foreign Investment Committee which was obtained on 26 December 2002 and</t>
  </si>
  <si>
    <t>the approval of the Ministry of International Trade and Industry which was obtained on 27 December</t>
  </si>
  <si>
    <t xml:space="preserve">the approval in principle of the KLSE for the transfer of listing status from SHCB to SSB on the </t>
  </si>
  <si>
    <t>the approval of the shareholders of KEB at an extraordinary general meeting to be convened,</t>
  </si>
  <si>
    <t>Company's claim. The hearing of the said application is fixed on 15 April 2003.</t>
  </si>
  <si>
    <t>fixed for pre-trial case management on 31 March 2003. The defendants have applied to strike out the</t>
  </si>
  <si>
    <t>injunctive orders and general damages in respect of their purchase of the service apartments and shop lot units</t>
  </si>
  <si>
    <t xml:space="preserve">Kembangan). PDSB's solicitors have filed an application to transfer the matter from Kuala Lumpur  High court </t>
  </si>
  <si>
    <t>Since the last annual  financial statements for the financial year ended 31 July 2002, the changes in contingent</t>
  </si>
  <si>
    <t>liabilities are as follows:</t>
  </si>
  <si>
    <t>of this quarterly report ) are as follows:</t>
  </si>
  <si>
    <t>defence dated 11 September 2001 in reply to the company's writ of summons dated 7 August 2001. The</t>
  </si>
  <si>
    <t>company had commenced a summary judgement application against SEB which has now been struck off.</t>
  </si>
  <si>
    <t>The Company as promoter had on 27 August 2002, 30 September 2002 and 13 December 2002 entered</t>
  </si>
  <si>
    <t>into a Principal Agreement, a Supplemental Agreement and a Second Supplemental Agreement</t>
  </si>
  <si>
    <t>(collectively referred to as the "PA") respectively with Seng Hup Corporation Berhad (Special</t>
  </si>
  <si>
    <t xml:space="preserve"> Administrators Appointed) (SHCB) and other relevant parties, for the implementation of a proposal which</t>
  </si>
  <si>
    <t>includes inter-alia, the acquisition of the entire issued and paid-up share capital of SEB from the</t>
  </si>
  <si>
    <t>Company and other shareholders of SEB, by Salcon Sdn Bhd (SSB), a new company incorporated in</t>
  </si>
  <si>
    <t>accordance with the terms of the PA (the Proposed Corporate Exercise of SEB).</t>
  </si>
  <si>
    <t>of SEB or any amalgamation, re-organisation or reconstruction of SEB, for a cash sale consideration of</t>
  </si>
  <si>
    <t>(ii)the approval of the shareholders of the Company which was obtained at an extraordinary general</t>
  </si>
  <si>
    <t xml:space="preserve">    meeting held on 25 September 2002; and</t>
  </si>
  <si>
    <t xml:space="preserve">(iii)the official quotation of the SEB shares, on the official list of the main board or the second board of </t>
  </si>
  <si>
    <t xml:space="preserve">  (iv)</t>
  </si>
  <si>
    <t xml:space="preserve">Proposed renounceable rights issue of up to 498,787,263 new ordinary shares of RM0.50 each in the </t>
  </si>
  <si>
    <t xml:space="preserve">to the existing shareholders of the Company on the basis of two Rights Shares for every three existing </t>
  </si>
  <si>
    <t>ordinary shares of RM0.50 each in the Company (KEB shares) held together with up to 249,393,631 free</t>
  </si>
  <si>
    <t>warrants (Warrants 2003/2008) on the basis of one (1) Warrant 2003/2008 for every two Rights Shares</t>
  </si>
  <si>
    <t>subscribed (Proposed Rights Issue)</t>
  </si>
  <si>
    <t>Company (Rights Shares) at an indicative issue price of RM0.50 per Rights Share which shall be alloted</t>
  </si>
  <si>
    <t>The Proposal is conditional upon the approvals being obtained from the following:</t>
  </si>
  <si>
    <t>(ii)  the KLSE for the:</t>
  </si>
  <si>
    <t>be issued pursuant to the Proposed Rights Issue; and</t>
  </si>
  <si>
    <t xml:space="preserve">      -</t>
  </si>
  <si>
    <t>admission to the official list of the KLSE; listing of and quotation for the Warrants 2003/2008 to</t>
  </si>
  <si>
    <t xml:space="preserve">(iii) the shareholders of the Company at an Extraordinary General Meeting to be convened; and </t>
  </si>
  <si>
    <t>(iv) any other relevant authorities or parties.</t>
  </si>
  <si>
    <t>the exercise of the Warrants 2003/2008;</t>
  </si>
  <si>
    <t>listing of and quotation for the Rights Shares and the new KEB Shares to be issued arising from</t>
  </si>
  <si>
    <t>(being the last practicable date which is not earlier than 7 days from the date of issue of this quarterly report).</t>
  </si>
  <si>
    <t xml:space="preserve">judgement by way of garnishee proceedings against the employer of the Consortium. </t>
  </si>
  <si>
    <t xml:space="preserve">development projects in Kuching, Sarawak. </t>
  </si>
  <si>
    <t>Included in the financial results for the quarter was a RM10.5 million gain arising from the disposal of</t>
  </si>
  <si>
    <t>unquoted investments.</t>
  </si>
  <si>
    <t>The outlook for the Engineering Division continues to be optimistic with current orders on hand and indications</t>
  </si>
  <si>
    <t xml:space="preserve">Net profit attributable to ordinary </t>
  </si>
  <si>
    <t>Weighted average number of ordinary</t>
  </si>
  <si>
    <t>(KLSE).</t>
  </si>
  <si>
    <t>Financial Reporting and Chapter 9 Part K of the Listing Requirements of the Kuala Lumpur Stock Exchange</t>
  </si>
  <si>
    <t>Interest restriction</t>
  </si>
  <si>
    <t>Depreciation and entertainment</t>
  </si>
  <si>
    <t>Tax exempt income</t>
  </si>
  <si>
    <t>Tax effect of non-taxable income:</t>
  </si>
  <si>
    <t>Others</t>
  </si>
  <si>
    <t>Tax effect on consolidation adjustments</t>
  </si>
  <si>
    <t>Sale of investments</t>
  </si>
  <si>
    <t xml:space="preserve"> (v)</t>
  </si>
  <si>
    <t>On 22 October 1999, the Company had entered into a profit guarantee agreement which was varied by a</t>
  </si>
  <si>
    <t xml:space="preserve">supplemental agreement on 17 October 2000 (collectively referred to as the PGA) with SEG International </t>
  </si>
  <si>
    <t>profit before tax for the three year period  from 1 January 2001 to 31 December 2003 of the Berrington</t>
  </si>
  <si>
    <t>Bay Corporation Sdn Bhd (BBC) Group and Summit Education Sdn Bhd (SES) Group together with</t>
  </si>
  <si>
    <t>Summit Early Child Childhood Edu-Care Sdn Bhd (formerly known as Summit Montessori Edu-Care Sdn</t>
  </si>
  <si>
    <t>For the period 1 January 2001 to 31 December 2001, the Company was not liable for any profit guarantee</t>
  </si>
  <si>
    <t>shortfall pursuant to an agreement dated 15 April 2002 entered into between the Company, Datin Mah</t>
  </si>
  <si>
    <t>Bhd (formerly known as Systematic Education Group Berhad) (SEGi) to guarantee that the aggregate</t>
  </si>
  <si>
    <t>period was fully settled by DMMY and KSH.</t>
  </si>
  <si>
    <t>Ming Yuet (DMMY), Kee Shih-Lene (KSL) and SEGi whereby the profit guarantee shortfall for the said</t>
  </si>
  <si>
    <t>Explanatory Note B 4(a)(v)].</t>
  </si>
  <si>
    <t>The Company has submitted a proposal to SEGi to vary inter-alia the terms of the PGA [Refer to</t>
  </si>
  <si>
    <t xml:space="preserve">  (a)</t>
  </si>
  <si>
    <t>December 2006; and</t>
  </si>
  <si>
    <t xml:space="preserve">  (b)</t>
  </si>
  <si>
    <t xml:space="preserve">  (c)</t>
  </si>
  <si>
    <t>By four individual Sale &amp; Purchase Agreements (SPAs) all dated 23 April 1997 entered into between</t>
  </si>
  <si>
    <t>As part of the terms of the SPA and as consented by the Plaintiffs, a sum of RM4,148,836 was deposited</t>
  </si>
  <si>
    <t>SEB has obtained a judgement in default against one of the companies and is attempting to enforce the</t>
  </si>
  <si>
    <t xml:space="preserve">A company had instituted legal proceedings against SEB for RM4.7 million pursuant to a novation </t>
  </si>
  <si>
    <t>agreement and settlement agreement both dated 23 November 2000. SEB's solicitors have filed in the</t>
  </si>
  <si>
    <t>Debt and Equity Securities</t>
  </si>
  <si>
    <t>Valuations of Property, Plant and Equipment</t>
  </si>
  <si>
    <t>Effect of Changes in the Composition of the Group</t>
  </si>
  <si>
    <t>The gain to the Group on the said disposal was RM10.5 million.</t>
  </si>
  <si>
    <t>The aggregate purchase consideration to the Company pursuant to the Put Option is RM24.2 million.</t>
  </si>
  <si>
    <t>Exceptional and Extraordinary Items</t>
  </si>
  <si>
    <t>There were no exceptional or extraordinary items of an unusual nature affecting assets, liabilities, equity,</t>
  </si>
  <si>
    <t>Exceptional items:</t>
  </si>
  <si>
    <t>Material Changes in Estimates</t>
  </si>
  <si>
    <t>There were no material changes in the nature and amount of estimates used in prior financial years.</t>
  </si>
  <si>
    <t>Dividends Paid</t>
  </si>
  <si>
    <t>Material Events Subsequent to the End of the Interim Period</t>
  </si>
  <si>
    <t>There were no dividends paid in the interim period todate.</t>
  </si>
  <si>
    <t>have not been reflected in the financial statement for the interim period except for the following :</t>
  </si>
  <si>
    <t>net income or cashflows of the Group during the interim period todate, except for the following :</t>
  </si>
  <si>
    <t>During the interim period, Hasil Rezeki (M) Sdn Bhd (HRSB), a wholly owned subsidiary, completed the</t>
  </si>
  <si>
    <t>Guarantees and contingencies relating to</t>
  </si>
  <si>
    <t xml:space="preserve"> borrowings of:</t>
  </si>
  <si>
    <t xml:space="preserve"> - associates</t>
  </si>
  <si>
    <t>Bank guarantees given to third parties</t>
  </si>
  <si>
    <t xml:space="preserve"> relating to utility facilities</t>
  </si>
  <si>
    <t>Increase/</t>
  </si>
  <si>
    <t>(Decrease)</t>
  </si>
  <si>
    <t>A</t>
  </si>
  <si>
    <t>B</t>
  </si>
  <si>
    <t>Prospects for the Current Year</t>
  </si>
  <si>
    <t>Variance of Profit Forecast / Profit Guarantee</t>
  </si>
  <si>
    <t>Current tax expense</t>
  </si>
  <si>
    <t>a (i)</t>
  </si>
  <si>
    <t xml:space="preserve">  (ii)</t>
  </si>
  <si>
    <t xml:space="preserve">  (iii)</t>
  </si>
  <si>
    <t xml:space="preserve"> b</t>
  </si>
  <si>
    <t>Changes in Material Litigation</t>
  </si>
  <si>
    <t xml:space="preserve"> (i)</t>
  </si>
  <si>
    <t xml:space="preserve"> (iii)</t>
  </si>
  <si>
    <t xml:space="preserve"> (iv)</t>
  </si>
  <si>
    <t>The Board of Directors, at this juncture, do not recommend the payment of dividends for the current financial</t>
  </si>
  <si>
    <t>year todate.</t>
  </si>
  <si>
    <t>Reconciliation of Tax Variance :</t>
  </si>
  <si>
    <t>Profit before tax</t>
  </si>
  <si>
    <t>Other expenses</t>
  </si>
  <si>
    <t>Earnings Per Share</t>
  </si>
  <si>
    <t>Earnings</t>
  </si>
  <si>
    <t>Weighted average number of ordinary shares</t>
  </si>
  <si>
    <t>'000</t>
  </si>
  <si>
    <t>Issued ordinary shares at beginning of period</t>
  </si>
  <si>
    <t>Basic earnings per share</t>
  </si>
  <si>
    <t>Diluted earnings per share</t>
  </si>
  <si>
    <t>Effect of shares issued during the period</t>
  </si>
  <si>
    <t>The basic and diluted earnings per share have been calculated based on the consolidated net profit attributable</t>
  </si>
  <si>
    <t xml:space="preserve">to ordinary shareholders for the period and the weighted average number of ordinary shares outstanding during </t>
  </si>
  <si>
    <t>the period as follows:</t>
  </si>
  <si>
    <t>After tax effect of notional interest savings</t>
  </si>
  <si>
    <t xml:space="preserve"> shareholders (diluted)</t>
  </si>
  <si>
    <t>Earnings (diluted)</t>
  </si>
  <si>
    <t>Weighted average number of ordinary shares (diluted)</t>
  </si>
  <si>
    <t xml:space="preserve"> as above</t>
  </si>
  <si>
    <t>Effect of warrants</t>
  </si>
  <si>
    <t>Effect of ICULS</t>
  </si>
  <si>
    <t>Effect of ESOS</t>
  </si>
  <si>
    <t xml:space="preserve"> shares (diluted)</t>
  </si>
  <si>
    <t>CONDENSED CONSOLIDATED BALANCE SHEET</t>
  </si>
  <si>
    <t>Tax recoverable</t>
  </si>
  <si>
    <t>Borrowings</t>
  </si>
  <si>
    <t xml:space="preserve">Goodwill </t>
  </si>
  <si>
    <t>Other investments</t>
  </si>
  <si>
    <t>Property development expenditure</t>
  </si>
  <si>
    <t xml:space="preserve">Trade and other receivables </t>
  </si>
  <si>
    <t>Cash and cash equivalents</t>
  </si>
  <si>
    <t>Trade and other payables</t>
  </si>
  <si>
    <t>Financed by :-</t>
  </si>
  <si>
    <t>Capital and reserves</t>
  </si>
  <si>
    <t>Irredeemable convertible unsecured loan stocks</t>
  </si>
  <si>
    <t>Minority shareholders' interests</t>
  </si>
  <si>
    <t>Long term and deferred liabilities</t>
  </si>
  <si>
    <t>Other payables</t>
  </si>
  <si>
    <t>Deferred taxation</t>
  </si>
  <si>
    <t>3 months ended</t>
  </si>
  <si>
    <t>30 October</t>
  </si>
  <si>
    <t>2002</t>
  </si>
  <si>
    <t>2001</t>
  </si>
  <si>
    <t>Operating profit</t>
  </si>
  <si>
    <t>Financing cost</t>
  </si>
  <si>
    <t>Interest income</t>
  </si>
  <si>
    <t>Share of profit of associates</t>
  </si>
  <si>
    <t>Tax expense</t>
  </si>
  <si>
    <t>Less:Minority interests</t>
  </si>
  <si>
    <t>Basic earnings per ordinary share (sen)</t>
  </si>
  <si>
    <t>Diluted earnings per ordinary share (sen)</t>
  </si>
  <si>
    <t>CONDENSED CONSOLIDATED STATEMENT OF CHANGES IN EQUITY</t>
  </si>
  <si>
    <t>At 1 August 2002</t>
  </si>
  <si>
    <t xml:space="preserve">Share </t>
  </si>
  <si>
    <t>premium</t>
  </si>
  <si>
    <t>Revaluation</t>
  </si>
  <si>
    <t>reserve</t>
  </si>
  <si>
    <t>Exchange</t>
  </si>
  <si>
    <t>equalisation</t>
  </si>
  <si>
    <t>Retained</t>
  </si>
  <si>
    <t>profits</t>
  </si>
  <si>
    <t xml:space="preserve">Exchange differences on </t>
  </si>
  <si>
    <t xml:space="preserve"> translation of the financial </t>
  </si>
  <si>
    <t xml:space="preserve"> statements of foreign subsidiaries</t>
  </si>
  <si>
    <t xml:space="preserve">                                                                     KUMPULAN EMAS BERHAD</t>
  </si>
  <si>
    <t xml:space="preserve">                                                                                                  (Company No: 15379-V)</t>
  </si>
  <si>
    <t xml:space="preserve">                                                                                                 (Incorporated in Malaysia)</t>
  </si>
  <si>
    <t>Net profit for the period</t>
  </si>
  <si>
    <t>(Company No. 15379-V)</t>
  </si>
  <si>
    <t>Basis of Preparation</t>
  </si>
  <si>
    <t>The interim financial report is unaudited and has been prepared in compliance with MASB 26, Interim</t>
  </si>
  <si>
    <t>SEB had commenced legal action against two companies, being parties to an unincorporated consortium</t>
  </si>
  <si>
    <t>(Consortium), for the sum of RM2.2 million due for works carried out by SEB pursuant to a sub-contract</t>
  </si>
  <si>
    <t>agreement dated 5 November 1996.</t>
  </si>
  <si>
    <t>(Unaudited)</t>
  </si>
  <si>
    <t>Quarter</t>
  </si>
  <si>
    <t>RM'000</t>
  </si>
  <si>
    <t>Taxation</t>
  </si>
  <si>
    <t>KUMPULAN EMAS BERHAD</t>
  </si>
  <si>
    <t>(a)</t>
  </si>
  <si>
    <t>(b)</t>
  </si>
  <si>
    <t>(i)</t>
  </si>
  <si>
    <t>At cost</t>
  </si>
  <si>
    <t>(ii)</t>
  </si>
  <si>
    <t>At book value</t>
  </si>
  <si>
    <t>(iii)</t>
  </si>
  <si>
    <t>At market value</t>
  </si>
  <si>
    <t>Status of Corporate Proposals</t>
  </si>
  <si>
    <t>Seasonal or Cyclical Factors</t>
  </si>
  <si>
    <t>Group Borrowings and Debt Securities</t>
  </si>
  <si>
    <t>Secured</t>
  </si>
  <si>
    <t>Unsecured</t>
  </si>
  <si>
    <t>Total</t>
  </si>
  <si>
    <t>Amount repayable after</t>
  </si>
  <si>
    <t xml:space="preserve">  twelve months</t>
  </si>
  <si>
    <t>Bank overdrafts</t>
  </si>
  <si>
    <t>Revolving credits</t>
  </si>
  <si>
    <t>Bankers acceptances</t>
  </si>
  <si>
    <t>Current portion of long term</t>
  </si>
  <si>
    <t xml:space="preserve">  loans</t>
  </si>
  <si>
    <t>Total Group Borrowings</t>
  </si>
  <si>
    <t>Off Balance Sheet Financial Instruments</t>
  </si>
  <si>
    <t>Segmental Reporting</t>
  </si>
  <si>
    <t>Engineering</t>
  </si>
  <si>
    <t>Property</t>
  </si>
  <si>
    <t>Plantations/Palm oil mills</t>
  </si>
  <si>
    <t>Forestry</t>
  </si>
  <si>
    <t>Review of Performance of the Company and its Principal Subsidiaries</t>
  </si>
  <si>
    <t>Not applicable.</t>
  </si>
  <si>
    <t>Dividend</t>
  </si>
  <si>
    <t>(Audited)</t>
  </si>
  <si>
    <t>Reserves</t>
  </si>
  <si>
    <t>Long Term Borrowings</t>
  </si>
  <si>
    <t>Net financing costs</t>
  </si>
  <si>
    <t xml:space="preserve">                                                                          KUMPULAN EMAS BERHAD</t>
  </si>
  <si>
    <t>affect the operations of the Group.</t>
  </si>
  <si>
    <t>is not earlier than 7 days from the date of issue of this quarterly report) which will materially and adversely</t>
  </si>
  <si>
    <t>Material Changes in the Quarterly Results compared to the results of the Preceeding Quarter</t>
  </si>
  <si>
    <t>Revenue</t>
  </si>
  <si>
    <t>Property, plant and equipment</t>
  </si>
  <si>
    <t>Inventories</t>
  </si>
  <si>
    <t>Long term bank borrowings</t>
  </si>
  <si>
    <t>Short term bank borrowings</t>
  </si>
  <si>
    <t>RS'000</t>
  </si>
  <si>
    <t>(equivalent)</t>
  </si>
  <si>
    <t>Gross</t>
  </si>
  <si>
    <t>Operating</t>
  </si>
  <si>
    <t>Profit/(Loss)</t>
  </si>
  <si>
    <t>Before</t>
  </si>
  <si>
    <t>Short Term Borrowings</t>
  </si>
  <si>
    <t>Hire purchase liabilities</t>
  </si>
  <si>
    <t>Secured Borrowings :</t>
  </si>
  <si>
    <t>Foreign Currency</t>
  </si>
  <si>
    <t>The Company had entered into a conditional sale of shares agreement dated 19 November 1999 and</t>
  </si>
  <si>
    <t>The sale of SEB shares to ETSB is conditional  upon fulfillment of the following conditions :</t>
  </si>
  <si>
    <t>Investment &amp; Others</t>
  </si>
  <si>
    <t xml:space="preserve"> (ii)</t>
  </si>
  <si>
    <t>The Forestry Division continued to incur losses in the period under review. However, this has been</t>
  </si>
  <si>
    <t xml:space="preserve">  (Note)</t>
  </si>
  <si>
    <t>30.04.02</t>
  </si>
  <si>
    <t>Overprovision in respect of previous years</t>
  </si>
  <si>
    <t xml:space="preserve"> (a)</t>
  </si>
  <si>
    <t xml:space="preserve"> (b)</t>
  </si>
  <si>
    <t>substantially contained through various cost cutting  exercise.</t>
  </si>
  <si>
    <t>31.07.02</t>
  </si>
  <si>
    <t>The Group is not engaged in any material litigation as at [25] September 2002 (the last practicable date which</t>
  </si>
  <si>
    <t>The Company has undertaken a private placement of 41,766,000 new ordinary shares of RM0.50 each in</t>
  </si>
  <si>
    <t>(for comparison</t>
  </si>
  <si>
    <t xml:space="preserve">   only)</t>
  </si>
  <si>
    <t>Net profit attributable to ordinary shareholders</t>
  </si>
  <si>
    <t>-</t>
  </si>
  <si>
    <t>The Condensed Consolidated Balance Sheet should be read in conjunction with the  Annual Financial</t>
  </si>
  <si>
    <t>The Condensed Consolidated Statement of Recognised Gains and Losses should be read in</t>
  </si>
  <si>
    <t>of new water and sewage treatment projects in the region namely Malaysia, Thailand, Vietnam and China.</t>
  </si>
  <si>
    <t xml:space="preserve">                                                                  KUMPULAN EMAS BERHAD</t>
  </si>
  <si>
    <t xml:space="preserve">                                                                                                        (Incorporated in Malaysia)</t>
  </si>
  <si>
    <t xml:space="preserve">                                                                                                         (Company No: 15379-V)</t>
  </si>
  <si>
    <t>Current Year</t>
  </si>
  <si>
    <t>Corresponding</t>
  </si>
  <si>
    <t>Todate</t>
  </si>
  <si>
    <t>CONDENSED CONSOLIDATED INCOME STATEMENT</t>
  </si>
  <si>
    <t>Exceptional investing items</t>
  </si>
  <si>
    <t>Profit after tax</t>
  </si>
  <si>
    <t>Report for the financial year ended 31 July 2002.</t>
  </si>
  <si>
    <t>Timber concessions</t>
  </si>
  <si>
    <t>Investment in associates</t>
  </si>
  <si>
    <t>Current assets</t>
  </si>
  <si>
    <t>Current liabilities</t>
  </si>
  <si>
    <t>Net Current assets</t>
  </si>
  <si>
    <t>Share capital</t>
  </si>
  <si>
    <t>Distributable</t>
  </si>
  <si>
    <t>Individual Period</t>
  </si>
  <si>
    <t>Preceeding Year</t>
  </si>
  <si>
    <t>Cumulative Period</t>
  </si>
  <si>
    <t>Period</t>
  </si>
  <si>
    <t>conjunction with the Annual Financial Report for the financial year ended 31 July 2002.</t>
  </si>
  <si>
    <t>ended</t>
  </si>
  <si>
    <t>DISCLOSURE REQUIREMENTS AS PER MASB 26</t>
  </si>
  <si>
    <t>The interim financial report should be read in conjunction with the annual financial statements of the Group</t>
  </si>
  <si>
    <t>for the financial year ended 31 July 2002.</t>
  </si>
  <si>
    <t>The accounting policies and methods of computation adopted by the Group in this interim financial report are</t>
  </si>
  <si>
    <t>consistent with those adopted in the annual financial statements for the financial year ended 31 July 2002.</t>
  </si>
  <si>
    <t>Preceeding Annual Financial Statement</t>
  </si>
  <si>
    <t>The audit report of the annual financial statement of the Group for the financial year ended 31 July 2002 was</t>
  </si>
  <si>
    <t>not subject to any qualification.</t>
  </si>
  <si>
    <t>Inter-segment elimination</t>
  </si>
  <si>
    <t>The valuation of property, plant and equipment have been brought forward, without amendment from the</t>
  </si>
  <si>
    <t>previous annual financial statement for the financial year ended 31 July 2002.</t>
  </si>
  <si>
    <t>to a private placement exercise.</t>
  </si>
  <si>
    <t xml:space="preserve">disposal of 6,000,000 ordinary shares in Salcon Engineering Bhd (SEB), representing 30% equity of </t>
  </si>
  <si>
    <t>SEB for a consideration of RM27.0 million.</t>
  </si>
  <si>
    <t>Changes in Contingent Liabilities/Contingent Assets</t>
  </si>
  <si>
    <t>In consideration of the disposal of Genting Unggul Sdn Bhd (GUSB) to Meda Inc. Berhad, the Company</t>
  </si>
  <si>
    <t>has agreed to guarantee that the aggregate audited profit after taxation of GUSB for the three financial</t>
  </si>
  <si>
    <t>Kumpulan Prasarana Rakyat Johor Sdn Bhd, whichever is earlier, shall not be less than RM6 milllion.</t>
  </si>
  <si>
    <t>periods commencing from 1 January 2002 or until the termination of the development agreement with</t>
  </si>
  <si>
    <t>OF THE KUALA LUMPUR STOCK EXCHANGE</t>
  </si>
  <si>
    <t>Tax @ 28%</t>
  </si>
  <si>
    <t>Tax effect of non-deductible expenses:</t>
  </si>
  <si>
    <t>Sale of Unquoted Investments and/or Properties</t>
  </si>
  <si>
    <t>million [Refer to Explanatory Note A 11 (a)].</t>
  </si>
  <si>
    <t>Purchase or Disposal of Quoted Investments</t>
  </si>
  <si>
    <t>During the current quarter, the Group disposed 6.0 million ordinary shares in SEB at a gain of RM10.5</t>
  </si>
  <si>
    <t>practicable date not earlier than 7 days from the date of issue of this quarterly report) are as follows:</t>
  </si>
  <si>
    <t>ordinary shares in SEB via a put option by Suez Asia Holdings Pte Ltd to the Company.</t>
  </si>
  <si>
    <t>During the interim period, the Company completed the purchase of 19% equity interest or 3,800,000</t>
  </si>
  <si>
    <t>The Group's above mentioned investment is treated as short term investment arising from the proposed</t>
  </si>
  <si>
    <t>disposal of the said shares within the next twelve months pursuant to the Principal Agreement, a</t>
  </si>
  <si>
    <t>Corporation Berhad and other relevant parties entered into on 27 August 2002, 30 September 2002 and</t>
  </si>
  <si>
    <t>13 December 2002 respectively.</t>
  </si>
  <si>
    <t xml:space="preserve">Supplemental Agreement, Second Supplemental Agreement  and an agreement with Seng Hup </t>
  </si>
  <si>
    <t xml:space="preserve">the shares or which are distributed by SEB in respect of shares and any shares, stocks or other </t>
  </si>
  <si>
    <t>securities for the time being representing the same by reason of any alteration in the share capital</t>
  </si>
  <si>
    <t>RM9.956 million.</t>
  </si>
  <si>
    <t>(i) the approval of Ministry of International Trade and Industry  which was obtained on 20 December 1999;</t>
  </si>
  <si>
    <t xml:space="preserve">CONDENSED CONSOLIDATED CASHFLOW STATEMENT </t>
  </si>
  <si>
    <t>Net cash used in operating activities</t>
  </si>
  <si>
    <t>Net cash generated from financing activities</t>
  </si>
  <si>
    <t>Net increase in cash and cash equivalents</t>
  </si>
  <si>
    <t>Cash and cash equivalents at beginning of period</t>
  </si>
  <si>
    <t>Cash and cash equivalents at end of period</t>
  </si>
  <si>
    <t>Effects of exchange rate changes</t>
  </si>
  <si>
    <t>Tax effect of current period losses</t>
  </si>
  <si>
    <t>Tax effect of utilisation of brought forward losses</t>
  </si>
  <si>
    <t>The performance of the Property Division for the current quarter was achieved from the its residential</t>
  </si>
  <si>
    <t>review. This was achieved in line with the improvement in crude palm oil (CPO) prices.</t>
  </si>
  <si>
    <t>Proceeds received from the private placement of shares were utilised for working capital purposes.</t>
  </si>
  <si>
    <t>Other divisions performed as expected.</t>
  </si>
  <si>
    <t>The Condensed Consolidated Income Statement should be read in conjunction with the  Annual Financial Report for the financial</t>
  </si>
  <si>
    <t>year ended 31 July 2002.</t>
  </si>
  <si>
    <t>Aside from the exceptional gain of RM10.5 million from the disposal of investments, the Engineering Division</t>
  </si>
  <si>
    <t>was the main contributor to the Group's results for the current quarter. Water treatment and waste water</t>
  </si>
  <si>
    <t>projects continued to be the main income earners.</t>
  </si>
  <si>
    <t>or</t>
  </si>
  <si>
    <t xml:space="preserve"> - affiliated companies</t>
  </si>
  <si>
    <t>ADDITIONAL DISCLOSURE PURSUANT TO CHAPTER 9, PART K OF THE LISTING  REQUIREMENTS</t>
  </si>
  <si>
    <t>a purchaser (1st Defendant) and four subsidiary companies (the Plaintiffs), the Plaintiffs agreed to sell</t>
  </si>
  <si>
    <t>and the 1st Defendant agreed to buy certain pieces of land belonging to the Plaintiffs (the Properties).</t>
  </si>
  <si>
    <t>with the 1st Defendant's solicitors (2nd Defendant) which the Plaintiffs have requested to release upon</t>
  </si>
  <si>
    <t>the receipt of notices of assessments of Real Property Gains Tax (RPGT). However, the 1st and 2nd</t>
  </si>
  <si>
    <t>Defendants have failed, refused and/or neglected to do so in breach of the terms of the SPA and/or</t>
  </si>
  <si>
    <t>the 2nd Defendant's duties as the stakeholders of the Retention Sum.</t>
  </si>
  <si>
    <t>Bhd( (SECE) Group shall not be less than RM23,700,000 and RM13,300,000 respectively.</t>
  </si>
  <si>
    <t>The Plantations/Palm Oil Mills Division contributed positively to the Group's profit for the quarter under</t>
  </si>
  <si>
    <t xml:space="preserve">The Group remains optimistic of the performance of its education associate company and expect it to </t>
  </si>
  <si>
    <t>contribute positively to the Group's future profits.</t>
  </si>
  <si>
    <t>Further to the disclosure in the previous quarter's report on material litigation, the changes in material litigation</t>
  </si>
  <si>
    <t>The matter in respect of legal proceedings against an individual and a company for claims of RM4.5 million</t>
  </si>
  <si>
    <t>and RM3.3 million respectively, on an indemnity dated 13 March 1995 and on a guarantee dated 27 April</t>
  </si>
  <si>
    <t>1995, in consideration of the Company subscribing shares in Astounding Technologies Sdn Bhd has been</t>
  </si>
  <si>
    <t>Four subsidiary companies namely Seri Jasin Sdn Bhd, Mudek Sdn Bhd, Berembang Sendirian Berhad</t>
  </si>
  <si>
    <t>and Jiddi Joned Enterprises Sdn Bhd are bringing an action against two defendants for their failure, refusal</t>
  </si>
  <si>
    <t>and purchase agreements.</t>
  </si>
  <si>
    <t>and/or neglect to release a retention sum of approximately RM4 million in breach of the terms of four sale</t>
  </si>
  <si>
    <t>For the quarter ended 31 January 2003</t>
  </si>
  <si>
    <t>31/01/2003</t>
  </si>
  <si>
    <t>31/01/2002</t>
  </si>
  <si>
    <t>30.10.02</t>
  </si>
  <si>
    <t>1st qtr</t>
  </si>
  <si>
    <t>As at 31 January 2003</t>
  </si>
  <si>
    <t>31.01.03</t>
  </si>
  <si>
    <t>Share</t>
  </si>
  <si>
    <t>Capital</t>
  </si>
  <si>
    <t xml:space="preserve">  &lt;---------------- Non - distributable ------------------&gt;</t>
  </si>
  <si>
    <t>Private placement shares</t>
  </si>
  <si>
    <t>At 31 January 2003</t>
  </si>
  <si>
    <t>For the period ended 31 January 2003</t>
  </si>
  <si>
    <t>6 months</t>
  </si>
  <si>
    <t>31 January 2003</t>
  </si>
  <si>
    <t>Cash flows from operating activities</t>
  </si>
  <si>
    <t>Adjustments for :</t>
  </si>
  <si>
    <t xml:space="preserve">   - Non-cash items</t>
  </si>
  <si>
    <t xml:space="preserve">   - Non-operating items</t>
  </si>
  <si>
    <t>Operating profit before working capital changes</t>
  </si>
  <si>
    <t>Changes in working capital</t>
  </si>
  <si>
    <t>Cash used in operating activities</t>
  </si>
  <si>
    <t>Interest paid</t>
  </si>
  <si>
    <t>Net income taxes paid</t>
  </si>
  <si>
    <t>Net cash used in investing activities</t>
  </si>
  <si>
    <t>Cash flows from investing activities</t>
  </si>
  <si>
    <t xml:space="preserve">   - Equity investments</t>
  </si>
  <si>
    <t xml:space="preserve">   - Other investments</t>
  </si>
  <si>
    <t>Cash flows from financing activities</t>
  </si>
  <si>
    <t xml:space="preserve">   - New shares issued</t>
  </si>
  <si>
    <t xml:space="preserve">   - Bank borrowings</t>
  </si>
  <si>
    <t xml:space="preserve">   - Others</t>
  </si>
  <si>
    <t xml:space="preserve">                                                                                        (Company No: 15379-V)</t>
  </si>
  <si>
    <t xml:space="preserve">                                                                                         (Incorporated in Malaysia)</t>
  </si>
  <si>
    <t>Notes to the Interim Financial Report for the Quarter ended 31 January 2003</t>
  </si>
  <si>
    <t>The Condensed Consolidated Statement of Changes in Equity should be read in conjunction with the Annual</t>
  </si>
  <si>
    <t>Financial Report for the financial year ended 31 July 2002.</t>
  </si>
  <si>
    <t>Gain on disposal of investments</t>
  </si>
  <si>
    <t>Goodwill written-off</t>
  </si>
  <si>
    <t>last practicable date which is not earlier than 7 days from the date of issue of this quarterly report), that</t>
  </si>
  <si>
    <t>During the quarter, the Group's effective interest in Palm Tech India Ltd was reduced from 94.8% to 72.0%</t>
  </si>
  <si>
    <t xml:space="preserve">The Group's effective tax rate is higher than the statutory tax rate for the current quarter principally due to </t>
  </si>
  <si>
    <t>Total investments in quoted securities as at 31 January 2003 are as follows :</t>
  </si>
  <si>
    <t>There were no disposals of unquoted investments or properties during the current quarter.</t>
  </si>
  <si>
    <t xml:space="preserve">There was a disposal of quoted securities during the quarter. The said securities were sold for </t>
  </si>
  <si>
    <t>RM313,000, realising a gain of RM121,000.</t>
  </si>
  <si>
    <t xml:space="preserve">supplementary sale of shares agreements dated 3 January 2000, 15 November 2001 and 21 January 2003 </t>
  </si>
  <si>
    <t xml:space="preserve">Sdn Bhd (ETSB) together with any further shares, stocks or other securities in SEB which are derived from </t>
  </si>
  <si>
    <t>respectively to divest 19% of its equity interest in SEB, comprising 3.8 million shares to Eminent Triumph</t>
  </si>
  <si>
    <t xml:space="preserve">    the KLSE through initial public offering or the fulfillment of all the conditions precedent in relation to</t>
  </si>
  <si>
    <t xml:space="preserve">    the acquisition of the SEB shares and/or the assets and/or the business and/or the interests belonging</t>
  </si>
  <si>
    <t xml:space="preserve">    corporate exercise, as the case may be, which is currently pending.</t>
  </si>
  <si>
    <t xml:space="preserve">    to SEB by a public listed company through a reverse take-over, back-door listing or such other </t>
  </si>
  <si>
    <t>The Proposed Corporate Exercise of SEB is subject to and conditional upon the following :</t>
  </si>
  <si>
    <t xml:space="preserve"> (vi)</t>
  </si>
  <si>
    <t>Second Board of the KLSE and listing of and quotation for the entire issued and paid-up share</t>
  </si>
  <si>
    <t>31 January 2002</t>
  </si>
  <si>
    <t>Cumulative</t>
  </si>
  <si>
    <t>goodwill written-off and other non-deductible expenses.</t>
  </si>
  <si>
    <t>The status of corporate proposals announced but not completed as at 21 March 2002 (being the last</t>
  </si>
  <si>
    <t>The Group does not have any financial instruments with off balance sheet risk as at 21 March 2003</t>
  </si>
  <si>
    <t>as at 21 March 2003 (being the last practicable date which is not earlier than 7 days from the date of issue</t>
  </si>
  <si>
    <t>28 March 2003</t>
  </si>
  <si>
    <t>the allotment of 7,066,000 ordinary shares of RM0.50 each at RM0.50 per new ordinary share pursuant</t>
  </si>
  <si>
    <t>There were no material events subsequent to the end of the interim period up to 28 March 2003 (being the</t>
  </si>
  <si>
    <t>There were no material events subsequent to the end of the interim period up to the date of this report, that</t>
  </si>
  <si>
    <t>The status of corporate proposals announced but not completed as at the date of this report are as follows:</t>
  </si>
  <si>
    <t>the Company which has been subscribed and fully paid.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</si>
</sst>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/yyyy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name val="Book Antiqua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165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Continuous"/>
    </xf>
    <xf numFmtId="165" fontId="0" fillId="0" borderId="0" xfId="15" applyNumberFormat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justify"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justify"/>
    </xf>
    <xf numFmtId="43" fontId="4" fillId="0" borderId="0" xfId="15" applyNumberFormat="1" applyFont="1" applyFill="1" applyBorder="1" applyAlignment="1">
      <alignment/>
    </xf>
    <xf numFmtId="165" fontId="0" fillId="0" borderId="0" xfId="15" applyNumberFormat="1" applyFont="1" applyAlignment="1">
      <alignment horizontal="centerContinuous"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/>
    </xf>
    <xf numFmtId="165" fontId="1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Border="1" applyAlignment="1">
      <alignment horizontal="right"/>
    </xf>
    <xf numFmtId="165" fontId="1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5" fillId="0" borderId="0" xfId="15" applyNumberFormat="1" applyFont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 horizontal="left"/>
    </xf>
    <xf numFmtId="165" fontId="8" fillId="0" borderId="0" xfId="15" applyNumberFormat="1" applyFont="1" applyAlignment="1">
      <alignment/>
    </xf>
    <xf numFmtId="165" fontId="8" fillId="0" borderId="0" xfId="15" applyNumberFormat="1" applyFont="1" applyAlignment="1">
      <alignment horizontal="centerContinuous"/>
    </xf>
    <xf numFmtId="165" fontId="8" fillId="0" borderId="0" xfId="15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15" applyNumberFormat="1" applyFont="1" applyFill="1" applyAlignment="1">
      <alignment horizontal="center"/>
    </xf>
    <xf numFmtId="165" fontId="8" fillId="0" borderId="0" xfId="15" applyNumberFormat="1" applyFont="1" applyFill="1" applyBorder="1" applyAlignment="1">
      <alignment/>
    </xf>
    <xf numFmtId="165" fontId="8" fillId="0" borderId="5" xfId="15" applyNumberFormat="1" applyFont="1" applyFill="1" applyBorder="1" applyAlignment="1">
      <alignment/>
    </xf>
    <xf numFmtId="165" fontId="8" fillId="0" borderId="1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165" fontId="8" fillId="0" borderId="0" xfId="15" applyNumberFormat="1" applyFont="1" applyAlignment="1">
      <alignment/>
    </xf>
    <xf numFmtId="165" fontId="0" fillId="0" borderId="0" xfId="15" applyNumberFormat="1" applyBorder="1" applyAlignment="1">
      <alignment horizontal="left"/>
    </xf>
    <xf numFmtId="165" fontId="0" fillId="0" borderId="0" xfId="15" applyNumberFormat="1" applyBorder="1" applyAlignment="1">
      <alignment/>
    </xf>
    <xf numFmtId="165" fontId="0" fillId="0" borderId="0" xfId="15" applyNumberFormat="1" applyBorder="1" applyAlignment="1">
      <alignment horizontal="centerContinuous"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Fill="1" applyBorder="1" applyAlignment="1">
      <alignment horizontal="center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165" fontId="8" fillId="0" borderId="0" xfId="15" applyNumberFormat="1" applyFont="1" applyAlignment="1">
      <alignment/>
    </xf>
    <xf numFmtId="165" fontId="8" fillId="0" borderId="1" xfId="15" applyNumberFormat="1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8" fillId="0" borderId="3" xfId="15" applyNumberFormat="1" applyFont="1" applyBorder="1" applyAlignment="1">
      <alignment/>
    </xf>
    <xf numFmtId="165" fontId="8" fillId="0" borderId="4" xfId="15" applyNumberFormat="1" applyFont="1" applyBorder="1" applyAlignment="1">
      <alignment/>
    </xf>
    <xf numFmtId="165" fontId="8" fillId="0" borderId="5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43" fontId="8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Continuous"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 quotePrefix="1">
      <alignment horizontal="left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 quotePrefix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Font="1" applyBorder="1" applyAlignment="1">
      <alignment/>
    </xf>
    <xf numFmtId="43" fontId="0" fillId="0" borderId="0" xfId="15" applyFont="1" applyAlignment="1" quotePrefix="1">
      <alignment horizontal="left"/>
    </xf>
    <xf numFmtId="165" fontId="0" fillId="0" borderId="0" xfId="0" applyNumberFormat="1" applyBorder="1" applyAlignment="1">
      <alignment horizontal="center"/>
    </xf>
    <xf numFmtId="165" fontId="1" fillId="0" borderId="0" xfId="15" applyNumberFormat="1" applyFont="1" applyAlignment="1">
      <alignment horizontal="left"/>
    </xf>
    <xf numFmtId="165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15" applyNumberFormat="1" applyFont="1" applyFill="1" applyAlignment="1">
      <alignment horizontal="center"/>
    </xf>
    <xf numFmtId="165" fontId="5" fillId="0" borderId="0" xfId="15" applyNumberFormat="1" applyFont="1" applyFill="1" applyBorder="1" applyAlignment="1">
      <alignment/>
    </xf>
    <xf numFmtId="165" fontId="5" fillId="0" borderId="5" xfId="15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15" fontId="7" fillId="0" borderId="0" xfId="0" applyNumberFormat="1" applyFont="1" applyAlignment="1" quotePrefix="1">
      <alignment/>
    </xf>
    <xf numFmtId="165" fontId="10" fillId="0" borderId="0" xfId="15" applyNumberFormat="1" applyFont="1" applyAlignment="1">
      <alignment horizontal="centerContinuous"/>
    </xf>
    <xf numFmtId="165" fontId="10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15" applyNumberFormat="1" applyFont="1" applyFill="1" applyAlignment="1">
      <alignment horizontal="center"/>
    </xf>
    <xf numFmtId="165" fontId="10" fillId="0" borderId="0" xfId="15" applyNumberFormat="1" applyFont="1" applyFill="1" applyBorder="1" applyAlignment="1">
      <alignment/>
    </xf>
    <xf numFmtId="165" fontId="10" fillId="0" borderId="5" xfId="15" applyNumberFormat="1" applyFont="1" applyFill="1" applyBorder="1" applyAlignment="1">
      <alignment/>
    </xf>
    <xf numFmtId="165" fontId="10" fillId="0" borderId="1" xfId="15" applyNumberFormat="1" applyFont="1" applyFill="1" applyBorder="1" applyAlignment="1">
      <alignment/>
    </xf>
    <xf numFmtId="43" fontId="10" fillId="0" borderId="0" xfId="15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5" fontId="5" fillId="0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5" fillId="0" borderId="5" xfId="15" applyNumberFormat="1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165" fontId="5" fillId="0" borderId="3" xfId="15" applyNumberFormat="1" applyFont="1" applyFill="1" applyBorder="1" applyAlignment="1">
      <alignment/>
    </xf>
    <xf numFmtId="0" fontId="0" fillId="0" borderId="0" xfId="0" applyFont="1" applyAlignment="1" quotePrefix="1">
      <alignment/>
    </xf>
    <xf numFmtId="43" fontId="5" fillId="0" borderId="0" xfId="15" applyNumberFormat="1" applyFont="1" applyAlignment="1">
      <alignment/>
    </xf>
    <xf numFmtId="165" fontId="5" fillId="0" borderId="1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 horizontal="center"/>
    </xf>
    <xf numFmtId="165" fontId="3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165" fontId="0" fillId="0" borderId="0" xfId="15" applyNumberFormat="1" applyFont="1" applyAlignment="1" quotePrefix="1">
      <alignment horizontal="centerContinuous"/>
    </xf>
    <xf numFmtId="165" fontId="5" fillId="0" borderId="0" xfId="15" applyNumberFormat="1" applyFont="1" applyFill="1" applyAlignment="1" quotePrefix="1">
      <alignment horizontal="center"/>
    </xf>
    <xf numFmtId="165" fontId="8" fillId="0" borderId="0" xfId="15" applyNumberFormat="1" applyFont="1" applyFill="1" applyAlignment="1" quotePrefix="1">
      <alignment horizontal="center"/>
    </xf>
    <xf numFmtId="165" fontId="1" fillId="0" borderId="0" xfId="15" applyNumberFormat="1" applyFont="1" applyAlignment="1">
      <alignment horizontal="justify"/>
    </xf>
    <xf numFmtId="165" fontId="0" fillId="0" borderId="0" xfId="15" applyNumberFormat="1" applyAlignment="1">
      <alignment horizontal="center"/>
    </xf>
    <xf numFmtId="165" fontId="0" fillId="0" borderId="7" xfId="15" applyNumberFormat="1" applyBorder="1" applyAlignment="1">
      <alignment/>
    </xf>
    <xf numFmtId="165" fontId="0" fillId="0" borderId="0" xfId="15" applyNumberFormat="1" applyBorder="1" applyAlignment="1">
      <alignment horizontal="left"/>
    </xf>
    <xf numFmtId="165" fontId="0" fillId="0" borderId="0" xfId="15" applyNumberFormat="1" applyAlignment="1">
      <alignment horizontal="left"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6" xfId="15" applyNumberFormat="1" applyFill="1" applyBorder="1" applyAlignment="1">
      <alignment/>
    </xf>
    <xf numFmtId="165" fontId="0" fillId="0" borderId="1" xfId="15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65" fontId="0" fillId="0" borderId="0" xfId="15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5" xfId="15" applyNumberFormat="1" applyFon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Border="1" applyAlignment="1" quotePrefix="1">
      <alignment horizontal="center"/>
    </xf>
    <xf numFmtId="0" fontId="0" fillId="0" borderId="0" xfId="0" applyFont="1" applyAlignment="1" quotePrefix="1">
      <alignment/>
    </xf>
    <xf numFmtId="0" fontId="0" fillId="0" borderId="0" xfId="0" applyFill="1" applyBorder="1" applyAlignment="1">
      <alignment/>
    </xf>
    <xf numFmtId="165" fontId="1" fillId="0" borderId="1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165" fontId="14" fillId="0" borderId="0" xfId="15" applyNumberFormat="1" applyFont="1" applyAlignment="1">
      <alignment horizontal="left"/>
    </xf>
    <xf numFmtId="165" fontId="3" fillId="0" borderId="0" xfId="15" applyNumberFormat="1" applyFont="1" applyAlignment="1">
      <alignment horizontal="left"/>
    </xf>
    <xf numFmtId="165" fontId="0" fillId="0" borderId="6" xfId="15" applyNumberFormat="1" applyBorder="1" applyAlignment="1">
      <alignment/>
    </xf>
    <xf numFmtId="0" fontId="9" fillId="0" borderId="0" xfId="0" applyFont="1" applyAlignment="1" quotePrefix="1">
      <alignment/>
    </xf>
    <xf numFmtId="16" fontId="0" fillId="0" borderId="0" xfId="0" applyNumberFormat="1" applyFill="1" applyAlignment="1">
      <alignment horizontal="center"/>
    </xf>
    <xf numFmtId="165" fontId="0" fillId="0" borderId="0" xfId="15" applyNumberFormat="1" applyFill="1" applyAlignment="1">
      <alignment horizontal="center"/>
    </xf>
    <xf numFmtId="165" fontId="0" fillId="0" borderId="0" xfId="15" applyNumberFormat="1" applyFill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2362200</xdr:colOff>
      <xdr:row>0</xdr:row>
      <xdr:rowOff>28575</xdr:rowOff>
    </xdr:from>
    <xdr:to>
      <xdr:col>4</xdr:col>
      <xdr:colOff>180975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28575"/>
          <a:ext cx="4857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48">
      <selection activeCell="D60" sqref="D60"/>
    </sheetView>
  </sheetViews>
  <sheetFormatPr defaultColWidth="9.140625" defaultRowHeight="12.75"/>
  <cols>
    <col min="1" max="1" width="4.57421875" style="73" customWidth="1"/>
    <col min="2" max="2" width="4.57421875" style="74" customWidth="1"/>
    <col min="3" max="3" width="2.421875" style="74" customWidth="1"/>
    <col min="4" max="4" width="40.00390625" style="74" customWidth="1"/>
    <col min="5" max="5" width="9.140625" style="23" customWidth="1"/>
    <col min="6" max="6" width="13.421875" style="74" customWidth="1"/>
    <col min="7" max="16384" width="9.140625" style="74" customWidth="1"/>
  </cols>
  <sheetData>
    <row r="1" ht="12.75">
      <c r="G1" s="127"/>
    </row>
    <row r="2" ht="12.75"/>
    <row r="3" ht="12.75">
      <c r="F3" s="127"/>
    </row>
    <row r="4" spans="2:3" ht="12.75">
      <c r="B4" s="18" t="s">
        <v>345</v>
      </c>
      <c r="C4" s="18"/>
    </row>
    <row r="5" spans="2:3" ht="10.5" customHeight="1">
      <c r="B5" s="19" t="s">
        <v>477</v>
      </c>
      <c r="C5" s="19"/>
    </row>
    <row r="6" spans="2:7" ht="10.5" customHeight="1">
      <c r="B6" s="19" t="s">
        <v>478</v>
      </c>
      <c r="C6" s="19"/>
      <c r="D6" s="73"/>
      <c r="E6" s="4"/>
      <c r="F6" s="75"/>
      <c r="G6" s="75"/>
    </row>
    <row r="7" spans="2:7" ht="6" customHeight="1">
      <c r="B7" s="19"/>
      <c r="C7" s="19"/>
      <c r="D7" s="73"/>
      <c r="E7" s="4"/>
      <c r="F7" s="75"/>
      <c r="G7" s="75"/>
    </row>
    <row r="8" spans="1:7" ht="14.25" customHeight="1">
      <c r="A8" s="128" t="s">
        <v>214</v>
      </c>
      <c r="B8"/>
      <c r="C8" s="42"/>
      <c r="D8" s="73"/>
      <c r="E8" s="4"/>
      <c r="F8" s="75"/>
      <c r="G8" s="75"/>
    </row>
    <row r="9" spans="1:7" ht="13.5" customHeight="1">
      <c r="A9" s="128" t="s">
        <v>450</v>
      </c>
      <c r="B9" s="19"/>
      <c r="C9" s="19"/>
      <c r="D9" s="73"/>
      <c r="E9" s="4"/>
      <c r="F9" s="75"/>
      <c r="G9" s="75"/>
    </row>
    <row r="10" spans="2:7" ht="12" customHeight="1">
      <c r="B10" s="19"/>
      <c r="C10" s="19"/>
      <c r="D10" s="73"/>
      <c r="E10" s="32" t="s">
        <v>265</v>
      </c>
      <c r="F10" s="75"/>
      <c r="G10" s="62" t="s">
        <v>301</v>
      </c>
    </row>
    <row r="11" spans="5:7" ht="12.75">
      <c r="E11" s="32" t="s">
        <v>451</v>
      </c>
      <c r="F11" s="21"/>
      <c r="G11" s="62" t="s">
        <v>335</v>
      </c>
    </row>
    <row r="12" spans="2:7" ht="12.75">
      <c r="B12" s="76"/>
      <c r="C12" s="76"/>
      <c r="D12" s="76"/>
      <c r="E12" s="33" t="s">
        <v>267</v>
      </c>
      <c r="F12" s="22"/>
      <c r="G12" s="63" t="s">
        <v>267</v>
      </c>
    </row>
    <row r="13" spans="5:7" ht="12.75">
      <c r="E13" s="34"/>
      <c r="G13" s="64"/>
    </row>
    <row r="14" spans="1:7" ht="12.75">
      <c r="A14" s="77"/>
      <c r="B14" s="129" t="s">
        <v>310</v>
      </c>
      <c r="E14" s="34">
        <v>590880</v>
      </c>
      <c r="G14" s="64">
        <v>588429</v>
      </c>
    </row>
    <row r="15" spans="1:7" ht="12.75">
      <c r="A15" s="78"/>
      <c r="B15" s="129" t="s">
        <v>355</v>
      </c>
      <c r="E15" s="34">
        <v>4914</v>
      </c>
      <c r="G15" s="64">
        <v>4914</v>
      </c>
    </row>
    <row r="16" spans="1:7" ht="12.75">
      <c r="A16" s="79"/>
      <c r="B16" s="129" t="s">
        <v>356</v>
      </c>
      <c r="E16" s="34">
        <v>77973</v>
      </c>
      <c r="G16" s="64">
        <v>76084</v>
      </c>
    </row>
    <row r="17" spans="1:7" ht="12.75">
      <c r="A17" s="79"/>
      <c r="B17" s="129" t="s">
        <v>218</v>
      </c>
      <c r="E17" s="34">
        <v>74336</v>
      </c>
      <c r="G17" s="64">
        <v>74527</v>
      </c>
    </row>
    <row r="18" spans="1:7" ht="12.75">
      <c r="A18" s="79"/>
      <c r="B18" s="129" t="s">
        <v>217</v>
      </c>
      <c r="E18" s="34">
        <v>3901</v>
      </c>
      <c r="G18" s="64">
        <v>8702</v>
      </c>
    </row>
    <row r="19" spans="1:7" ht="12.75">
      <c r="A19" s="79"/>
      <c r="E19" s="35"/>
      <c r="F19" s="80"/>
      <c r="G19" s="65"/>
    </row>
    <row r="20" spans="5:7" ht="18" customHeight="1">
      <c r="E20" s="34">
        <f>SUM(E14:E19)</f>
        <v>752004</v>
      </c>
      <c r="F20" s="23"/>
      <c r="G20" s="64">
        <f>SUM(G14:G19)</f>
        <v>752656</v>
      </c>
    </row>
    <row r="21" spans="1:7" ht="12.75">
      <c r="A21" s="79"/>
      <c r="B21" s="129" t="s">
        <v>357</v>
      </c>
      <c r="C21" s="20"/>
      <c r="E21" s="34"/>
      <c r="F21" s="76"/>
      <c r="G21" s="64"/>
    </row>
    <row r="22" spans="3:7" ht="12.75">
      <c r="C22" s="20" t="s">
        <v>218</v>
      </c>
      <c r="E22" s="36">
        <v>24240</v>
      </c>
      <c r="F22" s="76"/>
      <c r="G22" s="66">
        <v>16506</v>
      </c>
    </row>
    <row r="23" spans="3:7" ht="12.75">
      <c r="C23" s="20" t="s">
        <v>219</v>
      </c>
      <c r="E23" s="37">
        <v>51068</v>
      </c>
      <c r="F23" s="81"/>
      <c r="G23" s="67">
        <v>47400</v>
      </c>
    </row>
    <row r="24" spans="3:7" ht="12.75">
      <c r="C24" s="20" t="s">
        <v>311</v>
      </c>
      <c r="E24" s="37">
        <v>9758</v>
      </c>
      <c r="F24" s="80"/>
      <c r="G24" s="67">
        <v>7572</v>
      </c>
    </row>
    <row r="25" spans="3:7" ht="12.75">
      <c r="C25" s="20" t="s">
        <v>220</v>
      </c>
      <c r="E25" s="121">
        <f>311424-3-350-385-1000</f>
        <v>309686</v>
      </c>
      <c r="F25" s="82"/>
      <c r="G25" s="67">
        <v>266399</v>
      </c>
    </row>
    <row r="26" spans="3:7" ht="12.75">
      <c r="C26" s="20" t="s">
        <v>215</v>
      </c>
      <c r="E26" s="37">
        <v>8981</v>
      </c>
      <c r="F26" s="81"/>
      <c r="G26" s="67">
        <v>8994</v>
      </c>
    </row>
    <row r="27" spans="3:7" ht="12.75">
      <c r="C27" s="20" t="s">
        <v>221</v>
      </c>
      <c r="E27" s="38">
        <f>7126+2886</f>
        <v>10012</v>
      </c>
      <c r="F27" s="76"/>
      <c r="G27" s="68">
        <v>9960</v>
      </c>
    </row>
    <row r="28" spans="5:7" ht="18.75" customHeight="1">
      <c r="E28" s="38">
        <f>SUM(E22:E27)</f>
        <v>413745</v>
      </c>
      <c r="F28" s="24"/>
      <c r="G28" s="68">
        <f>SUM(G22:G27)</f>
        <v>356831</v>
      </c>
    </row>
    <row r="29" spans="5:7" ht="12.75">
      <c r="E29" s="37"/>
      <c r="F29" s="76"/>
      <c r="G29" s="67"/>
    </row>
    <row r="30" spans="1:7" ht="12.75">
      <c r="A30" s="79"/>
      <c r="B30" s="129" t="s">
        <v>358</v>
      </c>
      <c r="C30" s="20"/>
      <c r="E30" s="37"/>
      <c r="F30" s="81"/>
      <c r="G30" s="67"/>
    </row>
    <row r="31" spans="3:7" ht="12.75">
      <c r="C31" s="20" t="s">
        <v>222</v>
      </c>
      <c r="E31" s="37">
        <f>210229-10198+196</f>
        <v>200227</v>
      </c>
      <c r="F31" s="81"/>
      <c r="G31" s="67">
        <v>168116</v>
      </c>
    </row>
    <row r="32" spans="3:7" ht="12.75">
      <c r="C32" s="20" t="s">
        <v>216</v>
      </c>
      <c r="E32" s="121">
        <v>155841</v>
      </c>
      <c r="F32" s="82"/>
      <c r="G32" s="67">
        <v>146352</v>
      </c>
    </row>
    <row r="33" spans="3:7" ht="12.75">
      <c r="C33" s="20" t="s">
        <v>268</v>
      </c>
      <c r="E33" s="37">
        <v>35360</v>
      </c>
      <c r="F33" s="81"/>
      <c r="G33" s="67">
        <v>34034</v>
      </c>
    </row>
    <row r="34" spans="5:7" ht="12.75">
      <c r="E34" s="38"/>
      <c r="F34" s="81"/>
      <c r="G34" s="68"/>
    </row>
    <row r="35" spans="5:7" ht="18.75" customHeight="1">
      <c r="E35" s="38">
        <f>SUM(E31:E34)</f>
        <v>391428</v>
      </c>
      <c r="F35" s="24"/>
      <c r="G35" s="68">
        <f>SUM(G31:G34)</f>
        <v>348502</v>
      </c>
    </row>
    <row r="36" spans="1:7" ht="18" customHeight="1">
      <c r="A36" s="79"/>
      <c r="B36" s="129" t="s">
        <v>359</v>
      </c>
      <c r="E36" s="35">
        <f>+E28-E35</f>
        <v>22317</v>
      </c>
      <c r="F36" s="76"/>
      <c r="G36" s="65">
        <f>+G28-G35</f>
        <v>8329</v>
      </c>
    </row>
    <row r="37" spans="5:7" ht="18.75" customHeight="1" thickBot="1">
      <c r="E37" s="39">
        <f>+E20+E36</f>
        <v>774321</v>
      </c>
      <c r="F37" s="76"/>
      <c r="G37" s="69">
        <f>+G20+G36</f>
        <v>760985</v>
      </c>
    </row>
    <row r="38" spans="5:7" ht="12.75">
      <c r="E38" s="40"/>
      <c r="F38" s="76"/>
      <c r="G38" s="70"/>
    </row>
    <row r="39" spans="2:7" ht="12.75">
      <c r="B39" s="129" t="s">
        <v>223</v>
      </c>
      <c r="E39" s="34"/>
      <c r="G39" s="64"/>
    </row>
    <row r="40" spans="1:7" ht="12.75">
      <c r="A40" s="79"/>
      <c r="B40" s="129" t="s">
        <v>224</v>
      </c>
      <c r="E40" s="34"/>
      <c r="F40" s="20"/>
      <c r="G40" s="64"/>
    </row>
    <row r="41" spans="3:7" ht="12.75">
      <c r="C41" s="20" t="s">
        <v>360</v>
      </c>
      <c r="E41" s="34">
        <v>226303</v>
      </c>
      <c r="G41" s="64">
        <v>211053</v>
      </c>
    </row>
    <row r="42" spans="3:7" ht="12.75">
      <c r="C42" s="74" t="s">
        <v>302</v>
      </c>
      <c r="E42" s="34">
        <f>327390-350-581-1000</f>
        <v>325459</v>
      </c>
      <c r="G42" s="64">
        <v>316065</v>
      </c>
    </row>
    <row r="43" spans="5:7" ht="12.75">
      <c r="E43" s="35"/>
      <c r="G43" s="65"/>
    </row>
    <row r="44" spans="5:7" ht="17.25" customHeight="1">
      <c r="E44" s="34">
        <f>SUM(E41:E43)</f>
        <v>551762</v>
      </c>
      <c r="G44" s="64">
        <f>SUM(G41:G43)</f>
        <v>527118</v>
      </c>
    </row>
    <row r="45" spans="1:7" ht="17.25" customHeight="1">
      <c r="A45" s="83"/>
      <c r="B45" s="129" t="s">
        <v>225</v>
      </c>
      <c r="C45"/>
      <c r="E45" s="34">
        <v>59686</v>
      </c>
      <c r="G45" s="64">
        <v>59686</v>
      </c>
    </row>
    <row r="46" spans="1:7" ht="17.25" customHeight="1">
      <c r="A46" s="77"/>
      <c r="B46" s="20"/>
      <c r="C46"/>
      <c r="E46" s="34"/>
      <c r="G46" s="64"/>
    </row>
    <row r="47" spans="1:7" ht="12.75">
      <c r="A47" s="83"/>
      <c r="B47" s="129" t="s">
        <v>226</v>
      </c>
      <c r="E47" s="35">
        <v>56307</v>
      </c>
      <c r="G47" s="65">
        <v>52606</v>
      </c>
    </row>
    <row r="48" spans="5:7" ht="12.75">
      <c r="E48" s="34">
        <f>SUM(E44:E47)</f>
        <v>667755</v>
      </c>
      <c r="G48" s="64">
        <f>SUM(G44:G47)</f>
        <v>639410</v>
      </c>
    </row>
    <row r="49" spans="1:7" ht="12.75">
      <c r="A49" s="79"/>
      <c r="B49" s="129" t="s">
        <v>227</v>
      </c>
      <c r="E49" s="34"/>
      <c r="G49" s="64"/>
    </row>
    <row r="50" spans="1:7" ht="12.75">
      <c r="A50"/>
      <c r="C50" s="20" t="s">
        <v>228</v>
      </c>
      <c r="E50" s="36">
        <v>10198</v>
      </c>
      <c r="F50" s="20"/>
      <c r="G50" s="66">
        <v>25256</v>
      </c>
    </row>
    <row r="51" spans="1:7" ht="12.75">
      <c r="A51" s="43"/>
      <c r="C51" s="20" t="s">
        <v>216</v>
      </c>
      <c r="E51" s="37">
        <v>96336</v>
      </c>
      <c r="G51" s="67">
        <v>96287</v>
      </c>
    </row>
    <row r="52" spans="1:7" ht="12.75">
      <c r="A52"/>
      <c r="C52" s="20" t="s">
        <v>229</v>
      </c>
      <c r="E52" s="38">
        <v>32</v>
      </c>
      <c r="G52" s="68">
        <v>32</v>
      </c>
    </row>
    <row r="53" spans="1:7" ht="12.75">
      <c r="A53" s="43"/>
      <c r="E53" s="35">
        <f>SUM(E50:E52)</f>
        <v>106566</v>
      </c>
      <c r="G53" s="65">
        <f>SUM(G50:G52)</f>
        <v>121575</v>
      </c>
    </row>
    <row r="54" spans="5:7" ht="17.25" customHeight="1" thickBot="1">
      <c r="E54" s="39">
        <f>+E48+E53</f>
        <v>774321</v>
      </c>
      <c r="G54" s="69">
        <f>+G48+G53</f>
        <v>760985</v>
      </c>
    </row>
    <row r="55" spans="5:7" ht="12.75">
      <c r="E55" s="34"/>
      <c r="G55" s="23"/>
    </row>
    <row r="56" spans="2:7" ht="12.75">
      <c r="B56" s="78" t="s">
        <v>342</v>
      </c>
      <c r="D56"/>
      <c r="E56" s="123"/>
      <c r="G56" s="71"/>
    </row>
    <row r="57" spans="2:7" ht="12.75">
      <c r="B57" s="20" t="s">
        <v>354</v>
      </c>
      <c r="G57" s="64"/>
    </row>
  </sheetData>
  <printOptions/>
  <pageMargins left="1.27" right="0.75" top="1" bottom="1" header="0.5" footer="0.5"/>
  <pageSetup fitToHeight="1" fitToWidth="1" horizontalDpi="300" verticalDpi="3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G1">
      <selection activeCell="K2" sqref="K2"/>
    </sheetView>
  </sheetViews>
  <sheetFormatPr defaultColWidth="9.140625" defaultRowHeight="12.75"/>
  <cols>
    <col min="1" max="1" width="38.140625" style="0" customWidth="1"/>
    <col min="2" max="2" width="7.00390625" style="0" customWidth="1"/>
    <col min="3" max="3" width="11.421875" style="25" customWidth="1"/>
    <col min="4" max="4" width="13.8515625" style="102" hidden="1" customWidth="1"/>
    <col min="5" max="5" width="7.00390625" style="0" customWidth="1"/>
    <col min="6" max="6" width="9.140625" style="44" customWidth="1"/>
    <col min="7" max="7" width="9.140625" style="2" customWidth="1"/>
    <col min="8" max="8" width="9.140625" style="25" hidden="1" customWidth="1"/>
    <col min="9" max="9" width="9.57421875" style="0" hidden="1" customWidth="1"/>
    <col min="10" max="10" width="10.57421875" style="44" hidden="1" customWidth="1"/>
    <col min="11" max="11" width="11.421875" style="25" customWidth="1"/>
    <col min="12" max="12" width="13.8515625" style="102" hidden="1" customWidth="1"/>
    <col min="13" max="13" width="7.00390625" style="0" customWidth="1"/>
    <col min="14" max="14" width="9.140625" style="44" customWidth="1"/>
  </cols>
  <sheetData>
    <row r="1" spans="1:13" ht="31.5" customHeight="1">
      <c r="A1" s="3"/>
      <c r="D1" s="5"/>
      <c r="E1" s="4"/>
      <c r="I1" s="127"/>
      <c r="J1" s="55"/>
      <c r="L1" s="5"/>
      <c r="M1" s="4"/>
    </row>
    <row r="2" spans="1:14" ht="12.75">
      <c r="A2" s="18" t="s">
        <v>305</v>
      </c>
      <c r="D2" s="16"/>
      <c r="E2" s="18"/>
      <c r="F2" s="45"/>
      <c r="G2" s="56"/>
      <c r="H2" s="85"/>
      <c r="I2" s="17"/>
      <c r="J2" s="47"/>
      <c r="K2" s="127"/>
      <c r="L2" s="16"/>
      <c r="M2" s="18"/>
      <c r="N2" s="45"/>
    </row>
    <row r="3" spans="1:14" ht="9" customHeight="1">
      <c r="A3" s="19" t="s">
        <v>347</v>
      </c>
      <c r="D3" s="16"/>
      <c r="E3" s="18"/>
      <c r="F3" s="46"/>
      <c r="G3" s="57"/>
      <c r="H3" s="18"/>
      <c r="I3" s="16"/>
      <c r="J3" s="47"/>
      <c r="L3" s="16"/>
      <c r="M3" s="18"/>
      <c r="N3" s="46"/>
    </row>
    <row r="4" spans="1:14" ht="10.5" customHeight="1">
      <c r="A4" s="19" t="s">
        <v>346</v>
      </c>
      <c r="D4" s="16"/>
      <c r="E4" s="18"/>
      <c r="F4" s="46"/>
      <c r="G4" s="57"/>
      <c r="H4" s="18"/>
      <c r="L4" s="16"/>
      <c r="M4" s="18"/>
      <c r="N4" s="46"/>
    </row>
    <row r="5" spans="1:14" ht="12.75">
      <c r="A5" s="5"/>
      <c r="B5" s="5"/>
      <c r="C5" s="4"/>
      <c r="D5" s="94"/>
      <c r="E5" s="5"/>
      <c r="F5" s="47"/>
      <c r="G5" s="58"/>
      <c r="H5" s="4"/>
      <c r="I5" s="5"/>
      <c r="J5" s="47"/>
      <c r="K5" s="4"/>
      <c r="L5" s="94"/>
      <c r="M5" s="5"/>
      <c r="N5" s="47"/>
    </row>
    <row r="6" spans="1:14" ht="12.75">
      <c r="A6" s="130" t="s">
        <v>351</v>
      </c>
      <c r="B6" s="5"/>
      <c r="C6" s="4"/>
      <c r="D6" s="94"/>
      <c r="E6" s="5"/>
      <c r="F6" s="47"/>
      <c r="G6" s="58"/>
      <c r="H6" s="4"/>
      <c r="I6" s="5"/>
      <c r="J6" s="47"/>
      <c r="K6" s="4"/>
      <c r="L6" s="94"/>
      <c r="M6" s="5"/>
      <c r="N6" s="47"/>
    </row>
    <row r="7" spans="1:14" ht="12.75">
      <c r="A7" s="130" t="s">
        <v>445</v>
      </c>
      <c r="B7" s="5"/>
      <c r="C7" s="4"/>
      <c r="D7" s="94"/>
      <c r="E7" s="5"/>
      <c r="F7" s="47"/>
      <c r="G7" s="58"/>
      <c r="H7" s="4"/>
      <c r="I7" s="5"/>
      <c r="J7" s="47"/>
      <c r="K7" s="4"/>
      <c r="L7" s="94"/>
      <c r="M7" s="5"/>
      <c r="N7" s="47"/>
    </row>
    <row r="8" spans="1:14" ht="12.75">
      <c r="A8" s="5"/>
      <c r="B8" s="5"/>
      <c r="C8" s="4"/>
      <c r="D8" s="94"/>
      <c r="E8" s="41"/>
      <c r="F8" s="47"/>
      <c r="G8" s="58"/>
      <c r="H8" s="4"/>
      <c r="I8" s="41"/>
      <c r="J8" s="47"/>
      <c r="K8" s="4"/>
      <c r="L8" s="94"/>
      <c r="M8" s="41"/>
      <c r="N8" s="47"/>
    </row>
    <row r="9" spans="1:14" ht="12.75">
      <c r="A9" s="5"/>
      <c r="B9" s="5"/>
      <c r="C9" s="4"/>
      <c r="D9" s="94"/>
      <c r="E9" s="5"/>
      <c r="F9" s="47"/>
      <c r="G9" s="58"/>
      <c r="H9" s="86"/>
      <c r="I9" s="5"/>
      <c r="J9" s="47"/>
      <c r="K9" s="4"/>
      <c r="L9" s="94"/>
      <c r="M9" s="5"/>
      <c r="N9" s="47"/>
    </row>
    <row r="10" spans="1:14" ht="12.75">
      <c r="A10" s="5"/>
      <c r="B10" s="5"/>
      <c r="C10" s="86"/>
      <c r="D10" s="95"/>
      <c r="E10" s="14" t="s">
        <v>362</v>
      </c>
      <c r="F10" s="48"/>
      <c r="G10" s="59"/>
      <c r="H10" s="87"/>
      <c r="I10" s="5"/>
      <c r="J10" s="48"/>
      <c r="K10" s="86"/>
      <c r="L10" s="95"/>
      <c r="M10" s="14" t="s">
        <v>364</v>
      </c>
      <c r="N10" s="48"/>
    </row>
    <row r="11" spans="1:14" ht="12.75">
      <c r="A11" s="5"/>
      <c r="B11" s="5"/>
      <c r="C11" s="86" t="s">
        <v>348</v>
      </c>
      <c r="D11" s="95" t="s">
        <v>449</v>
      </c>
      <c r="E11" s="14"/>
      <c r="F11" s="48" t="s">
        <v>363</v>
      </c>
      <c r="G11" s="59"/>
      <c r="H11" s="86"/>
      <c r="I11" s="14" t="s">
        <v>230</v>
      </c>
      <c r="J11" s="48"/>
      <c r="K11" s="86" t="s">
        <v>348</v>
      </c>
      <c r="L11" s="95" t="s">
        <v>338</v>
      </c>
      <c r="M11" s="14"/>
      <c r="N11" s="48" t="s">
        <v>363</v>
      </c>
    </row>
    <row r="12" spans="1:14" ht="12.75">
      <c r="A12" s="5"/>
      <c r="B12" s="5"/>
      <c r="C12" s="88" t="s">
        <v>266</v>
      </c>
      <c r="D12" s="96"/>
      <c r="E12" s="131"/>
      <c r="F12" s="49" t="s">
        <v>349</v>
      </c>
      <c r="G12" s="60"/>
      <c r="H12" s="88"/>
      <c r="I12" s="131" t="s">
        <v>231</v>
      </c>
      <c r="J12" s="49"/>
      <c r="K12" s="88" t="s">
        <v>350</v>
      </c>
      <c r="L12" s="96" t="s">
        <v>339</v>
      </c>
      <c r="M12" s="131"/>
      <c r="N12" s="49" t="s">
        <v>349</v>
      </c>
    </row>
    <row r="13" spans="1:14" ht="12.75">
      <c r="A13" s="5"/>
      <c r="B13" s="5"/>
      <c r="C13" s="88"/>
      <c r="D13" s="96"/>
      <c r="E13" s="131"/>
      <c r="F13" s="49" t="s">
        <v>266</v>
      </c>
      <c r="G13" s="60"/>
      <c r="H13" s="88"/>
      <c r="I13" s="131"/>
      <c r="J13" s="49"/>
      <c r="K13" s="88"/>
      <c r="L13" s="96"/>
      <c r="M13" s="131"/>
      <c r="N13" s="49" t="s">
        <v>365</v>
      </c>
    </row>
    <row r="14" spans="1:14" ht="12.75">
      <c r="A14" s="3"/>
      <c r="B14" s="3"/>
      <c r="C14" s="132" t="s">
        <v>446</v>
      </c>
      <c r="D14" s="97" t="s">
        <v>448</v>
      </c>
      <c r="E14" s="3"/>
      <c r="F14" s="133" t="s">
        <v>447</v>
      </c>
      <c r="G14" s="61"/>
      <c r="H14" s="132" t="s">
        <v>232</v>
      </c>
      <c r="I14" s="3"/>
      <c r="J14" s="133" t="s">
        <v>233</v>
      </c>
      <c r="K14" s="132" t="str">
        <f>+C14</f>
        <v>31/01/2003</v>
      </c>
      <c r="L14" s="97" t="s">
        <v>330</v>
      </c>
      <c r="M14" s="3"/>
      <c r="N14" s="133" t="str">
        <f>+F14</f>
        <v>31/01/2002</v>
      </c>
    </row>
    <row r="15" spans="1:14" ht="12.75">
      <c r="A15" s="3"/>
      <c r="B15" s="3"/>
      <c r="C15" s="89" t="s">
        <v>267</v>
      </c>
      <c r="D15" s="97" t="s">
        <v>267</v>
      </c>
      <c r="E15" s="3"/>
      <c r="F15" s="50" t="s">
        <v>267</v>
      </c>
      <c r="G15" s="61"/>
      <c r="H15" s="89" t="s">
        <v>267</v>
      </c>
      <c r="I15" s="3"/>
      <c r="J15" s="50" t="s">
        <v>267</v>
      </c>
      <c r="K15" s="89" t="s">
        <v>267</v>
      </c>
      <c r="L15" s="97" t="s">
        <v>267</v>
      </c>
      <c r="M15" s="3"/>
      <c r="N15" s="50" t="s">
        <v>267</v>
      </c>
    </row>
    <row r="16" spans="1:14" ht="12" customHeight="1">
      <c r="A16" s="3"/>
      <c r="B16" s="3"/>
      <c r="C16" s="89"/>
      <c r="D16" s="97"/>
      <c r="E16" s="3"/>
      <c r="F16" s="50"/>
      <c r="G16" s="61"/>
      <c r="H16" s="89"/>
      <c r="I16" s="3"/>
      <c r="J16" s="50"/>
      <c r="K16" s="89"/>
      <c r="L16" s="97"/>
      <c r="M16" s="3"/>
      <c r="N16" s="50"/>
    </row>
    <row r="17" spans="1:14" ht="15" customHeight="1" thickBot="1">
      <c r="A17" s="129" t="s">
        <v>309</v>
      </c>
      <c r="B17" s="3"/>
      <c r="C17" s="91">
        <f>+K17-D17</f>
        <v>87308</v>
      </c>
      <c r="D17" s="99">
        <v>54479</v>
      </c>
      <c r="E17" s="3"/>
      <c r="F17" s="52">
        <v>42457</v>
      </c>
      <c r="G17" s="6"/>
      <c r="H17" s="114">
        <v>2491</v>
      </c>
      <c r="I17" s="3"/>
      <c r="J17" s="52">
        <v>3657</v>
      </c>
      <c r="K17" s="91">
        <v>141787</v>
      </c>
      <c r="L17" s="99">
        <v>2000</v>
      </c>
      <c r="M17" s="3"/>
      <c r="N17" s="52">
        <f>88630+16</f>
        <v>88646</v>
      </c>
    </row>
    <row r="18" spans="1:14" ht="12.75">
      <c r="A18" s="134"/>
      <c r="B18" s="3"/>
      <c r="C18" s="90"/>
      <c r="D18" s="98"/>
      <c r="E18" s="3"/>
      <c r="F18" s="51"/>
      <c r="G18" s="6"/>
      <c r="H18" s="90"/>
      <c r="I18" s="3"/>
      <c r="J18" s="51"/>
      <c r="K18" s="90"/>
      <c r="L18" s="98"/>
      <c r="M18" s="3"/>
      <c r="N18" s="51"/>
    </row>
    <row r="19" spans="1:14" ht="12.75">
      <c r="A19" s="130" t="s">
        <v>234</v>
      </c>
      <c r="B19" s="3"/>
      <c r="C19" s="111">
        <f>+C26-C21-C22-C23-C24</f>
        <v>10279</v>
      </c>
      <c r="D19" s="98">
        <v>6572</v>
      </c>
      <c r="E19" s="3"/>
      <c r="F19" s="113">
        <f>+F26-F21-F22-F23-F24</f>
        <v>14252</v>
      </c>
      <c r="G19" s="6"/>
      <c r="H19" s="90">
        <f>+H26-H23-H21-H24</f>
        <v>31219</v>
      </c>
      <c r="I19" s="3"/>
      <c r="J19" s="51">
        <v>54344</v>
      </c>
      <c r="K19" s="111">
        <f>+K26-K21-K22-K23-K24</f>
        <v>16851</v>
      </c>
      <c r="L19" s="98">
        <v>26240</v>
      </c>
      <c r="M19" s="3"/>
      <c r="N19" s="113">
        <f>+N26-N21-N22-N23-N24</f>
        <v>18874</v>
      </c>
    </row>
    <row r="20" spans="1:14" ht="12.75">
      <c r="A20" s="10"/>
      <c r="B20" s="3"/>
      <c r="C20" s="90"/>
      <c r="D20" s="98"/>
      <c r="E20" s="3"/>
      <c r="F20" s="113"/>
      <c r="G20" s="6"/>
      <c r="H20" s="90"/>
      <c r="I20" s="3"/>
      <c r="J20" s="51"/>
      <c r="K20" s="90"/>
      <c r="L20" s="98"/>
      <c r="M20" s="3"/>
      <c r="N20" s="113"/>
    </row>
    <row r="21" spans="1:14" ht="12.75">
      <c r="A21" s="11" t="s">
        <v>235</v>
      </c>
      <c r="B21" s="3"/>
      <c r="C21" s="90">
        <f>+K21-D21</f>
        <v>-3778</v>
      </c>
      <c r="D21" s="98">
        <v>-3624</v>
      </c>
      <c r="E21" s="3"/>
      <c r="F21" s="113">
        <v>-3888</v>
      </c>
      <c r="G21" s="6"/>
      <c r="H21" s="111">
        <v>-16003</v>
      </c>
      <c r="I21" s="3"/>
      <c r="J21" s="51">
        <v>-14770</v>
      </c>
      <c r="K21" s="90">
        <v>-7402</v>
      </c>
      <c r="L21" s="98">
        <v>-11620</v>
      </c>
      <c r="M21" s="3"/>
      <c r="N21" s="113">
        <v>-7845</v>
      </c>
    </row>
    <row r="22" spans="1:14" ht="12.75">
      <c r="A22" s="11" t="s">
        <v>236</v>
      </c>
      <c r="B22" s="3"/>
      <c r="C22" s="90">
        <f>+K22-D22</f>
        <v>626</v>
      </c>
      <c r="D22" s="98">
        <v>189</v>
      </c>
      <c r="E22" s="3"/>
      <c r="F22" s="51">
        <v>178</v>
      </c>
      <c r="G22" s="6"/>
      <c r="H22" s="90"/>
      <c r="I22" s="3"/>
      <c r="J22" s="51"/>
      <c r="K22" s="90">
        <v>815</v>
      </c>
      <c r="L22" s="98"/>
      <c r="M22" s="3"/>
      <c r="N22" s="51">
        <v>331</v>
      </c>
    </row>
    <row r="23" spans="1:14" ht="13.5" customHeight="1">
      <c r="A23" s="10" t="s">
        <v>237</v>
      </c>
      <c r="B23" s="3"/>
      <c r="C23" s="90">
        <f>+K23-D23</f>
        <v>2045</v>
      </c>
      <c r="D23" s="98">
        <v>1628</v>
      </c>
      <c r="E23" s="3"/>
      <c r="F23" s="51">
        <v>1850</v>
      </c>
      <c r="G23" s="6"/>
      <c r="H23" s="111">
        <v>-6281</v>
      </c>
      <c r="I23" s="3"/>
      <c r="J23" s="51">
        <v>-15000</v>
      </c>
      <c r="K23" s="90">
        <v>3673</v>
      </c>
      <c r="L23" s="98">
        <v>-4988</v>
      </c>
      <c r="M23" s="3"/>
      <c r="N23" s="51">
        <v>3372</v>
      </c>
    </row>
    <row r="24" spans="1:14" ht="12.75">
      <c r="A24" s="11" t="s">
        <v>352</v>
      </c>
      <c r="B24" s="3"/>
      <c r="C24" s="92">
        <f>+K24-D24</f>
        <v>-4178</v>
      </c>
      <c r="D24" s="100">
        <v>10494</v>
      </c>
      <c r="E24" s="3"/>
      <c r="F24" s="53">
        <v>12664</v>
      </c>
      <c r="G24" s="6"/>
      <c r="H24" s="92">
        <v>11697</v>
      </c>
      <c r="I24" s="3"/>
      <c r="J24" s="53">
        <v>8437</v>
      </c>
      <c r="K24" s="92">
        <v>6316</v>
      </c>
      <c r="L24" s="100">
        <v>13838</v>
      </c>
      <c r="M24" s="3"/>
      <c r="N24" s="53">
        <v>12664</v>
      </c>
    </row>
    <row r="25" spans="1:14" ht="12.75">
      <c r="A25" s="10"/>
      <c r="B25" s="3"/>
      <c r="C25" s="90"/>
      <c r="D25" s="98"/>
      <c r="E25" s="3"/>
      <c r="F25" s="51"/>
      <c r="G25" s="6"/>
      <c r="H25" s="90"/>
      <c r="I25" s="3"/>
      <c r="J25" s="51"/>
      <c r="K25" s="90"/>
      <c r="L25" s="98"/>
      <c r="M25" s="3"/>
      <c r="N25" s="51"/>
    </row>
    <row r="26" spans="1:14" ht="12.75">
      <c r="A26" s="10" t="s">
        <v>192</v>
      </c>
      <c r="B26" s="3"/>
      <c r="C26" s="90">
        <f>+K26-D26</f>
        <v>4994</v>
      </c>
      <c r="D26" s="98">
        <f>SUM(D19:D24)</f>
        <v>15259</v>
      </c>
      <c r="E26" s="3"/>
      <c r="F26" s="51">
        <v>25056</v>
      </c>
      <c r="G26" s="6"/>
      <c r="H26" s="90">
        <f>21632-1000</f>
        <v>20632</v>
      </c>
      <c r="I26" s="3"/>
      <c r="J26" s="51">
        <f>SUM(J19:J24)</f>
        <v>33011</v>
      </c>
      <c r="K26" s="90">
        <f>21253-1000</f>
        <v>20253</v>
      </c>
      <c r="L26" s="98">
        <v>23470</v>
      </c>
      <c r="M26" s="3"/>
      <c r="N26" s="51">
        <v>27396</v>
      </c>
    </row>
    <row r="27" spans="1:14" ht="12.75">
      <c r="A27" s="10"/>
      <c r="B27" s="3"/>
      <c r="C27" s="90"/>
      <c r="D27" s="98"/>
      <c r="E27" s="3"/>
      <c r="F27" s="51"/>
      <c r="G27" s="6"/>
      <c r="H27" s="90"/>
      <c r="I27" s="3"/>
      <c r="J27" s="51"/>
      <c r="K27" s="90"/>
      <c r="L27" s="98"/>
      <c r="M27" s="3"/>
      <c r="N27" s="51"/>
    </row>
    <row r="28" spans="1:14" ht="14.25" customHeight="1">
      <c r="A28" t="s">
        <v>238</v>
      </c>
      <c r="B28" s="3"/>
      <c r="C28" s="35">
        <f>+K28-D28</f>
        <v>-4311</v>
      </c>
      <c r="D28" s="100">
        <v>-1965</v>
      </c>
      <c r="E28" s="3"/>
      <c r="F28" s="53">
        <v>-2578</v>
      </c>
      <c r="G28" s="6"/>
      <c r="H28" s="92"/>
      <c r="I28" s="3"/>
      <c r="J28" s="53"/>
      <c r="K28" s="35">
        <v>-6276</v>
      </c>
      <c r="L28" s="100"/>
      <c r="M28" s="3"/>
      <c r="N28" s="53">
        <v>-3851</v>
      </c>
    </row>
    <row r="29" spans="1:14" ht="12.75">
      <c r="A29" s="9"/>
      <c r="B29" s="3"/>
      <c r="C29" s="90"/>
      <c r="D29" s="98"/>
      <c r="E29" s="3"/>
      <c r="F29" s="51"/>
      <c r="G29" s="6"/>
      <c r="H29" s="90"/>
      <c r="I29" s="3"/>
      <c r="J29" s="51"/>
      <c r="K29" s="90"/>
      <c r="L29" s="98"/>
      <c r="M29" s="3"/>
      <c r="N29" s="51"/>
    </row>
    <row r="30" spans="1:14" ht="13.5" customHeight="1">
      <c r="A30" s="10" t="s">
        <v>353</v>
      </c>
      <c r="B30" s="3"/>
      <c r="C30" s="90">
        <f>SUM(C25:C29)</f>
        <v>683</v>
      </c>
      <c r="D30" s="98">
        <f>SUM(D25:D29)</f>
        <v>13294</v>
      </c>
      <c r="E30" s="3"/>
      <c r="F30" s="51">
        <f>SUM(F25:F29)</f>
        <v>22478</v>
      </c>
      <c r="G30" s="6"/>
      <c r="H30" s="90">
        <f>SUM(H25:H29)</f>
        <v>20632</v>
      </c>
      <c r="I30" s="3"/>
      <c r="J30" s="51">
        <f>SUM(J25:J29)</f>
        <v>33011</v>
      </c>
      <c r="K30" s="90">
        <f>SUM(K25:K29)</f>
        <v>13977</v>
      </c>
      <c r="L30" s="98">
        <f>SUM(L25:L29)</f>
        <v>23470</v>
      </c>
      <c r="M30" s="3"/>
      <c r="N30" s="51">
        <f>SUM(N25:N29)</f>
        <v>23545</v>
      </c>
    </row>
    <row r="31" spans="1:14" ht="12.75">
      <c r="A31" s="9"/>
      <c r="B31" s="3"/>
      <c r="C31" s="90"/>
      <c r="D31" s="98"/>
      <c r="E31" s="3"/>
      <c r="F31" s="51"/>
      <c r="G31" s="6"/>
      <c r="H31" s="111"/>
      <c r="I31" s="3"/>
      <c r="J31" s="51"/>
      <c r="K31" s="90"/>
      <c r="L31" s="98"/>
      <c r="M31" s="3"/>
      <c r="N31" s="51"/>
    </row>
    <row r="32" spans="1:14" ht="13.5" customHeight="1">
      <c r="A32" s="12" t="s">
        <v>239</v>
      </c>
      <c r="B32" s="3"/>
      <c r="C32" s="92">
        <f>+K32-D32</f>
        <v>-4263</v>
      </c>
      <c r="D32" s="100">
        <v>-2677</v>
      </c>
      <c r="E32" s="3"/>
      <c r="F32" s="53">
        <v>-3177</v>
      </c>
      <c r="G32" s="6"/>
      <c r="H32" s="124">
        <v>0</v>
      </c>
      <c r="I32" s="7"/>
      <c r="J32" s="53">
        <v>0</v>
      </c>
      <c r="K32" s="92">
        <v>-6940</v>
      </c>
      <c r="L32" s="100">
        <v>0</v>
      </c>
      <c r="M32" s="3"/>
      <c r="N32" s="53">
        <v>-3901</v>
      </c>
    </row>
    <row r="33" spans="1:14" ht="12.75">
      <c r="A33" s="12"/>
      <c r="B33" s="3"/>
      <c r="C33" s="90"/>
      <c r="D33" s="98"/>
      <c r="E33" s="3"/>
      <c r="F33" s="51"/>
      <c r="G33" s="6"/>
      <c r="H33" s="111"/>
      <c r="I33" s="3"/>
      <c r="J33" s="51"/>
      <c r="K33" s="90"/>
      <c r="L33" s="98"/>
      <c r="M33" s="3"/>
      <c r="N33" s="51"/>
    </row>
    <row r="34" spans="1:14" ht="13.5" thickBot="1">
      <c r="A34" s="10" t="s">
        <v>22</v>
      </c>
      <c r="B34" s="3"/>
      <c r="C34" s="91">
        <f>SUM(C30:C33)</f>
        <v>-3580</v>
      </c>
      <c r="D34" s="98">
        <f>SUM(D30:D32)</f>
        <v>10617</v>
      </c>
      <c r="E34" s="3"/>
      <c r="F34" s="52">
        <f>+F30+F32</f>
        <v>19301</v>
      </c>
      <c r="G34" s="6"/>
      <c r="H34" s="111">
        <f>SUM(H31:H33)</f>
        <v>0</v>
      </c>
      <c r="I34" s="3"/>
      <c r="J34" s="51">
        <f>SUM(J31:J33)</f>
        <v>0</v>
      </c>
      <c r="K34" s="91">
        <f>SUM(K30:K33)</f>
        <v>7037</v>
      </c>
      <c r="L34" s="98">
        <f>SUM(L31:L33)</f>
        <v>0</v>
      </c>
      <c r="M34" s="3"/>
      <c r="N34" s="52">
        <f>+N30+N32</f>
        <v>19644</v>
      </c>
    </row>
    <row r="35" spans="1:14" ht="12.75">
      <c r="A35" s="9"/>
      <c r="B35" s="3"/>
      <c r="C35" s="90"/>
      <c r="D35" s="98"/>
      <c r="E35" s="3"/>
      <c r="F35" s="51"/>
      <c r="G35" s="6"/>
      <c r="H35" s="111"/>
      <c r="I35" s="3"/>
      <c r="J35" s="51"/>
      <c r="K35" s="90"/>
      <c r="L35" s="98"/>
      <c r="M35" s="3"/>
      <c r="N35" s="51"/>
    </row>
    <row r="36" spans="1:14" ht="15" customHeight="1">
      <c r="A36" s="12"/>
      <c r="B36" s="3"/>
      <c r="C36" s="90"/>
      <c r="D36" s="98"/>
      <c r="E36" s="3"/>
      <c r="F36" s="51"/>
      <c r="G36" s="6"/>
      <c r="H36" s="111"/>
      <c r="I36" s="3"/>
      <c r="J36" s="51"/>
      <c r="K36" s="90"/>
      <c r="L36" s="98"/>
      <c r="M36" s="3"/>
      <c r="N36" s="51"/>
    </row>
    <row r="37" spans="1:14" ht="13.5" customHeight="1">
      <c r="A37" s="12" t="s">
        <v>240</v>
      </c>
      <c r="B37" s="3"/>
      <c r="C37" s="125">
        <v>-0.8</v>
      </c>
      <c r="D37" s="101"/>
      <c r="E37" s="3"/>
      <c r="F37" s="112">
        <v>4.65</v>
      </c>
      <c r="G37" s="13"/>
      <c r="H37" s="125">
        <v>2.42</v>
      </c>
      <c r="I37" s="3"/>
      <c r="J37" s="112">
        <v>4.39</v>
      </c>
      <c r="K37" s="125">
        <v>1.62</v>
      </c>
      <c r="L37" s="101"/>
      <c r="M37" s="3"/>
      <c r="N37" s="112">
        <v>4.74</v>
      </c>
    </row>
    <row r="38" spans="1:14" ht="12.75">
      <c r="A38" s="9"/>
      <c r="B38" s="3"/>
      <c r="C38" s="125"/>
      <c r="D38" s="101"/>
      <c r="E38" s="3"/>
      <c r="F38" s="112"/>
      <c r="G38" s="13"/>
      <c r="H38" s="125"/>
      <c r="I38" s="3"/>
      <c r="J38" s="112"/>
      <c r="K38" s="125"/>
      <c r="L38" s="101"/>
      <c r="M38" s="3"/>
      <c r="N38" s="112"/>
    </row>
    <row r="39" spans="1:14" ht="15" customHeight="1">
      <c r="A39" s="12" t="s">
        <v>241</v>
      </c>
      <c r="B39" s="3"/>
      <c r="C39" s="125">
        <v>0</v>
      </c>
      <c r="D39" s="98"/>
      <c r="E39" s="3"/>
      <c r="F39" s="112">
        <v>3.63</v>
      </c>
      <c r="G39" s="13"/>
      <c r="H39" s="126">
        <v>0</v>
      </c>
      <c r="I39" s="3"/>
      <c r="J39" s="113">
        <v>0</v>
      </c>
      <c r="K39" s="125">
        <v>0</v>
      </c>
      <c r="L39" s="98"/>
      <c r="M39" s="3"/>
      <c r="N39" s="112">
        <v>4.11</v>
      </c>
    </row>
    <row r="40" spans="1:14" ht="12.75">
      <c r="A40" s="9"/>
      <c r="B40" s="3"/>
      <c r="C40" s="101"/>
      <c r="D40" s="101"/>
      <c r="E40" s="3"/>
      <c r="F40" s="54"/>
      <c r="G40" s="13"/>
      <c r="H40" s="125"/>
      <c r="I40" s="3"/>
      <c r="J40" s="54"/>
      <c r="K40" s="101"/>
      <c r="L40" s="101"/>
      <c r="M40" s="3"/>
      <c r="N40" s="54"/>
    </row>
    <row r="42" spans="1:2" ht="12.75">
      <c r="A42" s="78" t="s">
        <v>419</v>
      </c>
      <c r="B42" s="74"/>
    </row>
    <row r="43" spans="1:2" ht="12.75">
      <c r="A43" s="20" t="s">
        <v>420</v>
      </c>
      <c r="B43" s="74"/>
    </row>
  </sheetData>
  <printOptions/>
  <pageMargins left="0.75" right="0.75" top="0.76" bottom="0.51" header="0.5" footer="0.5"/>
  <pageSetup fitToHeight="1" fitToWidth="1" horizontalDpi="300" verticalDpi="300" orientation="portrait" scale="76" r:id="rId3"/>
  <legacyDrawing r:id="rId2"/>
  <oleObjects>
    <oleObject progId="" shapeId="83840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B1">
      <selection activeCell="G2" sqref="G2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3" width="10.140625" style="3" customWidth="1"/>
    <col min="4" max="4" width="9.8515625" style="3" customWidth="1"/>
    <col min="5" max="5" width="10.421875" style="3" customWidth="1"/>
    <col min="6" max="6" width="11.140625" style="3" customWidth="1"/>
    <col min="7" max="7" width="11.28125" style="3" customWidth="1"/>
    <col min="8" max="8" width="5.28125" style="3" customWidth="1"/>
    <col min="9" max="16384" width="9.140625" style="3" customWidth="1"/>
  </cols>
  <sheetData>
    <row r="1" spans="4:11" ht="31.5" customHeight="1">
      <c r="D1" s="5"/>
      <c r="F1" s="4"/>
      <c r="G1" s="127"/>
      <c r="H1" s="7"/>
      <c r="I1" s="23"/>
      <c r="J1" s="127"/>
      <c r="K1" s="55"/>
    </row>
    <row r="2" spans="1:11" ht="12.75">
      <c r="A2" s="18" t="s">
        <v>255</v>
      </c>
      <c r="D2" s="23"/>
      <c r="E2" s="16"/>
      <c r="F2" s="18"/>
      <c r="G2" s="167"/>
      <c r="I2" s="85"/>
      <c r="J2" s="17"/>
      <c r="K2" s="47"/>
    </row>
    <row r="3" spans="1:11" ht="9" customHeight="1">
      <c r="A3" s="19" t="s">
        <v>256</v>
      </c>
      <c r="D3" s="23"/>
      <c r="E3" s="16"/>
      <c r="F3" s="18"/>
      <c r="G3" s="46"/>
      <c r="H3" s="57"/>
      <c r="I3" s="18"/>
      <c r="J3" s="16"/>
      <c r="K3" s="47"/>
    </row>
    <row r="4" spans="1:11" ht="10.5" customHeight="1">
      <c r="A4" s="19" t="s">
        <v>257</v>
      </c>
      <c r="D4" s="23"/>
      <c r="E4" s="16"/>
      <c r="F4" s="18"/>
      <c r="G4" s="46"/>
      <c r="H4" s="57"/>
      <c r="I4" s="18"/>
      <c r="K4" s="55"/>
    </row>
    <row r="6" ht="12.75">
      <c r="A6" s="129" t="s">
        <v>242</v>
      </c>
    </row>
    <row r="7" ht="12.75">
      <c r="A7" s="11" t="s">
        <v>457</v>
      </c>
    </row>
    <row r="9" spans="3:7" s="135" customFormat="1" ht="12.75">
      <c r="C9" s="10" t="s">
        <v>454</v>
      </c>
      <c r="E9" s="17"/>
      <c r="F9" s="17"/>
      <c r="G9" s="10" t="s">
        <v>361</v>
      </c>
    </row>
    <row r="10" spans="3:7" s="135" customFormat="1" ht="12.75">
      <c r="C10" s="41" t="s">
        <v>452</v>
      </c>
      <c r="D10" s="135" t="s">
        <v>244</v>
      </c>
      <c r="E10" s="135" t="s">
        <v>246</v>
      </c>
      <c r="F10" s="135" t="s">
        <v>248</v>
      </c>
      <c r="G10" s="135" t="s">
        <v>250</v>
      </c>
    </row>
    <row r="11" spans="3:9" s="135" customFormat="1" ht="12.75">
      <c r="C11" s="41" t="s">
        <v>453</v>
      </c>
      <c r="D11" s="135" t="s">
        <v>245</v>
      </c>
      <c r="E11" s="135" t="s">
        <v>247</v>
      </c>
      <c r="F11" s="135" t="s">
        <v>249</v>
      </c>
      <c r="G11" s="135" t="s">
        <v>251</v>
      </c>
      <c r="I11" s="135" t="s">
        <v>283</v>
      </c>
    </row>
    <row r="12" spans="3:9" ht="12.75">
      <c r="C12" s="41" t="s">
        <v>267</v>
      </c>
      <c r="D12" s="135" t="s">
        <v>267</v>
      </c>
      <c r="E12" s="135" t="s">
        <v>267</v>
      </c>
      <c r="F12" s="135" t="s">
        <v>267</v>
      </c>
      <c r="G12" s="135" t="s">
        <v>267</v>
      </c>
      <c r="I12" s="135" t="s">
        <v>267</v>
      </c>
    </row>
    <row r="14" spans="1:9" ht="12.75">
      <c r="A14" s="3" t="s">
        <v>243</v>
      </c>
      <c r="C14" s="3">
        <v>211053</v>
      </c>
      <c r="D14" s="3">
        <v>267616</v>
      </c>
      <c r="E14" s="3">
        <v>5380</v>
      </c>
      <c r="F14" s="3">
        <v>765</v>
      </c>
      <c r="G14" s="3">
        <v>42304</v>
      </c>
      <c r="I14" s="3">
        <f>SUM(C14:H14)</f>
        <v>527118</v>
      </c>
    </row>
    <row r="16" ht="12.75">
      <c r="A16" s="11" t="s">
        <v>252</v>
      </c>
    </row>
    <row r="17" ht="12.75">
      <c r="A17" s="11" t="s">
        <v>253</v>
      </c>
    </row>
    <row r="18" spans="1:9" ht="12.75">
      <c r="A18" s="11" t="s">
        <v>254</v>
      </c>
      <c r="C18" s="3">
        <v>0</v>
      </c>
      <c r="D18" s="3">
        <v>0</v>
      </c>
      <c r="E18" s="3">
        <v>0</v>
      </c>
      <c r="F18" s="3">
        <v>2357</v>
      </c>
      <c r="G18" s="3">
        <v>0</v>
      </c>
      <c r="I18" s="3">
        <f>SUM(C18:H18)</f>
        <v>2357</v>
      </c>
    </row>
    <row r="19" ht="12.75">
      <c r="A19" s="11"/>
    </row>
    <row r="20" spans="1:9" ht="12.75">
      <c r="A20" s="11" t="s">
        <v>455</v>
      </c>
      <c r="C20" s="3">
        <v>15250</v>
      </c>
      <c r="D20" s="3">
        <v>0</v>
      </c>
      <c r="E20" s="3">
        <v>0</v>
      </c>
      <c r="F20" s="3">
        <v>0</v>
      </c>
      <c r="G20" s="3">
        <v>0</v>
      </c>
      <c r="I20" s="3">
        <f>SUM(C20:H20)</f>
        <v>15250</v>
      </c>
    </row>
    <row r="22" spans="1:9" ht="12.75">
      <c r="A22" s="11" t="s">
        <v>258</v>
      </c>
      <c r="C22" s="3">
        <v>0</v>
      </c>
      <c r="D22" s="3">
        <v>0</v>
      </c>
      <c r="E22" s="3">
        <v>0</v>
      </c>
      <c r="F22" s="3">
        <v>0</v>
      </c>
      <c r="G22" s="3">
        <v>7037</v>
      </c>
      <c r="I22" s="3">
        <f>SUM(C22:H22)</f>
        <v>7037</v>
      </c>
    </row>
    <row r="23" spans="4:7" ht="12.75">
      <c r="D23" s="1"/>
      <c r="E23" s="1"/>
      <c r="F23" s="1"/>
      <c r="G23" s="1"/>
    </row>
    <row r="24" spans="1:9" ht="18" customHeight="1" thickBot="1">
      <c r="A24" s="11" t="s">
        <v>456</v>
      </c>
      <c r="C24" s="136">
        <f>SUM(C14:C23)</f>
        <v>226303</v>
      </c>
      <c r="D24" s="136">
        <f>SUM(D14:D23)</f>
        <v>267616</v>
      </c>
      <c r="E24" s="136">
        <f>SUM(E14:E23)</f>
        <v>5380</v>
      </c>
      <c r="F24" s="136">
        <f>SUM(F14:F23)</f>
        <v>3122</v>
      </c>
      <c r="G24" s="136">
        <f>SUM(G14:G23)</f>
        <v>49341</v>
      </c>
      <c r="I24" s="136">
        <f>SUM(I14:I23)</f>
        <v>551762</v>
      </c>
    </row>
    <row r="28" spans="1:3" ht="12.75">
      <c r="A28" s="78" t="s">
        <v>480</v>
      </c>
      <c r="B28" s="74"/>
      <c r="C28" s="74"/>
    </row>
    <row r="29" spans="1:3" ht="12.75">
      <c r="A29" s="20" t="s">
        <v>481</v>
      </c>
      <c r="B29" s="74"/>
      <c r="C29" s="74"/>
    </row>
  </sheetData>
  <printOptions/>
  <pageMargins left="0.75" right="0.24" top="1" bottom="1" header="0.5" footer="0.5"/>
  <pageSetup fitToHeight="1" fitToWidth="1" orientation="portrait" scale="83" r:id="rId3"/>
  <legacyDrawing r:id="rId2"/>
  <oleObjects>
    <oleObject progId="" shapeId="175043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1">
      <selection activeCell="D16" sqref="D16"/>
    </sheetView>
  </sheetViews>
  <sheetFormatPr defaultColWidth="9.140625" defaultRowHeight="12.75"/>
  <cols>
    <col min="1" max="3" width="9.140625" style="3" customWidth="1"/>
    <col min="4" max="4" width="7.00390625" style="3" customWidth="1"/>
    <col min="5" max="5" width="15.57421875" style="3" customWidth="1"/>
    <col min="6" max="6" width="10.8515625" style="3" bestFit="1" customWidth="1"/>
    <col min="7" max="16384" width="9.140625" style="3" customWidth="1"/>
  </cols>
  <sheetData>
    <row r="1" spans="3:10" s="74" customFormat="1" ht="31.5" customHeight="1">
      <c r="C1" s="23"/>
      <c r="D1" s="75"/>
      <c r="E1" s="4"/>
      <c r="G1" s="76"/>
      <c r="H1" s="127"/>
      <c r="I1" s="127"/>
      <c r="J1" s="55"/>
    </row>
    <row r="2" spans="1:10" s="74" customFormat="1" ht="12.75">
      <c r="A2" s="18" t="s">
        <v>255</v>
      </c>
      <c r="C2" s="23"/>
      <c r="D2" s="73"/>
      <c r="E2" s="18"/>
      <c r="F2" s="45"/>
      <c r="G2" s="137"/>
      <c r="H2" s="168"/>
      <c r="I2" s="138"/>
      <c r="J2" s="47"/>
    </row>
    <row r="3" spans="1:10" s="74" customFormat="1" ht="9" customHeight="1">
      <c r="A3" s="19" t="s">
        <v>256</v>
      </c>
      <c r="C3" s="23"/>
      <c r="D3" s="73"/>
      <c r="E3" s="18"/>
      <c r="F3" s="46"/>
      <c r="G3" s="139"/>
      <c r="H3" s="18"/>
      <c r="I3" s="73"/>
      <c r="J3" s="47"/>
    </row>
    <row r="4" spans="1:10" s="74" customFormat="1" ht="10.5" customHeight="1">
      <c r="A4" s="19" t="s">
        <v>257</v>
      </c>
      <c r="C4" s="23"/>
      <c r="D4" s="73"/>
      <c r="E4" s="18"/>
      <c r="F4" s="46"/>
      <c r="G4" s="139"/>
      <c r="H4" s="18"/>
      <c r="J4" s="55"/>
    </row>
    <row r="5" s="74" customFormat="1" ht="12.75"/>
    <row r="6" s="74" customFormat="1" ht="12.75">
      <c r="A6" s="129" t="s">
        <v>406</v>
      </c>
    </row>
    <row r="7" s="74" customFormat="1" ht="12.75">
      <c r="A7" s="20" t="s">
        <v>457</v>
      </c>
    </row>
    <row r="9" spans="6:8" ht="12.75">
      <c r="F9" s="116" t="s">
        <v>458</v>
      </c>
      <c r="H9" s="116" t="s">
        <v>458</v>
      </c>
    </row>
    <row r="10" spans="6:8" ht="12.75">
      <c r="F10" s="116" t="s">
        <v>367</v>
      </c>
      <c r="H10" s="116" t="s">
        <v>367</v>
      </c>
    </row>
    <row r="11" spans="6:8" ht="12.75">
      <c r="F11" s="141" t="s">
        <v>459</v>
      </c>
      <c r="H11" s="141" t="s">
        <v>501</v>
      </c>
    </row>
    <row r="12" spans="6:8" ht="12.75">
      <c r="F12" s="141"/>
      <c r="H12" s="141"/>
    </row>
    <row r="13" spans="6:8" ht="12.75">
      <c r="F13" s="140" t="s">
        <v>267</v>
      </c>
      <c r="H13" s="140" t="s">
        <v>267</v>
      </c>
    </row>
    <row r="15" spans="1:4" ht="12.75">
      <c r="A15" s="165" t="s">
        <v>460</v>
      </c>
      <c r="B15" s="108"/>
      <c r="C15" s="108"/>
      <c r="D15" s="108"/>
    </row>
    <row r="17" spans="1:8" ht="12.75">
      <c r="A17" s="11" t="s">
        <v>192</v>
      </c>
      <c r="F17" s="3">
        <f>21253-1000</f>
        <v>20253</v>
      </c>
      <c r="H17" s="3">
        <v>27396</v>
      </c>
    </row>
    <row r="18" ht="12.75">
      <c r="A18" s="11"/>
    </row>
    <row r="19" ht="12.75">
      <c r="A19" s="11" t="s">
        <v>461</v>
      </c>
    </row>
    <row r="20" spans="1:8" ht="12.75">
      <c r="A20" s="11" t="s">
        <v>462</v>
      </c>
      <c r="F20" s="3">
        <v>3566</v>
      </c>
      <c r="H20" s="3">
        <v>3543</v>
      </c>
    </row>
    <row r="21" spans="1:8" ht="12.75">
      <c r="A21" s="11" t="s">
        <v>463</v>
      </c>
      <c r="F21" s="1">
        <f>-14737+7402+20+4611</f>
        <v>-2704</v>
      </c>
      <c r="H21" s="1">
        <v>-9149</v>
      </c>
    </row>
    <row r="22" ht="12.75">
      <c r="A22" s="11"/>
    </row>
    <row r="23" spans="1:8" ht="12.75">
      <c r="A23" s="11" t="s">
        <v>464</v>
      </c>
      <c r="F23" s="3">
        <f>SUM(F17:F22)</f>
        <v>21115</v>
      </c>
      <c r="H23" s="3">
        <f>SUM(H17:H22)</f>
        <v>21790</v>
      </c>
    </row>
    <row r="24" ht="12.75">
      <c r="A24" s="11"/>
    </row>
    <row r="25" spans="1:8" ht="12.75">
      <c r="A25" s="11" t="s">
        <v>465</v>
      </c>
      <c r="F25" s="1">
        <f>-31825+1000</f>
        <v>-30825</v>
      </c>
      <c r="H25" s="1">
        <v>9540</v>
      </c>
    </row>
    <row r="26" ht="12.75">
      <c r="A26" s="11"/>
    </row>
    <row r="27" spans="1:8" ht="12.75">
      <c r="A27" s="11" t="s">
        <v>466</v>
      </c>
      <c r="F27" s="3">
        <f>SUM(F23:F26)</f>
        <v>-9710</v>
      </c>
      <c r="H27" s="3">
        <f>SUM(H23:H26)</f>
        <v>31330</v>
      </c>
    </row>
    <row r="28" spans="1:8" ht="12.75">
      <c r="A28" s="11" t="s">
        <v>468</v>
      </c>
      <c r="F28" s="3">
        <v>-3534</v>
      </c>
      <c r="H28" s="3">
        <v>-2265</v>
      </c>
    </row>
    <row r="29" spans="1:8" ht="12.75">
      <c r="A29" s="11" t="s">
        <v>467</v>
      </c>
      <c r="F29" s="1">
        <v>-7402</v>
      </c>
      <c r="H29" s="1">
        <v>-7845</v>
      </c>
    </row>
    <row r="31" spans="1:8" ht="13.5" thickBot="1">
      <c r="A31" s="129" t="s">
        <v>407</v>
      </c>
      <c r="F31" s="166">
        <f>SUM(F26:F30)</f>
        <v>-20646</v>
      </c>
      <c r="H31" s="166">
        <f>SUM(H26:H30)</f>
        <v>21220</v>
      </c>
    </row>
    <row r="33" spans="1:4" ht="12.75">
      <c r="A33" s="165" t="s">
        <v>470</v>
      </c>
      <c r="B33" s="1"/>
      <c r="C33" s="1"/>
      <c r="D33" s="1"/>
    </row>
    <row r="34" spans="6:8" ht="12.75">
      <c r="F34" s="7"/>
      <c r="H34" s="7"/>
    </row>
    <row r="35" spans="1:8" ht="12.75">
      <c r="A35" s="11" t="s">
        <v>471</v>
      </c>
      <c r="F35" s="3">
        <v>712</v>
      </c>
      <c r="H35" s="3">
        <v>-18813</v>
      </c>
    </row>
    <row r="36" spans="1:8" ht="12.75">
      <c r="A36" s="11" t="s">
        <v>472</v>
      </c>
      <c r="F36" s="1">
        <v>-3241</v>
      </c>
      <c r="H36" s="1">
        <v>-8025</v>
      </c>
    </row>
    <row r="37" ht="12.75">
      <c r="A37" s="11"/>
    </row>
    <row r="38" spans="1:8" ht="13.5" thickBot="1">
      <c r="A38" s="129" t="s">
        <v>469</v>
      </c>
      <c r="F38" s="166">
        <f>SUM(F35:F37)</f>
        <v>-2529</v>
      </c>
      <c r="H38" s="166">
        <f>SUM(H35:H37)</f>
        <v>-26838</v>
      </c>
    </row>
    <row r="39" ht="12.75">
      <c r="A39" s="11"/>
    </row>
    <row r="40" spans="1:4" ht="12.75">
      <c r="A40" s="165" t="s">
        <v>473</v>
      </c>
      <c r="B40" s="1"/>
      <c r="C40" s="1"/>
      <c r="D40" s="1"/>
    </row>
    <row r="41" spans="1:8" ht="12.75">
      <c r="A41" s="11" t="s">
        <v>474</v>
      </c>
      <c r="F41" s="3">
        <v>15250</v>
      </c>
      <c r="H41" s="3">
        <v>1625</v>
      </c>
    </row>
    <row r="42" spans="1:8" ht="12.75">
      <c r="A42" s="11" t="s">
        <v>475</v>
      </c>
      <c r="F42" s="3">
        <v>11183</v>
      </c>
      <c r="H42" s="3">
        <v>18725</v>
      </c>
    </row>
    <row r="43" spans="1:8" ht="12.75">
      <c r="A43" s="11" t="s">
        <v>476</v>
      </c>
      <c r="F43" s="1">
        <v>-479</v>
      </c>
      <c r="H43" s="1">
        <v>581</v>
      </c>
    </row>
    <row r="44" ht="12.75">
      <c r="A44" s="11"/>
    </row>
    <row r="45" spans="1:8" ht="13.5" thickBot="1">
      <c r="A45" s="129" t="s">
        <v>408</v>
      </c>
      <c r="F45" s="166">
        <f>SUM(F41:F44)</f>
        <v>25954</v>
      </c>
      <c r="H45" s="166">
        <f>SUM(H41:H44)</f>
        <v>20931</v>
      </c>
    </row>
    <row r="46" spans="1:8" ht="12.75">
      <c r="A46" s="107"/>
      <c r="F46" s="7"/>
      <c r="H46" s="7"/>
    </row>
    <row r="47" spans="1:8" ht="12.75">
      <c r="A47" s="107" t="s">
        <v>409</v>
      </c>
      <c r="F47" s="7">
        <f>+F31+F38+F45</f>
        <v>2779</v>
      </c>
      <c r="H47" s="7">
        <f>+H31+H38+H45</f>
        <v>15313</v>
      </c>
    </row>
    <row r="48" ht="12.75">
      <c r="A48" s="107"/>
    </row>
    <row r="49" spans="1:8" ht="12.75">
      <c r="A49" s="11" t="s">
        <v>412</v>
      </c>
      <c r="F49" s="3">
        <f>-828-4</f>
        <v>-832</v>
      </c>
      <c r="H49" s="3">
        <v>-1155</v>
      </c>
    </row>
    <row r="51" spans="1:8" ht="12.75">
      <c r="A51" s="11" t="s">
        <v>410</v>
      </c>
      <c r="F51" s="3">
        <v>-16763</v>
      </c>
      <c r="H51" s="3">
        <v>-32619</v>
      </c>
    </row>
    <row r="53" spans="1:8" ht="12.75">
      <c r="A53" s="11" t="s">
        <v>412</v>
      </c>
      <c r="F53" s="1">
        <v>4</v>
      </c>
      <c r="H53" s="1">
        <v>-25</v>
      </c>
    </row>
    <row r="55" spans="1:8" ht="12.75">
      <c r="A55" s="129" t="s">
        <v>411</v>
      </c>
      <c r="F55" s="1">
        <f>SUM(F47:F54)</f>
        <v>-14812</v>
      </c>
      <c r="H55" s="1">
        <f>SUM(H47:H54)</f>
        <v>-18486</v>
      </c>
    </row>
    <row r="60" ht="12.75">
      <c r="A60" s="78" t="s">
        <v>343</v>
      </c>
    </row>
    <row r="61" ht="12.75">
      <c r="A61" s="20" t="s">
        <v>366</v>
      </c>
    </row>
  </sheetData>
  <printOptions/>
  <pageMargins left="0.75" right="0.75" top="0.76" bottom="0.74" header="0.5" footer="0.5"/>
  <pageSetup fitToHeight="1" fitToWidth="1" orientation="portrait" scale="88" r:id="rId3"/>
  <legacyDrawing r:id="rId2"/>
  <oleObjects>
    <oleObject progId="" shapeId="18419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85"/>
  <sheetViews>
    <sheetView workbookViewId="0" topLeftCell="A214">
      <selection activeCell="C227" sqref="C227"/>
    </sheetView>
  </sheetViews>
  <sheetFormatPr defaultColWidth="9.140625" defaultRowHeight="12.75"/>
  <cols>
    <col min="1" max="1" width="5.7109375" style="27" customWidth="1"/>
    <col min="2" max="2" width="4.140625" style="0" customWidth="1"/>
    <col min="3" max="3" width="6.00390625" style="0" customWidth="1"/>
    <col min="4" max="4" width="10.00390625" style="0" customWidth="1"/>
    <col min="5" max="5" width="10.8515625" style="0" customWidth="1"/>
    <col min="6" max="6" width="10.28125" style="0" customWidth="1"/>
    <col min="7" max="7" width="6.421875" style="0" customWidth="1"/>
    <col min="8" max="8" width="12.57421875" style="0" customWidth="1"/>
    <col min="9" max="9" width="11.421875" style="0" customWidth="1"/>
    <col min="10" max="11" width="12.7109375" style="0" customWidth="1"/>
    <col min="12" max="12" width="4.8515625" style="0" customWidth="1"/>
  </cols>
  <sheetData>
    <row r="1" ht="12.75">
      <c r="A1" s="26" t="s">
        <v>269</v>
      </c>
    </row>
    <row r="2" ht="12.75">
      <c r="A2" s="142" t="s">
        <v>259</v>
      </c>
    </row>
    <row r="3" ht="12.75">
      <c r="A3" s="142"/>
    </row>
    <row r="4" ht="12.75">
      <c r="A4" s="26" t="s">
        <v>479</v>
      </c>
    </row>
    <row r="6" spans="1:3" ht="12.75">
      <c r="A6" s="143" t="s">
        <v>176</v>
      </c>
      <c r="B6" s="144" t="s">
        <v>368</v>
      </c>
      <c r="C6" s="144"/>
    </row>
    <row r="8" spans="1:3" ht="12.75">
      <c r="A8" s="27">
        <v>1</v>
      </c>
      <c r="B8" s="25" t="s">
        <v>260</v>
      </c>
      <c r="C8" s="25"/>
    </row>
    <row r="9" spans="2:10" ht="12.75">
      <c r="B9" s="27" t="s">
        <v>261</v>
      </c>
      <c r="C9" s="27"/>
      <c r="D9" s="28"/>
      <c r="E9" s="28"/>
      <c r="F9" s="28"/>
      <c r="G9" s="28"/>
      <c r="H9" s="28"/>
      <c r="I9" s="28"/>
      <c r="J9" s="27"/>
    </row>
    <row r="10" spans="2:9" ht="12.75">
      <c r="B10" s="27" t="s">
        <v>123</v>
      </c>
      <c r="C10" s="27"/>
      <c r="D10" s="28"/>
      <c r="E10" s="28"/>
      <c r="F10" s="28"/>
      <c r="G10" s="28"/>
      <c r="H10" s="28"/>
      <c r="I10" s="28"/>
    </row>
    <row r="11" spans="2:9" ht="12.75">
      <c r="B11" s="27" t="s">
        <v>122</v>
      </c>
      <c r="C11" s="27"/>
      <c r="D11" s="28"/>
      <c r="E11" s="28"/>
      <c r="F11" s="28"/>
      <c r="G11" s="28"/>
      <c r="H11" s="28"/>
      <c r="I11" s="28"/>
    </row>
    <row r="12" spans="2:9" ht="12.75">
      <c r="B12" s="27"/>
      <c r="C12" s="27"/>
      <c r="D12" s="28"/>
      <c r="E12" s="28"/>
      <c r="F12" s="28"/>
      <c r="G12" s="28"/>
      <c r="H12" s="28"/>
      <c r="I12" s="28"/>
    </row>
    <row r="13" spans="2:9" ht="12.75">
      <c r="B13" s="27" t="s">
        <v>369</v>
      </c>
      <c r="C13" s="27"/>
      <c r="D13" s="28"/>
      <c r="E13" s="28"/>
      <c r="F13" s="28"/>
      <c r="G13" s="28"/>
      <c r="H13" s="28"/>
      <c r="I13" s="28"/>
    </row>
    <row r="14" spans="2:9" ht="12.75">
      <c r="B14" s="27" t="s">
        <v>370</v>
      </c>
      <c r="C14" s="27"/>
      <c r="D14" s="28"/>
      <c r="E14" s="28"/>
      <c r="F14" s="28"/>
      <c r="G14" s="28"/>
      <c r="H14" s="28"/>
      <c r="I14" s="28"/>
    </row>
    <row r="16" spans="2:3" ht="12.75">
      <c r="B16" s="27" t="s">
        <v>371</v>
      </c>
      <c r="C16" s="27"/>
    </row>
    <row r="17" spans="2:3" ht="12.75">
      <c r="B17" s="27" t="s">
        <v>372</v>
      </c>
      <c r="C17" s="27"/>
    </row>
    <row r="19" spans="1:3" ht="12.75">
      <c r="A19" s="27">
        <v>2</v>
      </c>
      <c r="B19" s="104" t="s">
        <v>373</v>
      </c>
      <c r="C19" s="104"/>
    </row>
    <row r="20" ht="12.75">
      <c r="B20" t="s">
        <v>374</v>
      </c>
    </row>
    <row r="21" ht="12.75">
      <c r="B21" t="s">
        <v>375</v>
      </c>
    </row>
    <row r="23" spans="1:3" ht="12.75">
      <c r="A23" s="27">
        <v>3</v>
      </c>
      <c r="B23" s="104" t="s">
        <v>279</v>
      </c>
      <c r="C23" s="104"/>
    </row>
    <row r="24" spans="2:3" ht="12.75">
      <c r="B24" s="103" t="s">
        <v>42</v>
      </c>
      <c r="C24" s="105"/>
    </row>
    <row r="25" spans="2:3" ht="12.75">
      <c r="B25" s="103" t="s">
        <v>43</v>
      </c>
      <c r="C25" s="105"/>
    </row>
    <row r="27" spans="1:3" ht="12.75">
      <c r="A27" s="27">
        <v>4</v>
      </c>
      <c r="B27" s="25" t="s">
        <v>158</v>
      </c>
      <c r="C27" s="25"/>
    </row>
    <row r="28" spans="2:3" ht="12.75">
      <c r="B28" s="103" t="s">
        <v>159</v>
      </c>
      <c r="C28" s="103"/>
    </row>
    <row r="29" spans="2:3" ht="12.75">
      <c r="B29" s="103" t="s">
        <v>167</v>
      </c>
      <c r="C29" s="103"/>
    </row>
    <row r="31" spans="4:10" ht="12.75">
      <c r="D31" t="s">
        <v>160</v>
      </c>
      <c r="J31" s="15" t="s">
        <v>267</v>
      </c>
    </row>
    <row r="32" spans="4:10" ht="12.75">
      <c r="D32" t="s">
        <v>482</v>
      </c>
      <c r="J32" s="135">
        <f>10494+433</f>
        <v>10927</v>
      </c>
    </row>
    <row r="33" spans="4:10" ht="12.75">
      <c r="D33" t="s">
        <v>483</v>
      </c>
      <c r="J33" s="135">
        <v>-4611</v>
      </c>
    </row>
    <row r="34" ht="13.5" customHeight="1">
      <c r="J34" s="169">
        <f>SUM(J32:J33)</f>
        <v>6316</v>
      </c>
    </row>
    <row r="35" ht="12.75">
      <c r="J35" s="7"/>
    </row>
    <row r="36" spans="1:10" ht="12.75">
      <c r="A36" s="27">
        <v>5</v>
      </c>
      <c r="B36" s="104" t="s">
        <v>161</v>
      </c>
      <c r="C36" s="104"/>
      <c r="J36" s="7"/>
    </row>
    <row r="37" spans="2:10" ht="12.75">
      <c r="B37" t="s">
        <v>162</v>
      </c>
      <c r="J37" s="7"/>
    </row>
    <row r="38" ht="12.75">
      <c r="J38" s="7"/>
    </row>
    <row r="39" spans="1:3" ht="15.75" customHeight="1">
      <c r="A39" s="27">
        <v>6</v>
      </c>
      <c r="B39" s="104" t="s">
        <v>153</v>
      </c>
      <c r="C39" s="104"/>
    </row>
    <row r="40" ht="12.75" customHeight="1">
      <c r="B40" t="s">
        <v>44</v>
      </c>
    </row>
    <row r="41" ht="12.75" customHeight="1">
      <c r="B41" t="s">
        <v>45</v>
      </c>
    </row>
    <row r="42" spans="1:2" s="103" customFormat="1" ht="14.25" customHeight="1">
      <c r="A42" s="118"/>
      <c r="B42" s="103" t="s">
        <v>46</v>
      </c>
    </row>
    <row r="43" s="103" customFormat="1" ht="12.75">
      <c r="A43" s="118"/>
    </row>
    <row r="44" spans="1:3" s="103" customFormat="1" ht="12.75">
      <c r="A44" s="118">
        <v>7</v>
      </c>
      <c r="B44" s="104" t="s">
        <v>163</v>
      </c>
      <c r="C44" s="104"/>
    </row>
    <row r="45" spans="1:2" s="103" customFormat="1" ht="12.75">
      <c r="A45" s="118"/>
      <c r="B45" s="103" t="s">
        <v>165</v>
      </c>
    </row>
    <row r="46" ht="12.75">
      <c r="J46" s="7"/>
    </row>
    <row r="47" spans="1:3" ht="12.75">
      <c r="A47" s="27">
        <v>8</v>
      </c>
      <c r="B47" s="104" t="s">
        <v>293</v>
      </c>
      <c r="C47" s="104"/>
    </row>
    <row r="48" spans="2:10" ht="12.75">
      <c r="B48" s="25"/>
      <c r="C48" s="25"/>
      <c r="F48" s="15" t="s">
        <v>316</v>
      </c>
      <c r="G48" s="15"/>
      <c r="H48" s="15" t="s">
        <v>318</v>
      </c>
      <c r="J48" s="15"/>
    </row>
    <row r="49" spans="2:10" ht="12.75">
      <c r="B49" s="25"/>
      <c r="C49" s="25"/>
      <c r="F49" s="15" t="s">
        <v>317</v>
      </c>
      <c r="G49" s="15"/>
      <c r="H49" s="15" t="s">
        <v>319</v>
      </c>
      <c r="J49" s="15"/>
    </row>
    <row r="50" spans="2:10" ht="12.75">
      <c r="B50" s="25"/>
      <c r="C50" s="25"/>
      <c r="F50" s="15" t="s">
        <v>309</v>
      </c>
      <c r="G50" s="15"/>
      <c r="H50" s="15" t="s">
        <v>268</v>
      </c>
      <c r="I50" s="43" t="s">
        <v>329</v>
      </c>
      <c r="J50" s="15"/>
    </row>
    <row r="51" spans="2:10" ht="12.75">
      <c r="B51" s="25"/>
      <c r="C51" s="25"/>
      <c r="F51" s="15" t="s">
        <v>267</v>
      </c>
      <c r="H51" s="15" t="s">
        <v>267</v>
      </c>
      <c r="I51" s="2"/>
      <c r="J51" s="145"/>
    </row>
    <row r="52" spans="1:10" s="103" customFormat="1" ht="12.75">
      <c r="A52" s="118"/>
      <c r="B52" s="103" t="s">
        <v>294</v>
      </c>
      <c r="F52" s="107">
        <v>123283</v>
      </c>
      <c r="G52" s="107"/>
      <c r="H52" s="107">
        <v>17532</v>
      </c>
      <c r="I52" s="115"/>
      <c r="J52" s="115"/>
    </row>
    <row r="53" spans="1:10" s="103" customFormat="1" ht="12.75">
      <c r="A53" s="118"/>
      <c r="B53" s="103" t="s">
        <v>295</v>
      </c>
      <c r="F53" s="107">
        <v>4310</v>
      </c>
      <c r="G53" s="107"/>
      <c r="H53" s="107">
        <f>32-1000</f>
        <v>-968</v>
      </c>
      <c r="I53" s="115"/>
      <c r="J53" s="115"/>
    </row>
    <row r="54" spans="1:10" s="103" customFormat="1" ht="12.75">
      <c r="A54" s="118"/>
      <c r="B54" s="103" t="s">
        <v>296</v>
      </c>
      <c r="F54" s="107">
        <v>7138</v>
      </c>
      <c r="G54" s="107"/>
      <c r="H54" s="107">
        <v>1476</v>
      </c>
      <c r="I54" s="162"/>
      <c r="J54" s="115"/>
    </row>
    <row r="55" spans="1:10" s="103" customFormat="1" ht="12.75">
      <c r="A55" s="118"/>
      <c r="B55" s="103" t="s">
        <v>297</v>
      </c>
      <c r="F55" s="107">
        <v>6893</v>
      </c>
      <c r="G55" s="107"/>
      <c r="H55" s="107">
        <v>707</v>
      </c>
      <c r="I55" s="115"/>
      <c r="J55" s="115"/>
    </row>
    <row r="56" spans="1:10" s="103" customFormat="1" ht="12.75">
      <c r="A56" s="118"/>
      <c r="B56" s="103" t="s">
        <v>326</v>
      </c>
      <c r="F56" s="108">
        <v>259</v>
      </c>
      <c r="G56" s="115"/>
      <c r="H56" s="108">
        <v>4420</v>
      </c>
      <c r="I56" s="162" t="s">
        <v>270</v>
      </c>
      <c r="J56" s="115"/>
    </row>
    <row r="57" spans="1:10" s="103" customFormat="1" ht="12.75">
      <c r="A57" s="118"/>
      <c r="F57" s="107">
        <f>SUM(F52:F56)</f>
        <v>141883</v>
      </c>
      <c r="G57" s="115"/>
      <c r="H57" s="107">
        <f>SUM(H52:H56)</f>
        <v>23167</v>
      </c>
      <c r="I57" s="115"/>
      <c r="J57" s="115"/>
    </row>
    <row r="58" spans="1:10" s="103" customFormat="1" ht="14.25" customHeight="1">
      <c r="A58" s="118"/>
      <c r="B58" s="103" t="s">
        <v>376</v>
      </c>
      <c r="F58" s="107">
        <v>-96</v>
      </c>
      <c r="G58" s="107"/>
      <c r="H58" s="107">
        <v>0</v>
      </c>
      <c r="I58" s="115"/>
      <c r="J58" s="115"/>
    </row>
    <row r="59" spans="1:10" s="103" customFormat="1" ht="12.75">
      <c r="A59" s="118"/>
      <c r="B59" s="103" t="s">
        <v>304</v>
      </c>
      <c r="F59" s="107">
        <v>0</v>
      </c>
      <c r="G59" s="107"/>
      <c r="H59" s="107">
        <v>-6587</v>
      </c>
      <c r="I59" s="115"/>
      <c r="J59" s="115"/>
    </row>
    <row r="60" spans="1:10" s="103" customFormat="1" ht="12.75">
      <c r="A60" s="118"/>
      <c r="B60" s="103" t="s">
        <v>237</v>
      </c>
      <c r="F60" s="107">
        <v>0</v>
      </c>
      <c r="G60" s="115"/>
      <c r="H60" s="107">
        <v>3673</v>
      </c>
      <c r="I60" s="115"/>
      <c r="J60" s="115"/>
    </row>
    <row r="61" spans="1:10" s="103" customFormat="1" ht="13.5" customHeight="1">
      <c r="A61" s="118"/>
      <c r="F61" s="109">
        <f>SUM(F57:F60)</f>
        <v>141787</v>
      </c>
      <c r="G61" s="115"/>
      <c r="H61" s="109">
        <f>SUM(H57:H60)</f>
        <v>20253</v>
      </c>
      <c r="I61" s="115"/>
      <c r="J61" s="115"/>
    </row>
    <row r="62" spans="1:10" s="103" customFormat="1" ht="14.25" customHeight="1">
      <c r="A62" s="118"/>
      <c r="B62" s="163" t="s">
        <v>270</v>
      </c>
      <c r="C62" s="103" t="s">
        <v>71</v>
      </c>
      <c r="F62" s="115"/>
      <c r="G62" s="115"/>
      <c r="H62" s="115"/>
      <c r="I62" s="115"/>
      <c r="J62" s="115"/>
    </row>
    <row r="63" ht="12.75">
      <c r="J63" s="7"/>
    </row>
    <row r="64" spans="1:3" ht="12.75">
      <c r="A64" s="27">
        <v>9</v>
      </c>
      <c r="B64" s="25" t="s">
        <v>154</v>
      </c>
      <c r="C64" s="25"/>
    </row>
    <row r="65" ht="12.75">
      <c r="B65" t="s">
        <v>377</v>
      </c>
    </row>
    <row r="66" ht="12.75">
      <c r="B66" t="s">
        <v>378</v>
      </c>
    </row>
    <row r="68" spans="1:3" ht="12.75">
      <c r="A68" s="27">
        <v>10</v>
      </c>
      <c r="B68" s="104" t="s">
        <v>164</v>
      </c>
      <c r="C68" s="104"/>
    </row>
    <row r="69" spans="2:3" ht="12.75">
      <c r="B69" t="s">
        <v>510</v>
      </c>
      <c r="C69" s="104"/>
    </row>
    <row r="70" spans="2:3" ht="12.75">
      <c r="B70" t="s">
        <v>166</v>
      </c>
      <c r="C70" s="104"/>
    </row>
    <row r="71" ht="12.75" hidden="1">
      <c r="B71" t="s">
        <v>509</v>
      </c>
    </row>
    <row r="72" ht="12.75" hidden="1">
      <c r="B72" t="s">
        <v>484</v>
      </c>
    </row>
    <row r="73" ht="12.75" hidden="1">
      <c r="B73" t="s">
        <v>166</v>
      </c>
    </row>
    <row r="75" spans="1:3" s="103" customFormat="1" ht="12.75">
      <c r="A75" s="118"/>
      <c r="B75" s="103" t="s">
        <v>332</v>
      </c>
      <c r="C75" s="103" t="s">
        <v>508</v>
      </c>
    </row>
    <row r="76" ht="12.75">
      <c r="C76" s="103" t="s">
        <v>379</v>
      </c>
    </row>
    <row r="77" spans="2:3" ht="12.75">
      <c r="B77" s="43"/>
      <c r="C77" s="43"/>
    </row>
    <row r="78" spans="1:3" ht="12.75">
      <c r="A78" s="27">
        <v>11</v>
      </c>
      <c r="B78" s="104" t="s">
        <v>155</v>
      </c>
      <c r="C78" s="104"/>
    </row>
    <row r="79" spans="1:3" s="105" customFormat="1" ht="12.75" hidden="1">
      <c r="A79" s="120"/>
      <c r="B79" s="105" t="s">
        <v>270</v>
      </c>
      <c r="C79" s="105" t="s">
        <v>168</v>
      </c>
    </row>
    <row r="80" spans="1:3" s="105" customFormat="1" ht="12.75" hidden="1">
      <c r="A80" s="120"/>
      <c r="C80" s="105" t="s">
        <v>380</v>
      </c>
    </row>
    <row r="81" spans="1:3" s="105" customFormat="1" ht="12.75" hidden="1">
      <c r="A81" s="120"/>
      <c r="C81" s="105" t="s">
        <v>381</v>
      </c>
    </row>
    <row r="82" s="105" customFormat="1" ht="12.75" hidden="1">
      <c r="A82" s="120"/>
    </row>
    <row r="83" spans="1:3" s="105" customFormat="1" ht="12.75" hidden="1">
      <c r="A83" s="120"/>
      <c r="C83" s="105" t="s">
        <v>156</v>
      </c>
    </row>
    <row r="84" s="105" customFormat="1" ht="12.75" hidden="1">
      <c r="A84" s="120"/>
    </row>
    <row r="85" spans="1:3" s="105" customFormat="1" ht="12.75" hidden="1">
      <c r="A85" s="120"/>
      <c r="B85" s="170" t="s">
        <v>271</v>
      </c>
      <c r="C85" s="105" t="s">
        <v>396</v>
      </c>
    </row>
    <row r="86" spans="1:3" s="105" customFormat="1" ht="12.75" hidden="1">
      <c r="A86" s="120"/>
      <c r="C86" s="105" t="s">
        <v>395</v>
      </c>
    </row>
    <row r="87" s="30" customFormat="1" ht="12.75" hidden="1">
      <c r="A87" s="72"/>
    </row>
    <row r="88" spans="1:2" s="30" customFormat="1" ht="12.75">
      <c r="A88" s="72"/>
      <c r="B88" s="30" t="s">
        <v>485</v>
      </c>
    </row>
    <row r="89" spans="1:2" s="30" customFormat="1" ht="12.75">
      <c r="A89" s="72"/>
      <c r="B89" s="30" t="s">
        <v>57</v>
      </c>
    </row>
    <row r="90" s="30" customFormat="1" ht="12.75">
      <c r="A90" s="72"/>
    </row>
    <row r="91" spans="1:3" s="30" customFormat="1" ht="12.75" hidden="1">
      <c r="A91" s="72"/>
      <c r="C91" s="105" t="s">
        <v>157</v>
      </c>
    </row>
    <row r="92" s="30" customFormat="1" ht="12.75" hidden="1">
      <c r="A92" s="72"/>
    </row>
    <row r="93" ht="12.75" hidden="1">
      <c r="C93" s="30" t="s">
        <v>397</v>
      </c>
    </row>
    <row r="94" ht="12.75" hidden="1">
      <c r="C94" s="30" t="s">
        <v>398</v>
      </c>
    </row>
    <row r="95" ht="12.75" hidden="1">
      <c r="C95" s="30" t="s">
        <v>401</v>
      </c>
    </row>
    <row r="96" ht="12.75" hidden="1">
      <c r="C96" s="30" t="s">
        <v>399</v>
      </c>
    </row>
    <row r="97" ht="12.75" hidden="1">
      <c r="C97" s="30" t="s">
        <v>400</v>
      </c>
    </row>
    <row r="98" spans="2:3" ht="12.75" hidden="1">
      <c r="B98" s="30"/>
      <c r="C98" s="30"/>
    </row>
    <row r="99" spans="2:3" ht="12.75">
      <c r="B99" s="30"/>
      <c r="C99" s="30"/>
    </row>
    <row r="100" spans="1:3" ht="12.75">
      <c r="A100" s="27">
        <v>12</v>
      </c>
      <c r="B100" s="104" t="s">
        <v>382</v>
      </c>
      <c r="C100" s="104"/>
    </row>
    <row r="101" spans="2:3" ht="12.75">
      <c r="B101" s="30" t="s">
        <v>82</v>
      </c>
      <c r="C101" s="30"/>
    </row>
    <row r="102" spans="2:3" ht="12.75">
      <c r="B102" s="30" t="s">
        <v>83</v>
      </c>
      <c r="C102" s="30"/>
    </row>
    <row r="103" spans="2:8" ht="12.75">
      <c r="B103" s="30"/>
      <c r="C103" s="30"/>
      <c r="H103" s="15" t="s">
        <v>174</v>
      </c>
    </row>
    <row r="104" spans="2:8" ht="12.75">
      <c r="B104" s="30"/>
      <c r="C104" s="30"/>
      <c r="H104" s="15" t="s">
        <v>175</v>
      </c>
    </row>
    <row r="105" spans="2:8" ht="12.75">
      <c r="B105" s="30"/>
      <c r="C105" s="30"/>
      <c r="H105" s="15" t="s">
        <v>267</v>
      </c>
    </row>
    <row r="106" spans="2:3" ht="12.75">
      <c r="B106" s="30" t="s">
        <v>169</v>
      </c>
      <c r="C106" s="30"/>
    </row>
    <row r="107" spans="2:3" ht="12.75">
      <c r="B107" s="30" t="s">
        <v>170</v>
      </c>
      <c r="C107" s="30"/>
    </row>
    <row r="108" spans="2:8" ht="12.75" hidden="1">
      <c r="B108" s="30" t="s">
        <v>171</v>
      </c>
      <c r="C108" s="30"/>
      <c r="H108" s="15" t="s">
        <v>341</v>
      </c>
    </row>
    <row r="109" spans="2:8" ht="12.75">
      <c r="B109" s="30" t="s">
        <v>425</v>
      </c>
      <c r="C109" s="30"/>
      <c r="H109" s="107">
        <v>-6</v>
      </c>
    </row>
    <row r="110" spans="2:8" ht="12.75">
      <c r="B110" s="30"/>
      <c r="C110" s="30"/>
      <c r="H110" s="107"/>
    </row>
    <row r="111" spans="2:8" ht="12.75">
      <c r="B111" s="30" t="s">
        <v>172</v>
      </c>
      <c r="C111" s="30"/>
      <c r="H111" s="107">
        <v>46</v>
      </c>
    </row>
    <row r="112" spans="2:3" ht="12.75">
      <c r="B112" s="30" t="s">
        <v>173</v>
      </c>
      <c r="C112" s="30"/>
    </row>
    <row r="113" spans="2:8" ht="12.75">
      <c r="B113" s="30"/>
      <c r="C113" s="30"/>
      <c r="H113" s="169">
        <f>SUM(H107:H112)</f>
        <v>40</v>
      </c>
    </row>
    <row r="114" spans="2:8" ht="12.75">
      <c r="B114" s="30"/>
      <c r="C114" s="30"/>
      <c r="H114" s="2"/>
    </row>
    <row r="115" spans="2:3" ht="12.75" hidden="1">
      <c r="B115" t="s">
        <v>186</v>
      </c>
      <c r="C115" s="103" t="s">
        <v>132</v>
      </c>
    </row>
    <row r="116" ht="12.75" hidden="1">
      <c r="C116" s="103" t="s">
        <v>133</v>
      </c>
    </row>
    <row r="117" ht="12.75" hidden="1">
      <c r="C117" s="103" t="s">
        <v>139</v>
      </c>
    </row>
    <row r="118" ht="12.75" hidden="1">
      <c r="C118" s="103" t="s">
        <v>134</v>
      </c>
    </row>
    <row r="119" ht="12.75" hidden="1">
      <c r="C119" s="103" t="s">
        <v>135</v>
      </c>
    </row>
    <row r="120" ht="12.75" hidden="1">
      <c r="C120" s="103" t="s">
        <v>136</v>
      </c>
    </row>
    <row r="121" ht="12.75" hidden="1">
      <c r="C121" s="103" t="s">
        <v>433</v>
      </c>
    </row>
    <row r="122" ht="12.75" hidden="1">
      <c r="C122" s="103"/>
    </row>
    <row r="123" ht="12.75" hidden="1">
      <c r="C123" s="103" t="s">
        <v>137</v>
      </c>
    </row>
    <row r="124" ht="12.75" hidden="1">
      <c r="C124" s="103" t="s">
        <v>138</v>
      </c>
    </row>
    <row r="125" ht="12.75" hidden="1">
      <c r="C125" s="103" t="s">
        <v>141</v>
      </c>
    </row>
    <row r="126" ht="12.75" hidden="1">
      <c r="C126" s="103" t="s">
        <v>140</v>
      </c>
    </row>
    <row r="127" ht="12.75" hidden="1">
      <c r="C127" s="103"/>
    </row>
    <row r="128" ht="12.75" hidden="1">
      <c r="C128" s="103" t="s">
        <v>143</v>
      </c>
    </row>
    <row r="129" ht="12.75" hidden="1">
      <c r="C129" s="103" t="s">
        <v>142</v>
      </c>
    </row>
    <row r="130" spans="2:3" ht="12.75">
      <c r="B130" s="103" t="s">
        <v>186</v>
      </c>
      <c r="C130" s="103" t="s">
        <v>47</v>
      </c>
    </row>
    <row r="131" ht="12.75">
      <c r="C131" s="163" t="s">
        <v>48</v>
      </c>
    </row>
    <row r="132" ht="12.75">
      <c r="C132" s="103" t="s">
        <v>49</v>
      </c>
    </row>
    <row r="133" ht="12.75">
      <c r="C133" s="103" t="s">
        <v>50</v>
      </c>
    </row>
    <row r="134" ht="12.75">
      <c r="C134" s="103" t="s">
        <v>51</v>
      </c>
    </row>
    <row r="135" ht="12.75">
      <c r="C135" s="103"/>
    </row>
    <row r="136" ht="12.75">
      <c r="C136" s="103" t="s">
        <v>52</v>
      </c>
    </row>
    <row r="137" ht="12.75">
      <c r="C137" s="103" t="s">
        <v>53</v>
      </c>
    </row>
    <row r="138" spans="2:3" ht="12.75">
      <c r="B138" s="103"/>
      <c r="C138" s="103"/>
    </row>
    <row r="139" spans="2:3" ht="12.75">
      <c r="B139" s="103" t="s">
        <v>327</v>
      </c>
      <c r="C139" s="103" t="s">
        <v>383</v>
      </c>
    </row>
    <row r="140" ht="12.75">
      <c r="C140" s="103" t="s">
        <v>384</v>
      </c>
    </row>
    <row r="141" ht="12.75">
      <c r="C141" s="103" t="s">
        <v>386</v>
      </c>
    </row>
    <row r="142" ht="12.75">
      <c r="C142" s="103" t="s">
        <v>385</v>
      </c>
    </row>
    <row r="143" ht="12.75">
      <c r="C143" s="103"/>
    </row>
    <row r="144" spans="2:3" ht="12.75">
      <c r="B144" s="103"/>
      <c r="C144" s="103"/>
    </row>
    <row r="145" spans="1:3" ht="12.75">
      <c r="A145" s="143" t="s">
        <v>177</v>
      </c>
      <c r="B145" s="144" t="s">
        <v>426</v>
      </c>
      <c r="C145" s="144"/>
    </row>
    <row r="146" spans="2:3" ht="12.75">
      <c r="B146" s="144" t="s">
        <v>387</v>
      </c>
      <c r="C146" s="144"/>
    </row>
    <row r="147" spans="2:3" ht="12.75">
      <c r="B147" s="144"/>
      <c r="C147" s="144"/>
    </row>
    <row r="148" spans="1:3" ht="12.75">
      <c r="A148" s="27">
        <v>1</v>
      </c>
      <c r="B148" s="104" t="s">
        <v>268</v>
      </c>
      <c r="C148" s="144"/>
    </row>
    <row r="149" spans="3:10" ht="12.75">
      <c r="C149" s="104"/>
      <c r="J149" s="15" t="s">
        <v>502</v>
      </c>
    </row>
    <row r="150" spans="2:10" ht="12.75">
      <c r="B150" s="104"/>
      <c r="C150" s="104"/>
      <c r="H150" s="15" t="s">
        <v>54</v>
      </c>
      <c r="J150" s="15" t="s">
        <v>348</v>
      </c>
    </row>
    <row r="151" spans="2:10" ht="12.75">
      <c r="B151" s="25"/>
      <c r="C151" s="25"/>
      <c r="H151" s="15" t="s">
        <v>32</v>
      </c>
      <c r="J151" s="15" t="s">
        <v>350</v>
      </c>
    </row>
    <row r="152" spans="2:10" ht="12.75">
      <c r="B152" s="25"/>
      <c r="C152" s="25"/>
      <c r="H152" s="29" t="s">
        <v>55</v>
      </c>
      <c r="I152" s="15"/>
      <c r="J152" s="29" t="s">
        <v>55</v>
      </c>
    </row>
    <row r="153" spans="8:10" ht="12.75">
      <c r="H153" s="110" t="s">
        <v>267</v>
      </c>
      <c r="J153" s="110" t="s">
        <v>267</v>
      </c>
    </row>
    <row r="154" spans="8:10" ht="12.75">
      <c r="H154" s="103"/>
      <c r="I154" s="110"/>
      <c r="J154" s="103"/>
    </row>
    <row r="155" spans="2:10" ht="12.75">
      <c r="B155" t="s">
        <v>180</v>
      </c>
      <c r="H155" s="107">
        <f>+J155-1950</f>
        <v>4230</v>
      </c>
      <c r="I155" s="107"/>
      <c r="J155" s="107">
        <v>6180</v>
      </c>
    </row>
    <row r="156" spans="2:10" ht="12.75">
      <c r="B156" t="s">
        <v>331</v>
      </c>
      <c r="H156" s="107">
        <f>+J156-15</f>
        <v>81</v>
      </c>
      <c r="I156" s="107"/>
      <c r="J156" s="107">
        <v>96</v>
      </c>
    </row>
    <row r="157" spans="8:10" ht="6" customHeight="1">
      <c r="H157" s="107"/>
      <c r="I157" s="107"/>
      <c r="J157" s="107"/>
    </row>
    <row r="158" spans="8:10" ht="12.75">
      <c r="H158" s="109">
        <f>SUM(H155:H157)</f>
        <v>4311</v>
      </c>
      <c r="I158" s="107"/>
      <c r="J158" s="109">
        <f>SUM(J155:J157)</f>
        <v>6276</v>
      </c>
    </row>
    <row r="159" spans="2:10" ht="12.75" hidden="1">
      <c r="B159" s="146" t="s">
        <v>191</v>
      </c>
      <c r="H159" s="115"/>
      <c r="I159" s="107"/>
      <c r="J159" s="115"/>
    </row>
    <row r="160" spans="8:10" ht="12.75" hidden="1">
      <c r="H160" s="115"/>
      <c r="I160" s="107"/>
      <c r="J160" s="115"/>
    </row>
    <row r="161" spans="2:10" ht="12.75" hidden="1">
      <c r="B161" t="s">
        <v>192</v>
      </c>
      <c r="H161" s="115">
        <v>15259</v>
      </c>
      <c r="I161" s="107"/>
      <c r="J161" s="115"/>
    </row>
    <row r="162" spans="2:10" ht="12.75" customHeight="1" hidden="1">
      <c r="B162" t="s">
        <v>388</v>
      </c>
      <c r="H162" s="115">
        <f>+H161*0.28</f>
        <v>4272.52</v>
      </c>
      <c r="I162" s="107"/>
      <c r="J162" s="115"/>
    </row>
    <row r="163" spans="8:10" ht="12.75" customHeight="1" hidden="1">
      <c r="H163" s="115"/>
      <c r="I163" s="107"/>
      <c r="J163" s="115"/>
    </row>
    <row r="164" spans="2:10" ht="12.75" customHeight="1" hidden="1">
      <c r="B164" s="103" t="s">
        <v>127</v>
      </c>
      <c r="H164" s="115"/>
      <c r="I164" s="107"/>
      <c r="J164" s="115"/>
    </row>
    <row r="165" spans="3:10" ht="12.75" customHeight="1" hidden="1">
      <c r="C165" t="s">
        <v>130</v>
      </c>
      <c r="H165" s="115">
        <v>-2658</v>
      </c>
      <c r="I165" s="107"/>
      <c r="J165" s="115"/>
    </row>
    <row r="166" spans="3:10" ht="12.75" customHeight="1" hidden="1">
      <c r="C166" t="s">
        <v>126</v>
      </c>
      <c r="H166" s="115">
        <f>-482-157</f>
        <v>-639</v>
      </c>
      <c r="I166" s="107"/>
      <c r="J166" s="115"/>
    </row>
    <row r="167" spans="3:10" ht="12.75" customHeight="1" hidden="1">
      <c r="C167" t="s">
        <v>128</v>
      </c>
      <c r="H167" s="115">
        <v>-84</v>
      </c>
      <c r="I167" s="107"/>
      <c r="J167" s="115"/>
    </row>
    <row r="168" spans="8:10" ht="12.75" hidden="1">
      <c r="H168" s="115"/>
      <c r="I168" s="107"/>
      <c r="J168" s="115"/>
    </row>
    <row r="169" spans="2:10" ht="12.75" hidden="1">
      <c r="B169" s="103" t="s">
        <v>389</v>
      </c>
      <c r="H169" s="115"/>
      <c r="I169" s="107"/>
      <c r="J169" s="115"/>
    </row>
    <row r="170" spans="3:10" ht="12.75" hidden="1">
      <c r="C170" t="s">
        <v>124</v>
      </c>
      <c r="H170" s="115">
        <v>936</v>
      </c>
      <c r="I170" s="107"/>
      <c r="J170" s="115"/>
    </row>
    <row r="171" spans="3:10" ht="12.75" hidden="1">
      <c r="C171" t="s">
        <v>125</v>
      </c>
      <c r="H171" s="115">
        <v>101</v>
      </c>
      <c r="I171" s="107"/>
      <c r="J171" s="115"/>
    </row>
    <row r="172" spans="3:10" ht="12.75" hidden="1">
      <c r="C172" t="s">
        <v>193</v>
      </c>
      <c r="H172" s="107">
        <v>13</v>
      </c>
      <c r="I172" s="107"/>
      <c r="J172" s="107"/>
    </row>
    <row r="173" spans="8:10" ht="12.75" hidden="1">
      <c r="H173" s="107"/>
      <c r="I173" s="107"/>
      <c r="J173" s="107"/>
    </row>
    <row r="174" spans="2:10" ht="12.75" hidden="1">
      <c r="B174" t="s">
        <v>414</v>
      </c>
      <c r="H174" s="107">
        <v>-122</v>
      </c>
      <c r="I174" s="107"/>
      <c r="J174" s="107"/>
    </row>
    <row r="175" spans="8:10" ht="12.75" hidden="1">
      <c r="H175" s="107"/>
      <c r="I175" s="107"/>
      <c r="J175" s="107"/>
    </row>
    <row r="176" spans="2:10" ht="12.75" hidden="1">
      <c r="B176" t="s">
        <v>413</v>
      </c>
      <c r="H176" s="107">
        <v>105</v>
      </c>
      <c r="I176" s="107"/>
      <c r="J176" s="107"/>
    </row>
    <row r="177" spans="8:10" ht="12.75" hidden="1">
      <c r="H177" s="107"/>
      <c r="I177" s="107"/>
      <c r="J177" s="107"/>
    </row>
    <row r="178" spans="2:10" ht="12.75" hidden="1">
      <c r="B178" t="s">
        <v>129</v>
      </c>
      <c r="H178" s="107">
        <v>40</v>
      </c>
      <c r="I178" s="107"/>
      <c r="J178" s="107"/>
    </row>
    <row r="179" spans="8:10" ht="12.75" hidden="1">
      <c r="H179" s="108"/>
      <c r="I179" s="107"/>
      <c r="J179" s="107"/>
    </row>
    <row r="180" spans="2:10" ht="12.75" hidden="1">
      <c r="B180" t="s">
        <v>238</v>
      </c>
      <c r="H180" s="109">
        <f>SUM(H162:H179)</f>
        <v>1964.5200000000004</v>
      </c>
      <c r="I180" s="107"/>
      <c r="J180" s="107"/>
    </row>
    <row r="181" spans="2:11" ht="12.75">
      <c r="B181" s="103" t="s">
        <v>486</v>
      </c>
      <c r="C181" s="105"/>
      <c r="D181" s="103"/>
      <c r="E181" s="105"/>
      <c r="F181" s="105"/>
      <c r="G181" s="105"/>
      <c r="H181" s="106"/>
      <c r="I181" s="105"/>
      <c r="J181" s="105"/>
      <c r="K181" s="105"/>
    </row>
    <row r="182" spans="2:11" ht="12.75">
      <c r="B182" s="103" t="s">
        <v>503</v>
      </c>
      <c r="C182" s="105"/>
      <c r="D182" s="103"/>
      <c r="E182" s="105"/>
      <c r="F182" s="105"/>
      <c r="G182" s="105"/>
      <c r="H182" s="106"/>
      <c r="I182" s="105"/>
      <c r="J182" s="105"/>
      <c r="K182" s="105"/>
    </row>
    <row r="183" spans="2:11" ht="12.75">
      <c r="B183" s="105"/>
      <c r="C183" s="105"/>
      <c r="D183" s="103"/>
      <c r="E183" s="105"/>
      <c r="F183" s="105"/>
      <c r="G183" s="105"/>
      <c r="H183" s="106"/>
      <c r="I183" s="105"/>
      <c r="J183" s="105"/>
      <c r="K183" s="105"/>
    </row>
    <row r="184" spans="1:9" ht="12.75">
      <c r="A184" s="27">
        <v>2</v>
      </c>
      <c r="B184" s="25" t="s">
        <v>390</v>
      </c>
      <c r="C184" s="25"/>
      <c r="G184" s="15"/>
      <c r="I184" s="15"/>
    </row>
    <row r="185" spans="2:8" ht="12.75" hidden="1">
      <c r="B185" s="2" t="s">
        <v>393</v>
      </c>
      <c r="C185" s="2"/>
      <c r="D185" s="2"/>
      <c r="E185" s="2"/>
      <c r="F185" s="2"/>
      <c r="G185" s="31"/>
      <c r="H185" s="2"/>
    </row>
    <row r="186" spans="2:8" ht="12.75" hidden="1">
      <c r="B186" s="119" t="s">
        <v>391</v>
      </c>
      <c r="C186" s="119"/>
      <c r="D186" s="2"/>
      <c r="E186" s="2"/>
      <c r="F186" s="2"/>
      <c r="G186" s="2"/>
      <c r="H186" s="2"/>
    </row>
    <row r="187" spans="2:8" ht="12.75" hidden="1">
      <c r="B187" s="119"/>
      <c r="C187" s="119"/>
      <c r="D187" s="2"/>
      <c r="E187" s="2"/>
      <c r="F187" s="2"/>
      <c r="G187" s="2"/>
      <c r="H187" s="2"/>
    </row>
    <row r="188" spans="2:8" ht="12.75">
      <c r="B188" s="119" t="s">
        <v>488</v>
      </c>
      <c r="C188" s="119"/>
      <c r="D188" s="2"/>
      <c r="E188" s="2"/>
      <c r="F188" s="2"/>
      <c r="G188" s="2"/>
      <c r="H188" s="2"/>
    </row>
    <row r="190" spans="1:3" ht="12.75">
      <c r="A190" s="27">
        <v>3</v>
      </c>
      <c r="B190" s="25" t="s">
        <v>392</v>
      </c>
      <c r="C190" s="25"/>
    </row>
    <row r="191" spans="2:9" ht="12.75">
      <c r="B191" s="27" t="s">
        <v>332</v>
      </c>
      <c r="C191" s="103" t="s">
        <v>56</v>
      </c>
      <c r="H191" s="7"/>
      <c r="I191" s="2"/>
    </row>
    <row r="192" spans="2:9" ht="12.75">
      <c r="B192" s="27"/>
      <c r="C192" s="103" t="s">
        <v>489</v>
      </c>
      <c r="H192" s="7"/>
      <c r="I192" s="2"/>
    </row>
    <row r="193" spans="2:9" ht="12.75">
      <c r="B193" s="27"/>
      <c r="C193" s="103" t="s">
        <v>490</v>
      </c>
      <c r="H193" s="7"/>
      <c r="I193" s="2"/>
    </row>
    <row r="194" spans="2:9" ht="12.75">
      <c r="B194" s="27"/>
      <c r="C194" s="103"/>
      <c r="H194" s="7"/>
      <c r="I194" s="2"/>
    </row>
    <row r="195" spans="2:3" ht="14.25" customHeight="1">
      <c r="B195" s="27" t="s">
        <v>333</v>
      </c>
      <c r="C195" t="s">
        <v>487</v>
      </c>
    </row>
    <row r="196" ht="12.75">
      <c r="H196" s="15" t="s">
        <v>267</v>
      </c>
    </row>
    <row r="197" spans="3:8" ht="16.5" customHeight="1">
      <c r="C197" s="29" t="s">
        <v>272</v>
      </c>
      <c r="D197" t="s">
        <v>273</v>
      </c>
      <c r="H197" s="107">
        <f>73197+3032+47476-1377+1377-1631</f>
        <v>122074</v>
      </c>
    </row>
    <row r="198" spans="3:8" ht="12.75">
      <c r="C198" s="29" t="s">
        <v>274</v>
      </c>
      <c r="D198" t="s">
        <v>275</v>
      </c>
      <c r="H198" s="3">
        <f>73197+3032+47476-1377-1904-1</f>
        <v>120423</v>
      </c>
    </row>
    <row r="199" spans="3:8" ht="15" customHeight="1">
      <c r="C199" s="29" t="s">
        <v>276</v>
      </c>
      <c r="D199" t="s">
        <v>277</v>
      </c>
      <c r="H199" s="107">
        <v>57111</v>
      </c>
    </row>
    <row r="200" spans="2:3" ht="12.75">
      <c r="B200" s="29"/>
      <c r="C200" s="29"/>
    </row>
    <row r="201" spans="1:3" ht="12.75">
      <c r="A201" s="27">
        <v>4</v>
      </c>
      <c r="B201" s="25" t="s">
        <v>278</v>
      </c>
      <c r="C201" s="25"/>
    </row>
    <row r="202" spans="2:3" ht="12.75">
      <c r="B202" s="30" t="s">
        <v>511</v>
      </c>
      <c r="C202" s="25"/>
    </row>
    <row r="203" spans="1:2" s="30" customFormat="1" ht="12.75" hidden="1">
      <c r="A203" s="72"/>
      <c r="B203" s="30" t="s">
        <v>504</v>
      </c>
    </row>
    <row r="204" spans="1:2" s="30" customFormat="1" ht="12.75" hidden="1">
      <c r="A204" s="72"/>
      <c r="B204" s="30" t="s">
        <v>394</v>
      </c>
    </row>
    <row r="205" s="30" customFormat="1" ht="12.75">
      <c r="A205" s="72"/>
    </row>
    <row r="206" spans="1:3" s="30" customFormat="1" ht="12.75">
      <c r="A206" s="72"/>
      <c r="B206" s="122" t="s">
        <v>181</v>
      </c>
      <c r="C206" s="30" t="s">
        <v>324</v>
      </c>
    </row>
    <row r="207" spans="1:3" s="30" customFormat="1" ht="12.75">
      <c r="A207" s="72"/>
      <c r="C207" s="30" t="s">
        <v>491</v>
      </c>
    </row>
    <row r="208" spans="1:3" s="30" customFormat="1" ht="12.75">
      <c r="A208" s="72"/>
      <c r="C208" s="30" t="s">
        <v>493</v>
      </c>
    </row>
    <row r="209" spans="1:3" s="30" customFormat="1" ht="12.75">
      <c r="A209" s="72"/>
      <c r="C209" s="30" t="s">
        <v>492</v>
      </c>
    </row>
    <row r="210" spans="1:3" s="30" customFormat="1" ht="12.75">
      <c r="A210" s="72"/>
      <c r="C210" s="30" t="s">
        <v>402</v>
      </c>
    </row>
    <row r="211" spans="1:3" s="30" customFormat="1" ht="12.75">
      <c r="A211" s="72"/>
      <c r="C211" s="30" t="s">
        <v>403</v>
      </c>
    </row>
    <row r="212" spans="1:3" s="30" customFormat="1" ht="12.75">
      <c r="A212" s="72"/>
      <c r="C212" s="30" t="s">
        <v>94</v>
      </c>
    </row>
    <row r="213" spans="1:3" s="30" customFormat="1" ht="12.75">
      <c r="A213" s="72"/>
      <c r="C213" s="30" t="s">
        <v>404</v>
      </c>
    </row>
    <row r="214" s="30" customFormat="1" ht="12.75">
      <c r="A214" s="72"/>
    </row>
    <row r="215" spans="1:3" s="30" customFormat="1" ht="12.75">
      <c r="A215" s="72"/>
      <c r="C215" s="30" t="s">
        <v>325</v>
      </c>
    </row>
    <row r="216" spans="1:3" s="30" customFormat="1" ht="12.75">
      <c r="A216" s="72"/>
      <c r="C216" s="30" t="s">
        <v>405</v>
      </c>
    </row>
    <row r="217" spans="1:3" s="103" customFormat="1" ht="12.75">
      <c r="A217" s="118"/>
      <c r="C217" s="103" t="s">
        <v>95</v>
      </c>
    </row>
    <row r="218" spans="1:3" s="103" customFormat="1" ht="12.75">
      <c r="A218" s="118"/>
      <c r="C218" s="103" t="s">
        <v>96</v>
      </c>
    </row>
    <row r="219" spans="1:3" s="30" customFormat="1" ht="12.75">
      <c r="A219" s="72"/>
      <c r="C219" s="30" t="s">
        <v>97</v>
      </c>
    </row>
    <row r="220" spans="1:3" s="30" customFormat="1" ht="12.75">
      <c r="A220" s="72"/>
      <c r="C220" s="30" t="s">
        <v>494</v>
      </c>
    </row>
    <row r="221" spans="1:3" s="30" customFormat="1" ht="12.75">
      <c r="A221" s="72"/>
      <c r="C221" s="30" t="s">
        <v>495</v>
      </c>
    </row>
    <row r="222" spans="1:3" s="30" customFormat="1" ht="12.75">
      <c r="A222" s="72"/>
      <c r="C222" s="30" t="s">
        <v>497</v>
      </c>
    </row>
    <row r="223" spans="1:3" s="30" customFormat="1" ht="12.75">
      <c r="A223" s="72"/>
      <c r="C223" s="30" t="s">
        <v>496</v>
      </c>
    </row>
    <row r="224" s="30" customFormat="1" ht="12.75">
      <c r="A224" s="72"/>
    </row>
    <row r="225" spans="1:3" s="30" customFormat="1" ht="12.75">
      <c r="A225" s="72"/>
      <c r="B225" s="122" t="s">
        <v>182</v>
      </c>
      <c r="C225" s="30" t="s">
        <v>337</v>
      </c>
    </row>
    <row r="226" spans="1:3" s="30" customFormat="1" ht="12.75">
      <c r="A226" s="72"/>
      <c r="C226" s="30" t="s">
        <v>512</v>
      </c>
    </row>
    <row r="227" s="30" customFormat="1" ht="12.75">
      <c r="A227" s="72"/>
    </row>
    <row r="228" spans="1:3" s="30" customFormat="1" ht="12.75">
      <c r="A228" s="72"/>
      <c r="B228" s="122" t="s">
        <v>183</v>
      </c>
      <c r="C228" s="30" t="s">
        <v>87</v>
      </c>
    </row>
    <row r="229" spans="1:3" s="30" customFormat="1" ht="12.75">
      <c r="A229" s="72"/>
      <c r="C229" s="30" t="s">
        <v>88</v>
      </c>
    </row>
    <row r="230" spans="1:3" s="30" customFormat="1" ht="12.75">
      <c r="A230" s="72"/>
      <c r="C230" s="30" t="s">
        <v>89</v>
      </c>
    </row>
    <row r="231" spans="1:3" s="30" customFormat="1" ht="12.75">
      <c r="A231" s="72"/>
      <c r="C231" s="30" t="s">
        <v>90</v>
      </c>
    </row>
    <row r="232" spans="1:3" s="30" customFormat="1" ht="12.75">
      <c r="A232" s="72"/>
      <c r="C232" s="30" t="s">
        <v>91</v>
      </c>
    </row>
    <row r="233" spans="1:3" s="30" customFormat="1" ht="12.75">
      <c r="A233" s="72"/>
      <c r="C233" s="30" t="s">
        <v>92</v>
      </c>
    </row>
    <row r="234" spans="1:3" s="30" customFormat="1" ht="12.75">
      <c r="A234" s="72"/>
      <c r="C234" s="30" t="s">
        <v>93</v>
      </c>
    </row>
    <row r="235" s="30" customFormat="1" ht="12.75">
      <c r="A235" s="72"/>
    </row>
    <row r="236" spans="1:3" s="30" customFormat="1" ht="12.75">
      <c r="A236" s="72"/>
      <c r="C236" s="30" t="s">
        <v>498</v>
      </c>
    </row>
    <row r="237" spans="1:4" s="30" customFormat="1" ht="12.75">
      <c r="A237" s="72"/>
      <c r="C237" s="30" t="s">
        <v>186</v>
      </c>
      <c r="D237" s="30" t="s">
        <v>72</v>
      </c>
    </row>
    <row r="238" spans="1:4" s="30" customFormat="1" ht="12.75">
      <c r="A238" s="72"/>
      <c r="D238" s="30" t="s">
        <v>58</v>
      </c>
    </row>
    <row r="239" spans="1:4" s="30" customFormat="1" ht="12.75">
      <c r="A239" s="72"/>
      <c r="C239" s="30" t="s">
        <v>327</v>
      </c>
      <c r="D239" s="30" t="s">
        <v>73</v>
      </c>
    </row>
    <row r="240" spans="1:4" s="30" customFormat="1" ht="12.75">
      <c r="A240" s="72"/>
      <c r="D240" s="30" t="s">
        <v>1</v>
      </c>
    </row>
    <row r="241" spans="1:4" s="30" customFormat="1" ht="12.75">
      <c r="A241" s="72"/>
      <c r="C241" s="30" t="s">
        <v>187</v>
      </c>
      <c r="D241" s="30" t="s">
        <v>74</v>
      </c>
    </row>
    <row r="242" spans="1:4" s="30" customFormat="1" ht="12.75">
      <c r="A242" s="72"/>
      <c r="D242" s="30" t="s">
        <v>2</v>
      </c>
    </row>
    <row r="243" spans="1:4" s="30" customFormat="1" ht="12.75">
      <c r="A243" s="72"/>
      <c r="C243" s="30" t="s">
        <v>188</v>
      </c>
      <c r="D243" s="30" t="s">
        <v>75</v>
      </c>
    </row>
    <row r="244" spans="1:4" s="30" customFormat="1" ht="12.75">
      <c r="A244" s="72"/>
      <c r="D244" s="30" t="s">
        <v>3</v>
      </c>
    </row>
    <row r="245" spans="1:4" s="30" customFormat="1" ht="12.75">
      <c r="A245" s="72"/>
      <c r="C245" s="30" t="s">
        <v>131</v>
      </c>
      <c r="D245" s="30" t="s">
        <v>76</v>
      </c>
    </row>
    <row r="246" spans="1:4" s="30" customFormat="1" ht="12.75">
      <c r="A246" s="72"/>
      <c r="D246" s="30" t="s">
        <v>500</v>
      </c>
    </row>
    <row r="247" spans="1:4" s="30" customFormat="1" ht="12.75">
      <c r="A247" s="72"/>
      <c r="D247" s="30" t="s">
        <v>59</v>
      </c>
    </row>
    <row r="248" spans="1:4" s="30" customFormat="1" ht="12.75">
      <c r="A248" s="72"/>
      <c r="C248" s="30" t="s">
        <v>499</v>
      </c>
      <c r="D248" s="30" t="s">
        <v>77</v>
      </c>
    </row>
    <row r="249" spans="1:4" s="30" customFormat="1" ht="12.75">
      <c r="A249" s="72"/>
      <c r="D249" s="30" t="s">
        <v>0</v>
      </c>
    </row>
    <row r="250" s="30" customFormat="1" ht="12.75">
      <c r="A250" s="72"/>
    </row>
    <row r="251" spans="1:3" s="30" customFormat="1" ht="12.75">
      <c r="A251" s="72"/>
      <c r="B251" s="30" t="s">
        <v>98</v>
      </c>
      <c r="C251" s="30" t="s">
        <v>5</v>
      </c>
    </row>
    <row r="252" spans="1:3" s="30" customFormat="1" ht="12.75">
      <c r="A252" s="72"/>
      <c r="C252" s="30" t="s">
        <v>4</v>
      </c>
    </row>
    <row r="253" s="30" customFormat="1" ht="12.75">
      <c r="A253" s="72"/>
    </row>
    <row r="254" spans="1:3" s="30" customFormat="1" ht="12.75">
      <c r="A254" s="72"/>
      <c r="C254" s="30" t="s">
        <v>99</v>
      </c>
    </row>
    <row r="255" spans="1:3" s="30" customFormat="1" ht="12.75">
      <c r="A255" s="72"/>
      <c r="C255" s="30" t="s">
        <v>104</v>
      </c>
    </row>
    <row r="256" spans="1:3" s="30" customFormat="1" ht="12.75">
      <c r="A256" s="72"/>
      <c r="C256" s="30" t="s">
        <v>100</v>
      </c>
    </row>
    <row r="257" spans="1:3" s="30" customFormat="1" ht="12.75">
      <c r="A257" s="72"/>
      <c r="C257" s="30" t="s">
        <v>101</v>
      </c>
    </row>
    <row r="258" spans="1:3" s="30" customFormat="1" ht="12.75">
      <c r="A258" s="72"/>
      <c r="C258" s="30" t="s">
        <v>102</v>
      </c>
    </row>
    <row r="259" spans="1:3" s="30" customFormat="1" ht="12.75">
      <c r="A259" s="72"/>
      <c r="C259" s="30" t="s">
        <v>103</v>
      </c>
    </row>
    <row r="260" s="30" customFormat="1" ht="12.75">
      <c r="A260" s="72"/>
    </row>
    <row r="261" spans="1:3" s="30" customFormat="1" ht="12.75">
      <c r="A261" s="72"/>
      <c r="C261" s="30" t="s">
        <v>105</v>
      </c>
    </row>
    <row r="262" spans="1:3" s="30" customFormat="1" ht="12.75">
      <c r="A262" s="72"/>
      <c r="C262" s="30" t="s">
        <v>6</v>
      </c>
    </row>
    <row r="263" spans="1:3" s="30" customFormat="1" ht="12.75">
      <c r="A263" s="72"/>
      <c r="C263" s="30" t="s">
        <v>106</v>
      </c>
    </row>
    <row r="264" spans="1:4" s="30" customFormat="1" ht="12.75">
      <c r="A264" s="72"/>
      <c r="C264" s="30" t="s">
        <v>108</v>
      </c>
      <c r="D264" s="30" t="s">
        <v>109</v>
      </c>
    </row>
    <row r="265" spans="1:4" s="30" customFormat="1" ht="12.75">
      <c r="A265" s="72"/>
      <c r="D265" s="30" t="s">
        <v>107</v>
      </c>
    </row>
    <row r="266" spans="1:4" s="30" customFormat="1" ht="12.75">
      <c r="A266" s="72"/>
      <c r="C266" s="30" t="s">
        <v>108</v>
      </c>
      <c r="D266" s="30" t="s">
        <v>113</v>
      </c>
    </row>
    <row r="267" spans="1:4" s="30" customFormat="1" ht="12.75">
      <c r="A267" s="72"/>
      <c r="D267" s="30" t="s">
        <v>112</v>
      </c>
    </row>
    <row r="268" spans="1:3" s="30" customFormat="1" ht="12.75">
      <c r="A268" s="72"/>
      <c r="C268" s="30" t="s">
        <v>110</v>
      </c>
    </row>
    <row r="269" spans="1:3" s="30" customFormat="1" ht="12.75">
      <c r="A269" s="72"/>
      <c r="C269" s="30" t="s">
        <v>111</v>
      </c>
    </row>
    <row r="270" spans="1:3" s="30" customFormat="1" ht="12.75" hidden="1">
      <c r="A270" s="72"/>
      <c r="B270" s="30" t="s">
        <v>131</v>
      </c>
      <c r="C270" s="30" t="s">
        <v>8</v>
      </c>
    </row>
    <row r="271" spans="1:3" s="30" customFormat="1" ht="12.75" hidden="1">
      <c r="A271" s="72"/>
      <c r="C271" s="30" t="s">
        <v>7</v>
      </c>
    </row>
    <row r="272" spans="1:4" s="30" customFormat="1" ht="12.75" hidden="1">
      <c r="A272" s="72"/>
      <c r="C272" s="30" t="s">
        <v>144</v>
      </c>
      <c r="D272" s="30" t="s">
        <v>9</v>
      </c>
    </row>
    <row r="273" spans="1:4" s="30" customFormat="1" ht="12.75" hidden="1">
      <c r="A273" s="72"/>
      <c r="D273" s="30" t="s">
        <v>10</v>
      </c>
    </row>
    <row r="274" spans="1:4" s="30" customFormat="1" ht="12.75" hidden="1">
      <c r="A274" s="72"/>
      <c r="C274" s="30" t="s">
        <v>146</v>
      </c>
      <c r="D274" s="30" t="s">
        <v>11</v>
      </c>
    </row>
    <row r="275" spans="1:4" s="30" customFormat="1" ht="12.75" hidden="1">
      <c r="A275" s="72"/>
      <c r="D275" s="30" t="s">
        <v>12</v>
      </c>
    </row>
    <row r="276" spans="1:4" s="30" customFormat="1" ht="12.75" hidden="1">
      <c r="A276" s="72"/>
      <c r="D276" s="30" t="s">
        <v>145</v>
      </c>
    </row>
    <row r="277" spans="1:4" s="30" customFormat="1" ht="12.75" hidden="1">
      <c r="A277" s="72"/>
      <c r="C277" s="30" t="s">
        <v>147</v>
      </c>
      <c r="D277" s="30" t="s">
        <v>13</v>
      </c>
    </row>
    <row r="278" spans="1:4" s="30" customFormat="1" ht="12.75" hidden="1">
      <c r="A278" s="72"/>
      <c r="D278" s="30" t="s">
        <v>14</v>
      </c>
    </row>
    <row r="279" spans="1:4" s="30" customFormat="1" ht="12.75" hidden="1">
      <c r="A279" s="72"/>
      <c r="D279" s="30" t="s">
        <v>15</v>
      </c>
    </row>
    <row r="280" spans="1:4" s="30" customFormat="1" ht="12.75" hidden="1">
      <c r="A280" s="72"/>
      <c r="D280" s="30" t="s">
        <v>16</v>
      </c>
    </row>
    <row r="281" s="30" customFormat="1" ht="12.75" hidden="1">
      <c r="A281" s="72"/>
    </row>
    <row r="282" spans="1:3" s="30" customFormat="1" ht="12.75" hidden="1">
      <c r="A282" s="72"/>
      <c r="C282" s="30" t="s">
        <v>23</v>
      </c>
    </row>
    <row r="283" s="30" customFormat="1" ht="12.75">
      <c r="A283" s="72"/>
    </row>
    <row r="284" spans="1:3" s="30" customFormat="1" ht="12.75">
      <c r="A284" s="72"/>
      <c r="B284" s="30" t="s">
        <v>184</v>
      </c>
      <c r="C284" s="30" t="s">
        <v>417</v>
      </c>
    </row>
    <row r="285" s="30" customFormat="1" ht="12.75">
      <c r="A285" s="72"/>
    </row>
    <row r="286" spans="1:3" ht="12.75">
      <c r="A286" s="27">
        <v>5</v>
      </c>
      <c r="B286" s="104" t="s">
        <v>280</v>
      </c>
      <c r="C286" s="104"/>
    </row>
    <row r="287" ht="12.75">
      <c r="B287" t="s">
        <v>17</v>
      </c>
    </row>
    <row r="288" spans="6:10" ht="12.75" customHeight="1">
      <c r="F288" s="84" t="s">
        <v>281</v>
      </c>
      <c r="G288" s="15"/>
      <c r="H288" s="15" t="s">
        <v>282</v>
      </c>
      <c r="I288" s="15"/>
      <c r="J288" s="15" t="s">
        <v>283</v>
      </c>
    </row>
    <row r="289" spans="6:10" ht="12.75" customHeight="1">
      <c r="F289" s="15" t="s">
        <v>267</v>
      </c>
      <c r="H289" s="15" t="s">
        <v>267</v>
      </c>
      <c r="J289" s="15" t="s">
        <v>267</v>
      </c>
    </row>
    <row r="290" spans="2:10" ht="12.75" customHeight="1">
      <c r="B290" s="157" t="s">
        <v>303</v>
      </c>
      <c r="C290" s="157"/>
      <c r="D290" s="157"/>
      <c r="E290" s="157"/>
      <c r="F290" s="103"/>
      <c r="G290" s="103"/>
      <c r="H290" s="158"/>
      <c r="I290" s="103"/>
      <c r="J290" s="103"/>
    </row>
    <row r="291" spans="1:10" s="105" customFormat="1" ht="12.75" customHeight="1">
      <c r="A291" s="120"/>
      <c r="B291" s="103" t="s">
        <v>284</v>
      </c>
      <c r="C291" s="103"/>
      <c r="D291" s="103"/>
      <c r="E291" s="103"/>
      <c r="F291" s="107">
        <f>+J291-H291</f>
        <v>92602</v>
      </c>
      <c r="G291" s="107"/>
      <c r="H291" s="115">
        <v>1900</v>
      </c>
      <c r="I291" s="107"/>
      <c r="J291" s="107">
        <v>94502</v>
      </c>
    </row>
    <row r="292" spans="1:10" s="105" customFormat="1" ht="12.75" customHeight="1">
      <c r="A292" s="120"/>
      <c r="B292" s="103" t="s">
        <v>285</v>
      </c>
      <c r="C292" s="103"/>
      <c r="D292" s="103"/>
      <c r="E292" s="103"/>
      <c r="F292" s="107"/>
      <c r="G292" s="107"/>
      <c r="H292" s="115"/>
      <c r="I292" s="107"/>
      <c r="J292" s="107"/>
    </row>
    <row r="293" spans="1:10" s="105" customFormat="1" ht="12.75" customHeight="1">
      <c r="A293" s="120"/>
      <c r="B293" s="103" t="s">
        <v>321</v>
      </c>
      <c r="C293" s="103"/>
      <c r="D293" s="103"/>
      <c r="E293" s="103"/>
      <c r="F293" s="107">
        <f>1835-1</f>
        <v>1834</v>
      </c>
      <c r="G293" s="107"/>
      <c r="H293" s="115">
        <v>0</v>
      </c>
      <c r="I293" s="107"/>
      <c r="J293" s="107">
        <f>SUM(F293:I293)</f>
        <v>1834</v>
      </c>
    </row>
    <row r="294" spans="1:10" s="105" customFormat="1" ht="12.75" customHeight="1">
      <c r="A294" s="120"/>
      <c r="B294" s="103"/>
      <c r="C294" s="103"/>
      <c r="D294" s="103"/>
      <c r="E294" s="103"/>
      <c r="F294" s="109">
        <f>SUM(F291:F293)</f>
        <v>94436</v>
      </c>
      <c r="G294" s="107"/>
      <c r="H294" s="109">
        <f>SUM(H291:H293)</f>
        <v>1900</v>
      </c>
      <c r="I294" s="107"/>
      <c r="J294" s="109">
        <f>SUM(J291:J293)</f>
        <v>96336</v>
      </c>
    </row>
    <row r="295" spans="1:10" s="105" customFormat="1" ht="12.75" customHeight="1">
      <c r="A295" s="120"/>
      <c r="B295" s="103"/>
      <c r="C295" s="103"/>
      <c r="D295" s="103"/>
      <c r="E295" s="103"/>
      <c r="F295" s="115"/>
      <c r="G295" s="107"/>
      <c r="H295" s="115"/>
      <c r="I295" s="107"/>
      <c r="J295" s="115"/>
    </row>
    <row r="296" spans="1:10" s="105" customFormat="1" ht="12.75" customHeight="1">
      <c r="A296" s="120"/>
      <c r="B296" s="103"/>
      <c r="C296" s="103"/>
      <c r="D296" s="103"/>
      <c r="E296" s="103"/>
      <c r="F296" s="159" t="s">
        <v>281</v>
      </c>
      <c r="G296" s="110"/>
      <c r="H296" s="110" t="s">
        <v>282</v>
      </c>
      <c r="I296" s="110"/>
      <c r="J296" s="110" t="s">
        <v>283</v>
      </c>
    </row>
    <row r="297" spans="1:10" s="105" customFormat="1" ht="12.75" customHeight="1">
      <c r="A297" s="120"/>
      <c r="B297" s="103"/>
      <c r="C297" s="103"/>
      <c r="D297" s="103"/>
      <c r="E297" s="103"/>
      <c r="F297" s="110" t="s">
        <v>267</v>
      </c>
      <c r="G297" s="103"/>
      <c r="H297" s="110" t="s">
        <v>267</v>
      </c>
      <c r="I297" s="103"/>
      <c r="J297" s="110" t="s">
        <v>267</v>
      </c>
    </row>
    <row r="298" spans="1:10" s="105" customFormat="1" ht="12.75" customHeight="1">
      <c r="A298" s="120"/>
      <c r="B298" s="157" t="s">
        <v>320</v>
      </c>
      <c r="C298" s="157"/>
      <c r="D298" s="157"/>
      <c r="E298" s="174"/>
      <c r="F298" s="107"/>
      <c r="G298" s="107"/>
      <c r="H298" s="115"/>
      <c r="I298" s="107"/>
      <c r="J298" s="107"/>
    </row>
    <row r="299" spans="1:10" s="105" customFormat="1" ht="12.75" customHeight="1">
      <c r="A299" s="120"/>
      <c r="B299" s="103" t="s">
        <v>286</v>
      </c>
      <c r="C299" s="103"/>
      <c r="D299" s="103"/>
      <c r="E299" s="103"/>
      <c r="F299" s="107">
        <v>15456</v>
      </c>
      <c r="G299" s="107"/>
      <c r="H299" s="115">
        <v>8051</v>
      </c>
      <c r="I299" s="107"/>
      <c r="J299" s="107">
        <f>SUM(F299:I299)</f>
        <v>23507</v>
      </c>
    </row>
    <row r="300" spans="1:10" s="105" customFormat="1" ht="12.75" customHeight="1">
      <c r="A300" s="120"/>
      <c r="B300" s="103" t="s">
        <v>287</v>
      </c>
      <c r="C300" s="103"/>
      <c r="D300" s="103"/>
      <c r="E300" s="103"/>
      <c r="F300" s="107">
        <v>19273</v>
      </c>
      <c r="G300" s="107"/>
      <c r="H300" s="115">
        <v>53179</v>
      </c>
      <c r="I300" s="107"/>
      <c r="J300" s="107">
        <f>SUM(F300:I300)</f>
        <v>72452</v>
      </c>
    </row>
    <row r="301" spans="1:10" s="105" customFormat="1" ht="12.75" customHeight="1">
      <c r="A301" s="120"/>
      <c r="B301" s="103" t="s">
        <v>288</v>
      </c>
      <c r="C301" s="103"/>
      <c r="D301" s="103"/>
      <c r="E301" s="103"/>
      <c r="F301" s="107">
        <v>0</v>
      </c>
      <c r="G301" s="107"/>
      <c r="H301" s="115">
        <v>27725</v>
      </c>
      <c r="I301" s="107"/>
      <c r="J301" s="107">
        <f>SUM(F301:I301)</f>
        <v>27725</v>
      </c>
    </row>
    <row r="302" spans="1:10" s="105" customFormat="1" ht="12.75" customHeight="1">
      <c r="A302" s="120"/>
      <c r="B302" s="103" t="s">
        <v>289</v>
      </c>
      <c r="C302" s="103"/>
      <c r="D302" s="103"/>
      <c r="E302" s="103"/>
      <c r="F302" s="107">
        <f>+J302-H302</f>
        <v>28081</v>
      </c>
      <c r="G302" s="107"/>
      <c r="H302" s="115">
        <f>2747+600</f>
        <v>3347</v>
      </c>
      <c r="I302" s="107"/>
      <c r="J302" s="107">
        <v>31428</v>
      </c>
    </row>
    <row r="303" spans="1:10" s="105" customFormat="1" ht="12.75" customHeight="1">
      <c r="A303" s="120"/>
      <c r="B303" s="103" t="s">
        <v>290</v>
      </c>
      <c r="C303" s="103"/>
      <c r="D303" s="103"/>
      <c r="E303" s="103"/>
      <c r="F303" s="107"/>
      <c r="G303" s="107"/>
      <c r="H303" s="115"/>
      <c r="I303" s="107"/>
      <c r="J303" s="107"/>
    </row>
    <row r="304" spans="1:10" s="105" customFormat="1" ht="12.75" customHeight="1">
      <c r="A304" s="120"/>
      <c r="B304" s="103" t="s">
        <v>321</v>
      </c>
      <c r="C304" s="103"/>
      <c r="D304" s="103"/>
      <c r="E304" s="103"/>
      <c r="F304" s="107">
        <v>729</v>
      </c>
      <c r="G304" s="107"/>
      <c r="H304" s="115">
        <v>0</v>
      </c>
      <c r="I304" s="107"/>
      <c r="J304" s="107">
        <f>SUM(F304:I304)</f>
        <v>729</v>
      </c>
    </row>
    <row r="305" spans="1:10" s="105" customFormat="1" ht="12.75" customHeight="1">
      <c r="A305" s="120"/>
      <c r="B305" s="103"/>
      <c r="C305" s="103"/>
      <c r="D305" s="103"/>
      <c r="E305" s="103"/>
      <c r="F305" s="109">
        <f>SUM(F299:F304)</f>
        <v>63539</v>
      </c>
      <c r="G305" s="107"/>
      <c r="H305" s="109">
        <f>SUM(H299:H304)</f>
        <v>92302</v>
      </c>
      <c r="I305" s="107"/>
      <c r="J305" s="109">
        <f>SUM(J299:J304)</f>
        <v>155841</v>
      </c>
    </row>
    <row r="306" spans="1:10" s="105" customFormat="1" ht="18" customHeight="1" thickBot="1">
      <c r="A306" s="120"/>
      <c r="B306" s="103" t="s">
        <v>291</v>
      </c>
      <c r="C306" s="103"/>
      <c r="D306" s="103"/>
      <c r="E306" s="103"/>
      <c r="F306" s="160">
        <f>+F294+F305</f>
        <v>157975</v>
      </c>
      <c r="G306" s="107"/>
      <c r="H306" s="160">
        <f>+H294+H305</f>
        <v>94202</v>
      </c>
      <c r="I306" s="107"/>
      <c r="J306" s="160">
        <f>+J294+J305</f>
        <v>252177</v>
      </c>
    </row>
    <row r="307" ht="12.75" customHeight="1">
      <c r="H307" s="31"/>
    </row>
    <row r="308" spans="2:8" ht="12.75" customHeight="1">
      <c r="B308" t="s">
        <v>39</v>
      </c>
      <c r="H308" s="31"/>
    </row>
    <row r="309" spans="2:8" ht="12.75" customHeight="1">
      <c r="B309" t="s">
        <v>40</v>
      </c>
      <c r="H309" s="31"/>
    </row>
    <row r="310" spans="2:11" ht="12.75" customHeight="1">
      <c r="B310" s="117" t="s">
        <v>322</v>
      </c>
      <c r="C310" s="117"/>
      <c r="F310" s="15"/>
      <c r="G310" t="s">
        <v>323</v>
      </c>
      <c r="J310" s="15" t="s">
        <v>267</v>
      </c>
      <c r="K310" s="15"/>
    </row>
    <row r="311" spans="6:11" ht="12.75" customHeight="1">
      <c r="F311" s="15"/>
      <c r="J311" s="15" t="s">
        <v>315</v>
      </c>
      <c r="K311" s="27"/>
    </row>
    <row r="312" spans="1:11" s="103" customFormat="1" ht="12.75" customHeight="1">
      <c r="A312" s="118"/>
      <c r="B312" s="103" t="s">
        <v>312</v>
      </c>
      <c r="G312" s="161" t="s">
        <v>314</v>
      </c>
      <c r="H312" s="107">
        <v>118273</v>
      </c>
      <c r="J312" s="107">
        <v>8872</v>
      </c>
      <c r="K312" s="113"/>
    </row>
    <row r="313" spans="1:11" s="103" customFormat="1" ht="9" customHeight="1">
      <c r="A313" s="118"/>
      <c r="G313" s="107"/>
      <c r="H313" s="107"/>
      <c r="J313" s="115"/>
      <c r="K313" s="107"/>
    </row>
    <row r="314" spans="1:11" s="103" customFormat="1" ht="12.75" customHeight="1">
      <c r="A314" s="118"/>
      <c r="B314" s="103" t="s">
        <v>313</v>
      </c>
      <c r="G314" s="161" t="s">
        <v>314</v>
      </c>
      <c r="H314" s="107">
        <v>26530</v>
      </c>
      <c r="J314" s="115">
        <v>1522</v>
      </c>
      <c r="K314" s="107"/>
    </row>
    <row r="315" spans="7:11" ht="12.75" customHeight="1">
      <c r="G315" s="8" t="s">
        <v>41</v>
      </c>
      <c r="H315" s="3">
        <v>1927</v>
      </c>
      <c r="J315" s="7">
        <v>1010</v>
      </c>
      <c r="K315" s="3"/>
    </row>
    <row r="316" spans="7:11" ht="12.75" customHeight="1">
      <c r="G316" s="8"/>
      <c r="H316" s="3"/>
      <c r="J316" s="7"/>
      <c r="K316" s="3"/>
    </row>
    <row r="317" spans="1:3" ht="12.75">
      <c r="A317" s="27">
        <v>6</v>
      </c>
      <c r="B317" s="25" t="s">
        <v>292</v>
      </c>
      <c r="C317" s="25"/>
    </row>
    <row r="318" ht="12.75">
      <c r="B318" t="s">
        <v>505</v>
      </c>
    </row>
    <row r="319" spans="2:3" ht="12.75">
      <c r="B319" s="43" t="s">
        <v>114</v>
      </c>
      <c r="C319" s="43"/>
    </row>
    <row r="320" spans="2:3" ht="12.75">
      <c r="B320" s="43"/>
      <c r="C320" s="43"/>
    </row>
    <row r="322" ht="12.75" hidden="1">
      <c r="B322" t="s">
        <v>336</v>
      </c>
    </row>
    <row r="323" ht="12.75" hidden="1">
      <c r="B323" t="s">
        <v>307</v>
      </c>
    </row>
    <row r="324" ht="13.5" customHeight="1" hidden="1">
      <c r="B324" t="s">
        <v>306</v>
      </c>
    </row>
    <row r="325" ht="13.5" customHeight="1" hidden="1"/>
    <row r="326" ht="13.5" customHeight="1"/>
    <row r="327" ht="13.5" customHeight="1"/>
    <row r="328" ht="13.5" customHeight="1"/>
    <row r="329" ht="13.5" customHeight="1"/>
    <row r="330" spans="1:3" ht="13.5" customHeight="1">
      <c r="A330" s="27">
        <v>7</v>
      </c>
      <c r="B330" s="25" t="s">
        <v>185</v>
      </c>
      <c r="C330" s="25"/>
    </row>
    <row r="331" ht="12.75">
      <c r="B331" t="s">
        <v>437</v>
      </c>
    </row>
    <row r="332" ht="12.75">
      <c r="B332" t="s">
        <v>506</v>
      </c>
    </row>
    <row r="333" ht="12.75">
      <c r="B333" t="s">
        <v>84</v>
      </c>
    </row>
    <row r="334" spans="2:3" ht="12.75">
      <c r="B334" t="s">
        <v>186</v>
      </c>
      <c r="C334" t="s">
        <v>438</v>
      </c>
    </row>
    <row r="335" ht="12.75">
      <c r="C335" t="s">
        <v>439</v>
      </c>
    </row>
    <row r="336" ht="12.75">
      <c r="C336" t="s">
        <v>440</v>
      </c>
    </row>
    <row r="337" ht="12.75">
      <c r="C337" t="s">
        <v>79</v>
      </c>
    </row>
    <row r="338" ht="12.75">
      <c r="C338" t="s">
        <v>78</v>
      </c>
    </row>
    <row r="339" ht="13.5" customHeight="1"/>
    <row r="340" spans="2:3" ht="13.5" customHeight="1">
      <c r="B340" t="s">
        <v>327</v>
      </c>
      <c r="C340" t="s">
        <v>262</v>
      </c>
    </row>
    <row r="341" ht="13.5" customHeight="1">
      <c r="C341" t="s">
        <v>263</v>
      </c>
    </row>
    <row r="342" ht="13.5" customHeight="1">
      <c r="C342" t="s">
        <v>264</v>
      </c>
    </row>
    <row r="343" ht="11.25" customHeight="1"/>
    <row r="344" ht="13.5" customHeight="1">
      <c r="C344" t="s">
        <v>150</v>
      </c>
    </row>
    <row r="345" ht="13.5" customHeight="1">
      <c r="C345" t="s">
        <v>115</v>
      </c>
    </row>
    <row r="346" ht="13.5" customHeight="1"/>
    <row r="347" spans="2:3" ht="13.5" customHeight="1">
      <c r="B347" t="s">
        <v>187</v>
      </c>
      <c r="C347" t="s">
        <v>151</v>
      </c>
    </row>
    <row r="348" ht="13.5" customHeight="1">
      <c r="C348" t="s">
        <v>152</v>
      </c>
    </row>
    <row r="349" ht="13.5" customHeight="1">
      <c r="C349" t="s">
        <v>85</v>
      </c>
    </row>
    <row r="350" ht="13.5" customHeight="1">
      <c r="C350" t="s">
        <v>86</v>
      </c>
    </row>
    <row r="351" ht="13.5" customHeight="1">
      <c r="C351" t="s">
        <v>60</v>
      </c>
    </row>
    <row r="352" ht="13.5" customHeight="1"/>
    <row r="353" spans="2:3" ht="13.5" customHeight="1">
      <c r="B353" t="s">
        <v>188</v>
      </c>
      <c r="C353" t="s">
        <v>441</v>
      </c>
    </row>
    <row r="354" ht="13.5" customHeight="1">
      <c r="C354" t="s">
        <v>442</v>
      </c>
    </row>
    <row r="355" ht="13.5" customHeight="1">
      <c r="C355" t="s">
        <v>444</v>
      </c>
    </row>
    <row r="356" ht="13.5" customHeight="1">
      <c r="C356" t="s">
        <v>443</v>
      </c>
    </row>
    <row r="357" ht="9.75" customHeight="1"/>
    <row r="358" ht="13.5" customHeight="1" hidden="1">
      <c r="C358" t="s">
        <v>148</v>
      </c>
    </row>
    <row r="359" ht="13.5" customHeight="1" hidden="1">
      <c r="C359" t="s">
        <v>427</v>
      </c>
    </row>
    <row r="360" ht="13.5" customHeight="1" hidden="1">
      <c r="C360" t="s">
        <v>428</v>
      </c>
    </row>
    <row r="361" ht="13.5" customHeight="1" hidden="1"/>
    <row r="362" ht="13.5" customHeight="1" hidden="1">
      <c r="C362" t="s">
        <v>149</v>
      </c>
    </row>
    <row r="363" ht="13.5" customHeight="1" hidden="1">
      <c r="C363" t="s">
        <v>429</v>
      </c>
    </row>
    <row r="364" ht="12.75" customHeight="1" hidden="1">
      <c r="C364" t="s">
        <v>430</v>
      </c>
    </row>
    <row r="365" ht="12.75" customHeight="1" hidden="1">
      <c r="C365" t="s">
        <v>431</v>
      </c>
    </row>
    <row r="366" ht="12.75" customHeight="1" hidden="1">
      <c r="C366" t="s">
        <v>432</v>
      </c>
    </row>
    <row r="367" ht="12.75" customHeight="1" hidden="1"/>
    <row r="368" ht="12.75" customHeight="1">
      <c r="C368" t="s">
        <v>61</v>
      </c>
    </row>
    <row r="369" ht="12.75" customHeight="1">
      <c r="C369" t="s">
        <v>62</v>
      </c>
    </row>
    <row r="370" ht="12.75" customHeight="1">
      <c r="C370" t="s">
        <v>63</v>
      </c>
    </row>
    <row r="371" spans="2:3" ht="12.75" customHeight="1" hidden="1">
      <c r="B371" t="s">
        <v>131</v>
      </c>
      <c r="C371" t="s">
        <v>64</v>
      </c>
    </row>
    <row r="372" ht="12.75" customHeight="1" hidden="1">
      <c r="C372" t="s">
        <v>65</v>
      </c>
    </row>
    <row r="373" ht="12.75" customHeight="1" hidden="1">
      <c r="C373" t="s">
        <v>80</v>
      </c>
    </row>
    <row r="374" ht="12.75" customHeight="1" hidden="1">
      <c r="C374" t="s">
        <v>66</v>
      </c>
    </row>
    <row r="375" ht="12.75" customHeight="1" hidden="1">
      <c r="C375" t="s">
        <v>67</v>
      </c>
    </row>
    <row r="376" ht="12.75" customHeight="1" hidden="1"/>
    <row r="377" spans="2:3" ht="12.75" customHeight="1" hidden="1">
      <c r="B377" t="s">
        <v>499</v>
      </c>
      <c r="C377" t="s">
        <v>69</v>
      </c>
    </row>
    <row r="378" ht="12.75" customHeight="1" hidden="1">
      <c r="C378" t="s">
        <v>68</v>
      </c>
    </row>
    <row r="379" ht="12.75" customHeight="1" hidden="1">
      <c r="C379" t="s">
        <v>81</v>
      </c>
    </row>
    <row r="380" ht="12.75" customHeight="1" hidden="1">
      <c r="C380" t="s">
        <v>70</v>
      </c>
    </row>
    <row r="381" ht="12.75" customHeight="1"/>
    <row r="382" spans="1:3" ht="12.75">
      <c r="A382" s="27">
        <v>8</v>
      </c>
      <c r="B382" s="104" t="s">
        <v>308</v>
      </c>
      <c r="C382" s="104"/>
    </row>
    <row r="383" spans="1:2" s="103" customFormat="1" ht="12.75">
      <c r="A383" s="118"/>
      <c r="B383" s="103" t="s">
        <v>18</v>
      </c>
    </row>
    <row r="384" spans="1:2" s="103" customFormat="1" ht="12.75">
      <c r="A384" s="118"/>
      <c r="B384" s="103" t="s">
        <v>19</v>
      </c>
    </row>
    <row r="385" s="103" customFormat="1" ht="12.75">
      <c r="A385" s="118"/>
    </row>
    <row r="386" spans="1:2" s="103" customFormat="1" ht="12.75">
      <c r="A386" s="118">
        <v>9</v>
      </c>
      <c r="B386" s="104" t="s">
        <v>298</v>
      </c>
    </row>
    <row r="387" spans="1:2" s="103" customFormat="1" ht="12.75" hidden="1">
      <c r="A387" s="118"/>
      <c r="B387" s="103" t="s">
        <v>421</v>
      </c>
    </row>
    <row r="388" spans="1:2" s="103" customFormat="1" ht="12.75" hidden="1">
      <c r="A388" s="118"/>
      <c r="B388" s="103" t="s">
        <v>422</v>
      </c>
    </row>
    <row r="389" spans="1:2" s="103" customFormat="1" ht="12.75" hidden="1">
      <c r="A389" s="118"/>
      <c r="B389" s="103" t="s">
        <v>423</v>
      </c>
    </row>
    <row r="390" spans="1:3" s="103" customFormat="1" ht="12.75" hidden="1">
      <c r="A390" s="118"/>
      <c r="B390" s="117" t="s">
        <v>424</v>
      </c>
      <c r="C390" s="117"/>
    </row>
    <row r="391" spans="2:3" ht="12.75" customHeight="1">
      <c r="B391" s="103" t="s">
        <v>27</v>
      </c>
      <c r="C391" s="117"/>
    </row>
    <row r="392" spans="2:3" ht="12.75" customHeight="1">
      <c r="B392" s="103" t="s">
        <v>28</v>
      </c>
      <c r="C392" s="117"/>
    </row>
    <row r="393" spans="2:3" ht="12.75" customHeight="1">
      <c r="B393" s="103" t="s">
        <v>30</v>
      </c>
      <c r="C393" s="117"/>
    </row>
    <row r="394" spans="2:3" ht="12.75" customHeight="1">
      <c r="B394" s="103" t="s">
        <v>29</v>
      </c>
      <c r="C394" s="117"/>
    </row>
    <row r="395" ht="12.75" customHeight="1">
      <c r="B395" s="103"/>
    </row>
    <row r="396" spans="1:2" s="103" customFormat="1" ht="12.75">
      <c r="A396" s="118"/>
      <c r="B396" s="103" t="s">
        <v>21</v>
      </c>
    </row>
    <row r="397" spans="1:2" s="103" customFormat="1" ht="12.75">
      <c r="A397" s="118"/>
      <c r="B397" s="103" t="s">
        <v>24</v>
      </c>
    </row>
    <row r="398" s="103" customFormat="1" ht="12.75">
      <c r="A398" s="118"/>
    </row>
    <row r="399" spans="1:2" s="103" customFormat="1" ht="12.75">
      <c r="A399" s="118"/>
      <c r="B399" s="103" t="s">
        <v>20</v>
      </c>
    </row>
    <row r="400" spans="1:2" s="103" customFormat="1" ht="12.75" hidden="1">
      <c r="A400" s="118"/>
      <c r="B400" s="103" t="s">
        <v>415</v>
      </c>
    </row>
    <row r="401" spans="1:2" s="103" customFormat="1" ht="12.75" hidden="1">
      <c r="A401" s="118"/>
      <c r="B401" s="103" t="s">
        <v>116</v>
      </c>
    </row>
    <row r="402" spans="2:3" ht="12.75" hidden="1">
      <c r="B402" s="105"/>
      <c r="C402" s="105"/>
    </row>
    <row r="403" spans="1:2" s="103" customFormat="1" ht="12.75" hidden="1">
      <c r="A403" s="118"/>
      <c r="B403" s="103" t="s">
        <v>434</v>
      </c>
    </row>
    <row r="404" spans="1:2" s="103" customFormat="1" ht="12.75" hidden="1">
      <c r="A404" s="118"/>
      <c r="B404" s="103" t="s">
        <v>416</v>
      </c>
    </row>
    <row r="405" spans="2:3" ht="12.75" hidden="1">
      <c r="B405" s="105"/>
      <c r="C405" s="105"/>
    </row>
    <row r="406" spans="2:3" ht="12.75" hidden="1">
      <c r="B406" s="103" t="s">
        <v>418</v>
      </c>
      <c r="C406" s="105"/>
    </row>
    <row r="407" spans="2:3" ht="12.75" hidden="1">
      <c r="B407" s="103" t="s">
        <v>328</v>
      </c>
      <c r="C407" s="103"/>
    </row>
    <row r="408" spans="2:3" ht="12.75" hidden="1">
      <c r="B408" s="103" t="s">
        <v>334</v>
      </c>
      <c r="C408" s="103"/>
    </row>
    <row r="409" spans="2:3" ht="12.75" hidden="1">
      <c r="B409" s="105"/>
      <c r="C409" s="105"/>
    </row>
    <row r="410" spans="1:2" s="103" customFormat="1" ht="12.75" hidden="1">
      <c r="A410" s="118"/>
      <c r="B410" s="103" t="s">
        <v>117</v>
      </c>
    </row>
    <row r="411" spans="1:2" s="103" customFormat="1" ht="12.75" hidden="1">
      <c r="A411" s="118"/>
      <c r="B411" s="103" t="s">
        <v>118</v>
      </c>
    </row>
    <row r="412" s="103" customFormat="1" ht="12.75">
      <c r="A412" s="118"/>
    </row>
    <row r="413" spans="1:3" ht="12.75">
      <c r="A413" s="27">
        <v>10</v>
      </c>
      <c r="B413" s="104" t="s">
        <v>178</v>
      </c>
      <c r="C413" s="104"/>
    </row>
    <row r="414" ht="12.75">
      <c r="B414" t="s">
        <v>119</v>
      </c>
    </row>
    <row r="415" ht="12.75">
      <c r="B415" t="s">
        <v>344</v>
      </c>
    </row>
    <row r="417" ht="12.75">
      <c r="B417" t="s">
        <v>26</v>
      </c>
    </row>
    <row r="418" ht="12.75">
      <c r="B418" t="s">
        <v>25</v>
      </c>
    </row>
    <row r="420" ht="12.75">
      <c r="B420" t="s">
        <v>435</v>
      </c>
    </row>
    <row r="421" ht="12.75">
      <c r="B421" t="s">
        <v>436</v>
      </c>
    </row>
    <row r="423" spans="1:3" ht="12.75">
      <c r="A423" s="27">
        <v>11</v>
      </c>
      <c r="B423" s="104" t="s">
        <v>179</v>
      </c>
      <c r="C423" s="104"/>
    </row>
    <row r="424" spans="2:3" ht="12.75">
      <c r="B424" s="103" t="s">
        <v>299</v>
      </c>
      <c r="C424" s="103"/>
    </row>
    <row r="425" spans="2:3" ht="12.75">
      <c r="B425" s="103"/>
      <c r="C425" s="103"/>
    </row>
    <row r="426" spans="2:3" ht="12.75">
      <c r="B426" s="103"/>
      <c r="C426" s="103"/>
    </row>
    <row r="427" spans="2:3" ht="12.75">
      <c r="B427" s="103"/>
      <c r="C427" s="103"/>
    </row>
    <row r="428" spans="1:3" ht="12.75">
      <c r="A428" s="27">
        <v>12</v>
      </c>
      <c r="B428" s="25" t="s">
        <v>300</v>
      </c>
      <c r="C428" s="25"/>
    </row>
    <row r="429" ht="12.75">
      <c r="B429" t="s">
        <v>189</v>
      </c>
    </row>
    <row r="430" ht="12.75">
      <c r="B430" t="s">
        <v>190</v>
      </c>
    </row>
    <row r="432" spans="1:2" ht="12.75">
      <c r="A432" s="27">
        <v>13</v>
      </c>
      <c r="B432" s="104" t="s">
        <v>194</v>
      </c>
    </row>
    <row r="433" ht="14.25" customHeight="1">
      <c r="B433" t="s">
        <v>202</v>
      </c>
    </row>
    <row r="434" ht="12.75">
      <c r="B434" t="s">
        <v>203</v>
      </c>
    </row>
    <row r="435" ht="12.75">
      <c r="B435" t="s">
        <v>204</v>
      </c>
    </row>
    <row r="437" spans="2:9" ht="12.75">
      <c r="B437" s="147" t="s">
        <v>199</v>
      </c>
      <c r="H437" s="148"/>
      <c r="I437" s="148"/>
    </row>
    <row r="438" spans="2:11" ht="12.75">
      <c r="B438" s="147"/>
      <c r="H438" s="150" t="s">
        <v>31</v>
      </c>
      <c r="I438" s="150" t="s">
        <v>34</v>
      </c>
      <c r="K438" s="148"/>
    </row>
    <row r="439" spans="2:11" ht="12.75">
      <c r="B439" s="147"/>
      <c r="H439" s="171" t="s">
        <v>266</v>
      </c>
      <c r="I439" s="171" t="s">
        <v>266</v>
      </c>
      <c r="J439" s="175" t="s">
        <v>458</v>
      </c>
      <c r="K439" s="175"/>
    </row>
    <row r="440" spans="2:11" ht="12.75">
      <c r="B440" s="147"/>
      <c r="H440" s="171" t="s">
        <v>32</v>
      </c>
      <c r="I440" s="171" t="s">
        <v>32</v>
      </c>
      <c r="J440" s="176" t="s">
        <v>36</v>
      </c>
      <c r="K440" s="176"/>
    </row>
    <row r="441" spans="2:11" ht="12.75">
      <c r="B441" s="147"/>
      <c r="H441" s="149" t="s">
        <v>33</v>
      </c>
      <c r="I441" s="149" t="s">
        <v>35</v>
      </c>
      <c r="J441" s="149" t="s">
        <v>33</v>
      </c>
      <c r="K441" s="149" t="s">
        <v>35</v>
      </c>
    </row>
    <row r="442" spans="2:11" ht="12.75">
      <c r="B442" s="146" t="s">
        <v>195</v>
      </c>
      <c r="H442" s="150" t="s">
        <v>267</v>
      </c>
      <c r="I442" s="150" t="s">
        <v>267</v>
      </c>
      <c r="J442" s="150" t="s">
        <v>267</v>
      </c>
      <c r="K442" s="150" t="s">
        <v>267</v>
      </c>
    </row>
    <row r="443" spans="2:11" ht="12.75">
      <c r="B443" s="146"/>
      <c r="H443" s="148"/>
      <c r="I443" s="148"/>
      <c r="J443" s="164"/>
      <c r="K443" s="164"/>
    </row>
    <row r="444" spans="3:11" ht="12.75">
      <c r="C444" t="s">
        <v>37</v>
      </c>
      <c r="H444" s="151">
        <v>-3580</v>
      </c>
      <c r="I444" s="151">
        <v>19301</v>
      </c>
      <c r="J444" s="155">
        <v>7037</v>
      </c>
      <c r="K444" s="155">
        <v>19644</v>
      </c>
    </row>
    <row r="445" spans="8:11" ht="12.75">
      <c r="H445" s="151"/>
      <c r="I445" s="148"/>
      <c r="J445" s="155"/>
      <c r="K445" s="164"/>
    </row>
    <row r="446" spans="8:11" ht="12.75">
      <c r="H446" s="151"/>
      <c r="I446" s="148"/>
      <c r="J446" s="155"/>
      <c r="K446" s="164"/>
    </row>
    <row r="447" spans="8:11" ht="12.75">
      <c r="H447" s="151"/>
      <c r="I447" s="148"/>
      <c r="J447" s="155"/>
      <c r="K447" s="164"/>
    </row>
    <row r="448" spans="2:11" ht="12.75">
      <c r="B448" s="146" t="s">
        <v>196</v>
      </c>
      <c r="H448" s="173" t="s">
        <v>197</v>
      </c>
      <c r="I448" s="173" t="s">
        <v>197</v>
      </c>
      <c r="J448" s="173" t="s">
        <v>197</v>
      </c>
      <c r="K448" s="173" t="s">
        <v>197</v>
      </c>
    </row>
    <row r="449" spans="8:11" ht="12.75">
      <c r="H449" s="151"/>
      <c r="I449" s="148"/>
      <c r="J449" s="151"/>
      <c r="K449" s="148"/>
    </row>
    <row r="450" spans="3:11" ht="12.75">
      <c r="C450" t="s">
        <v>198</v>
      </c>
      <c r="H450" s="151">
        <v>422107</v>
      </c>
      <c r="I450" s="151">
        <v>414414</v>
      </c>
      <c r="J450" s="151">
        <v>422107</v>
      </c>
      <c r="K450" s="151">
        <v>414414</v>
      </c>
    </row>
    <row r="451" spans="8:11" ht="12.75">
      <c r="H451" s="151"/>
      <c r="I451" s="148"/>
      <c r="J451" s="151"/>
      <c r="K451" s="148"/>
    </row>
    <row r="452" spans="3:11" ht="12.75">
      <c r="C452" t="s">
        <v>201</v>
      </c>
      <c r="H452" s="151">
        <v>23000</v>
      </c>
      <c r="I452" s="172">
        <v>667</v>
      </c>
      <c r="J452" s="151">
        <v>13500</v>
      </c>
      <c r="K452" s="172">
        <v>333</v>
      </c>
    </row>
    <row r="453" spans="8:11" ht="12.75">
      <c r="H453" s="151"/>
      <c r="I453" s="148"/>
      <c r="J453" s="151"/>
      <c r="K453" s="148"/>
    </row>
    <row r="454" spans="3:11" ht="12.75">
      <c r="C454" s="103" t="s">
        <v>196</v>
      </c>
      <c r="H454" s="152">
        <f>SUM(H450:H453)</f>
        <v>445107</v>
      </c>
      <c r="I454" s="152">
        <f>SUM(I450:I453)</f>
        <v>415081</v>
      </c>
      <c r="J454" s="152">
        <f>SUM(J450:J453)</f>
        <v>435607</v>
      </c>
      <c r="K454" s="152">
        <f>SUM(K450:K453)</f>
        <v>414747</v>
      </c>
    </row>
    <row r="455" spans="8:11" ht="12.75">
      <c r="H455" s="148"/>
      <c r="I455" s="148"/>
      <c r="J455" s="148"/>
      <c r="K455" s="148"/>
    </row>
    <row r="456" spans="8:11" ht="12.75">
      <c r="H456" s="148"/>
      <c r="I456" s="148"/>
      <c r="J456" s="148"/>
      <c r="K456" s="148"/>
    </row>
    <row r="457" spans="2:11" ht="12.75">
      <c r="B457" s="147" t="s">
        <v>200</v>
      </c>
      <c r="H457" s="148"/>
      <c r="I457" s="148"/>
      <c r="J457" s="164"/>
      <c r="K457" s="164"/>
    </row>
    <row r="458" spans="2:11" ht="12.75">
      <c r="B458" s="147"/>
      <c r="H458" s="150" t="s">
        <v>31</v>
      </c>
      <c r="I458" s="150" t="s">
        <v>34</v>
      </c>
      <c r="K458" s="148"/>
    </row>
    <row r="459" spans="2:11" ht="12.75">
      <c r="B459" s="147"/>
      <c r="H459" s="171" t="s">
        <v>266</v>
      </c>
      <c r="I459" s="171" t="s">
        <v>266</v>
      </c>
      <c r="J459" s="175" t="s">
        <v>458</v>
      </c>
      <c r="K459" s="175"/>
    </row>
    <row r="460" spans="2:11" ht="12.75">
      <c r="B460" s="147"/>
      <c r="H460" s="171" t="s">
        <v>32</v>
      </c>
      <c r="I460" s="171" t="s">
        <v>32</v>
      </c>
      <c r="J460" s="176" t="s">
        <v>36</v>
      </c>
      <c r="K460" s="176"/>
    </row>
    <row r="461" spans="2:11" ht="12.75">
      <c r="B461" s="147"/>
      <c r="H461" s="149" t="s">
        <v>33</v>
      </c>
      <c r="I461" s="149" t="s">
        <v>35</v>
      </c>
      <c r="J461" s="149" t="s">
        <v>33</v>
      </c>
      <c r="K461" s="149" t="s">
        <v>35</v>
      </c>
    </row>
    <row r="462" spans="2:11" ht="12.75">
      <c r="B462" s="146" t="s">
        <v>207</v>
      </c>
      <c r="H462" s="150" t="s">
        <v>267</v>
      </c>
      <c r="I462" s="150" t="s">
        <v>267</v>
      </c>
      <c r="J462" s="150" t="s">
        <v>267</v>
      </c>
      <c r="K462" s="150" t="s">
        <v>267</v>
      </c>
    </row>
    <row r="463" spans="2:11" ht="12.75">
      <c r="B463" s="146"/>
      <c r="H463" s="148"/>
      <c r="I463" s="148"/>
      <c r="J463" s="148"/>
      <c r="K463" s="148"/>
    </row>
    <row r="464" spans="3:11" ht="12.75">
      <c r="C464" t="s">
        <v>340</v>
      </c>
      <c r="H464" s="151">
        <f>+H444</f>
        <v>-3580</v>
      </c>
      <c r="I464" s="151">
        <f>+I444</f>
        <v>19301</v>
      </c>
      <c r="J464" s="151">
        <f>+J444</f>
        <v>7037</v>
      </c>
      <c r="K464" s="151">
        <f>+K444</f>
        <v>19644</v>
      </c>
    </row>
    <row r="465" spans="3:11" ht="12.75">
      <c r="C465" t="s">
        <v>205</v>
      </c>
      <c r="H465" s="153">
        <v>2544</v>
      </c>
      <c r="I465" s="153">
        <v>2544</v>
      </c>
      <c r="J465" s="153">
        <v>5087</v>
      </c>
      <c r="K465" s="153">
        <v>5087</v>
      </c>
    </row>
    <row r="466" spans="3:11" ht="12.75">
      <c r="C466" t="s">
        <v>120</v>
      </c>
      <c r="H466" s="151"/>
      <c r="I466" s="148"/>
      <c r="J466" s="151"/>
      <c r="K466" s="148"/>
    </row>
    <row r="467" spans="3:11" ht="12.75">
      <c r="C467" t="s">
        <v>206</v>
      </c>
      <c r="H467" s="153">
        <f>SUM(H464:H466)</f>
        <v>-1036</v>
      </c>
      <c r="I467" s="153">
        <f>SUM(I464:I466)</f>
        <v>21845</v>
      </c>
      <c r="J467" s="153">
        <f>SUM(J464:J466)</f>
        <v>12124</v>
      </c>
      <c r="K467" s="153">
        <f>SUM(K464:K466)</f>
        <v>24731</v>
      </c>
    </row>
    <row r="468" spans="8:11" ht="12.75">
      <c r="H468" s="151"/>
      <c r="I468" s="148"/>
      <c r="J468" s="151"/>
      <c r="K468" s="148"/>
    </row>
    <row r="469" spans="2:11" ht="12.75">
      <c r="B469" s="146" t="s">
        <v>208</v>
      </c>
      <c r="H469" s="173" t="s">
        <v>197</v>
      </c>
      <c r="I469" s="173" t="s">
        <v>197</v>
      </c>
      <c r="J469" s="173" t="s">
        <v>197</v>
      </c>
      <c r="K469" s="173" t="s">
        <v>197</v>
      </c>
    </row>
    <row r="470" spans="8:11" ht="12.75">
      <c r="H470" s="151"/>
      <c r="I470" s="148"/>
      <c r="J470" s="151"/>
      <c r="K470" s="148"/>
    </row>
    <row r="471" spans="3:11" ht="12.75">
      <c r="C471" s="103" t="s">
        <v>196</v>
      </c>
      <c r="H471" s="148"/>
      <c r="I471" s="148"/>
      <c r="J471" s="148"/>
      <c r="K471" s="148"/>
    </row>
    <row r="472" spans="3:11" ht="12.75">
      <c r="C472" t="s">
        <v>209</v>
      </c>
      <c r="H472" s="151">
        <f>+H454</f>
        <v>445107</v>
      </c>
      <c r="I472" s="151">
        <f>+I454</f>
        <v>415081</v>
      </c>
      <c r="J472" s="151">
        <f>+J454</f>
        <v>435607</v>
      </c>
      <c r="K472" s="151">
        <f>+K454</f>
        <v>414747</v>
      </c>
    </row>
    <row r="473" spans="8:11" ht="12.75">
      <c r="H473" s="151"/>
      <c r="I473" s="148"/>
      <c r="J473" s="151"/>
      <c r="K473" s="148"/>
    </row>
    <row r="474" spans="3:11" ht="12.75">
      <c r="C474" t="s">
        <v>210</v>
      </c>
      <c r="H474" s="151">
        <v>127612</v>
      </c>
      <c r="I474" s="151">
        <v>127612</v>
      </c>
      <c r="J474" s="151">
        <f>+H474</f>
        <v>127612</v>
      </c>
      <c r="K474" s="151">
        <v>127612</v>
      </c>
    </row>
    <row r="475" spans="3:11" ht="12.75">
      <c r="C475" t="s">
        <v>211</v>
      </c>
      <c r="H475" s="151">
        <v>59686</v>
      </c>
      <c r="I475" s="151">
        <v>59686</v>
      </c>
      <c r="J475" s="151">
        <f>+H475</f>
        <v>59686</v>
      </c>
      <c r="K475" s="151">
        <v>59686</v>
      </c>
    </row>
    <row r="476" spans="3:11" ht="12.75">
      <c r="C476" t="s">
        <v>212</v>
      </c>
      <c r="H476" s="153">
        <v>15286</v>
      </c>
      <c r="I476" s="154" t="s">
        <v>341</v>
      </c>
      <c r="J476" s="153">
        <f>+H476</f>
        <v>15286</v>
      </c>
      <c r="K476" s="154" t="s">
        <v>341</v>
      </c>
    </row>
    <row r="477" spans="3:11" ht="12.75">
      <c r="C477" s="103" t="s">
        <v>121</v>
      </c>
      <c r="H477" s="155"/>
      <c r="I477" s="155"/>
      <c r="J477" s="155"/>
      <c r="K477" s="155"/>
    </row>
    <row r="478" spans="3:11" ht="12.75">
      <c r="C478" s="103" t="s">
        <v>213</v>
      </c>
      <c r="H478" s="156">
        <f>SUM(H472:H476)</f>
        <v>647691</v>
      </c>
      <c r="I478" s="156">
        <f>SUM(I472:I476)</f>
        <v>602379</v>
      </c>
      <c r="J478" s="156">
        <f>SUM(J472:J476)</f>
        <v>638191</v>
      </c>
      <c r="K478" s="156">
        <f>SUM(K472:K476)</f>
        <v>602045</v>
      </c>
    </row>
    <row r="480" ht="12.75">
      <c r="B480" t="s">
        <v>38</v>
      </c>
    </row>
    <row r="485" ht="15">
      <c r="B485" s="93" t="s">
        <v>507</v>
      </c>
    </row>
  </sheetData>
  <mergeCells count="4">
    <mergeCell ref="J459:K459"/>
    <mergeCell ref="J460:K460"/>
    <mergeCell ref="J439:K439"/>
    <mergeCell ref="J440:K440"/>
  </mergeCells>
  <printOptions/>
  <pageMargins left="0.61" right="0.18" top="1" bottom="0.89" header="0.5" footer="0.5"/>
  <pageSetup fitToHeight="6"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0" sqref="C10"/>
    </sheetView>
  </sheetViews>
  <sheetFormatPr defaultColWidth="9.140625" defaultRowHeight="12.75"/>
  <cols>
    <col min="3" max="3" width="9.140625" style="3" customWidth="1"/>
  </cols>
  <sheetData/>
  <printOptions/>
  <pageMargins left="0.75" right="0.75" top="1" bottom="1" header="0.5" footer="0.5"/>
  <pageSetup fitToHeight="1" fitToWidth="1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EMAS PACIFIC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KEB</dc:creator>
  <cp:keywords/>
  <dc:description/>
  <cp:lastModifiedBy>KEB</cp:lastModifiedBy>
  <cp:lastPrinted>2003-03-28T07:21:38Z</cp:lastPrinted>
  <dcterms:created xsi:type="dcterms:W3CDTF">1999-09-22T03:04:54Z</dcterms:created>
  <dcterms:modified xsi:type="dcterms:W3CDTF">2003-03-28T08:40:32Z</dcterms:modified>
  <cp:category/>
  <cp:version/>
  <cp:contentType/>
  <cp:contentStatus/>
</cp:coreProperties>
</file>