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360" windowHeight="3930" activeTab="2"/>
  </bookViews>
  <sheets>
    <sheet name="balance sheet" sheetId="1" r:id="rId1"/>
    <sheet name="Income Stmt" sheetId="2" r:id="rId2"/>
    <sheet name="notes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externalReferences>
    <externalReference r:id="rId18"/>
  </externalReferences>
  <definedNames>
    <definedName name="_xlnm.Print_Area" localSheetId="0">'balance sheet'!$A$1:$I$63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<sst xmlns="http://schemas.openxmlformats.org/spreadsheetml/2006/main" count="339" uniqueCount="287">
  <si>
    <t xml:space="preserve">                                                                            KUMPULAN EMAS BERHAD</t>
  </si>
  <si>
    <t xml:space="preserve">                                                                                                              (Company No: 15379-V)</t>
  </si>
  <si>
    <t xml:space="preserve">                                                                                                               (Incorporated in Malaysia)</t>
  </si>
  <si>
    <t>Quarterly Report on Consolidated Results for the First Quarter Ended 31 October 1999</t>
  </si>
  <si>
    <t>(Unaudited)</t>
  </si>
  <si>
    <t>(Audited)</t>
  </si>
  <si>
    <t>As at End</t>
  </si>
  <si>
    <t>As at</t>
  </si>
  <si>
    <t>of Current</t>
  </si>
  <si>
    <t>Preceding</t>
  </si>
  <si>
    <t>Quarter</t>
  </si>
  <si>
    <t>Financial</t>
  </si>
  <si>
    <t>Year End</t>
  </si>
  <si>
    <t>31.10.99</t>
  </si>
  <si>
    <t>31.7.99</t>
  </si>
  <si>
    <t>RM'000</t>
  </si>
  <si>
    <t>1(a)</t>
  </si>
  <si>
    <t>Fixed Assets</t>
  </si>
  <si>
    <t xml:space="preserve">  (b)</t>
  </si>
  <si>
    <t>Timber Concessions</t>
  </si>
  <si>
    <t>2</t>
  </si>
  <si>
    <t>Investment in Associated Companies</t>
  </si>
  <si>
    <t>3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</si>
  <si>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</si>
  <si>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</si>
  <si>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</si>
  <si>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</si>
  <si>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</si>
  <si>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</si>
  <si>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</si>
  <si>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>Short Term Investments</t>
  </si>
  <si>
    <t>Sundry Debtors, Deposits and Prepayments</t>
  </si>
  <si>
    <t>Property Development Expenditure</t>
  </si>
  <si>
    <t>Contracts-In-Progress</t>
  </si>
  <si>
    <t>Deposits with Licensed Banks</t>
  </si>
  <si>
    <t>Cash</t>
  </si>
  <si>
    <t>6</t>
  </si>
  <si>
    <t>Current Liabilities</t>
  </si>
  <si>
    <t xml:space="preserve">Short-term borrowings </t>
  </si>
  <si>
    <t>Trade Creditors</t>
  </si>
  <si>
    <t>Other Creditors</t>
  </si>
  <si>
    <t>Provision for taxation</t>
  </si>
  <si>
    <t>Excess of billings over contracts-in-progress</t>
  </si>
  <si>
    <t>7</t>
  </si>
  <si>
    <t>Net Current Liabilities</t>
  </si>
  <si>
    <t>8</t>
  </si>
  <si>
    <t>Shareholders' Funds</t>
  </si>
  <si>
    <t>Share Capital</t>
  </si>
  <si>
    <t>Share Application Monies</t>
  </si>
  <si>
    <t>Reserves</t>
  </si>
  <si>
    <t>Share Premium</t>
  </si>
  <si>
    <t>Revaluation Reserve</t>
  </si>
  <si>
    <t>Retained Profit</t>
  </si>
  <si>
    <t>Exchange Equalisation Reserve</t>
  </si>
  <si>
    <t>9</t>
  </si>
  <si>
    <t>Minority Interests</t>
  </si>
  <si>
    <t>10</t>
  </si>
  <si>
    <t>Long Term Borrowings</t>
  </si>
  <si>
    <t>11</t>
  </si>
  <si>
    <t>Other Long Term Liabilities</t>
  </si>
  <si>
    <t xml:space="preserve">                                                                     KUMPULAN EMAS BERHAD</t>
  </si>
  <si>
    <t xml:space="preserve">                                                                                                      (Company No: 15379-V)</t>
  </si>
  <si>
    <t xml:space="preserve">                                                                                                     (Incorporated in Malaysia)</t>
  </si>
  <si>
    <t>UNAUDITED CONSOLIDATED INCOME STATEMENT FOR THE FIRST QUARTER ENDED 31 OCTOBER 1999</t>
  </si>
  <si>
    <t>Cumulative</t>
  </si>
  <si>
    <t>Current</t>
  </si>
  <si>
    <t>Year</t>
  </si>
  <si>
    <t>Todate</t>
  </si>
  <si>
    <t>Turnover</t>
  </si>
  <si>
    <t>Investment income</t>
  </si>
  <si>
    <t xml:space="preserve">  (c)</t>
  </si>
  <si>
    <t>Other income including interest income</t>
  </si>
  <si>
    <t>2(a)</t>
  </si>
  <si>
    <t>Operating profit before interest on borrowings,</t>
  </si>
  <si>
    <t>depreciation and amortisation, exceptional items,</t>
  </si>
  <si>
    <t xml:space="preserve">income tax, minority interests and </t>
  </si>
  <si>
    <t>extraordinary items</t>
  </si>
  <si>
    <t>Interest on borrowings</t>
  </si>
  <si>
    <t>Depreciation and amortisation</t>
  </si>
  <si>
    <t xml:space="preserve">  (d)</t>
  </si>
  <si>
    <t>Exceptional Items</t>
  </si>
  <si>
    <t xml:space="preserve">  (e)</t>
  </si>
  <si>
    <t>Operating profit after interest on borrowings,</t>
  </si>
  <si>
    <t>depreciation and amortisation and exceptional</t>
  </si>
  <si>
    <t>items but before income tax, minority interests</t>
  </si>
  <si>
    <t>and extraordinary items</t>
  </si>
  <si>
    <t xml:space="preserve">  (f)</t>
  </si>
  <si>
    <t>Share in results of associated companies</t>
  </si>
  <si>
    <t xml:space="preserve">  (g)</t>
  </si>
  <si>
    <t>Profit before taxation, minority interests and</t>
  </si>
  <si>
    <t xml:space="preserve">  (h)</t>
  </si>
  <si>
    <t>Taxation</t>
  </si>
  <si>
    <t xml:space="preserve">  (i)   (i)</t>
  </si>
  <si>
    <t>Profit after taxation before deducting minority</t>
  </si>
  <si>
    <t>interests</t>
  </si>
  <si>
    <t xml:space="preserve">       (ii)</t>
  </si>
  <si>
    <t>Minority interests</t>
  </si>
  <si>
    <t xml:space="preserve">  (j)</t>
  </si>
  <si>
    <t>Profit after taxation attributable to the members of</t>
  </si>
  <si>
    <t>the company</t>
  </si>
  <si>
    <t xml:space="preserve">  (k)</t>
  </si>
  <si>
    <t>Extraordinary items</t>
  </si>
  <si>
    <t xml:space="preserve">  (l)</t>
  </si>
  <si>
    <t>Profit after taxation and extraordinary items</t>
  </si>
  <si>
    <t>attributable to the members of the company</t>
  </si>
  <si>
    <t>3 (a)</t>
  </si>
  <si>
    <t>Earnings per share based on 2(j) :</t>
  </si>
  <si>
    <t xml:space="preserve">       (i)</t>
  </si>
  <si>
    <t>Basic (based on ordinary shares - sen)</t>
  </si>
  <si>
    <t>Fully diluted (based on ordinary shares - sen)</t>
  </si>
  <si>
    <t>Net tangible assets (NTA) per share  (RM)</t>
  </si>
  <si>
    <t>5 (a)</t>
  </si>
  <si>
    <t>Dividend per share</t>
  </si>
  <si>
    <t xml:space="preserve">        -</t>
  </si>
  <si>
    <t xml:space="preserve">   (b)</t>
  </si>
  <si>
    <t>Dividend description</t>
  </si>
  <si>
    <t>KUMPULAN EMAS BERHAD</t>
  </si>
  <si>
    <t>NOTES</t>
  </si>
  <si>
    <t>Accounting Policies</t>
  </si>
  <si>
    <t>The accounts of the Group are prepared using the same accounting policies, method of</t>
  </si>
  <si>
    <t>computation and basis of consolidation as those used in the preparation of the most recent</t>
  </si>
  <si>
    <t>annual financial statements.</t>
  </si>
  <si>
    <t>There were no exceptional items for the financial period under review.</t>
  </si>
  <si>
    <t>Extraordinary Items</t>
  </si>
  <si>
    <t>There were no extraordinary items for the financial period under review.</t>
  </si>
  <si>
    <t>Included in taxation is RM1.774 million over provision of taxation in respect of prior years.</t>
  </si>
  <si>
    <t>Pre-acquisition Profit</t>
  </si>
  <si>
    <t>There were no pre-acquisition profits or losses for the financial period under review.</t>
  </si>
  <si>
    <t>Profit on Sale of Investments and/or Properties</t>
  </si>
  <si>
    <t xml:space="preserve">There were no sales of investments and/or properties outside the ordinary course of the </t>
  </si>
  <si>
    <t>Group's business for the financial period under review.</t>
  </si>
  <si>
    <t>Quoted Securities</t>
  </si>
  <si>
    <t>(a)</t>
  </si>
  <si>
    <t>Total purchases and disposals of quoted securities for the current financial year to date are</t>
  </si>
  <si>
    <t>as follows :</t>
  </si>
  <si>
    <t xml:space="preserve">Total purchase </t>
  </si>
  <si>
    <t>Total disposals</t>
  </si>
  <si>
    <t>Total profit/(loss) on disposal</t>
  </si>
  <si>
    <t>(b)</t>
  </si>
  <si>
    <t>Total investments in quoted securities as at 31 October 1999 are as follows :</t>
  </si>
  <si>
    <t>(i)</t>
  </si>
  <si>
    <t>At cost</t>
  </si>
  <si>
    <t>Provision for diminution in value</t>
  </si>
  <si>
    <t>(ii)</t>
  </si>
  <si>
    <t>At book value</t>
  </si>
  <si>
    <t>(iii)</t>
  </si>
  <si>
    <t>At market value</t>
  </si>
  <si>
    <t>Changes in the composition of the Group</t>
  </si>
  <si>
    <t>There were no changes in the composition of the Group during the current financial year to</t>
  </si>
  <si>
    <t>date except for the acquisition of the following subsidiaries :</t>
  </si>
  <si>
    <t>Name of Company</t>
  </si>
  <si>
    <t>Equity Held</t>
  </si>
  <si>
    <t>Principal Activity</t>
  </si>
  <si>
    <t xml:space="preserve">  1)</t>
  </si>
  <si>
    <t>Rekaan Medianet Sdn Bhd</t>
  </si>
  <si>
    <t>Investment holding</t>
  </si>
  <si>
    <t xml:space="preserve">  2)</t>
  </si>
  <si>
    <t>Binary Mark Sdn Bhd</t>
  </si>
  <si>
    <t>Status of Corporate Proposals</t>
  </si>
  <si>
    <t xml:space="preserve"> 1)</t>
  </si>
  <si>
    <t xml:space="preserve">On 16 November 1999, the Company had announced that the Rights Issues as </t>
  </si>
  <si>
    <t>detailed below were oversubscribed by 24.51% :</t>
  </si>
  <si>
    <t xml:space="preserve"> (i)</t>
  </si>
  <si>
    <t xml:space="preserve">Rights Issues of 127,612,500 new ordinary shares of RM0.50 each at par together </t>
  </si>
  <si>
    <t>with 127,612,500 warrants at no cost on the basis of one (1) new ordinary share</t>
  </si>
  <si>
    <t>together with one warrant for every two (2) existing ordinary shares held;</t>
  </si>
  <si>
    <t xml:space="preserve"> (ii)</t>
  </si>
  <si>
    <t>Rights Issues of RM63,806,250 nominal value of 5-year 7% irredeemable convertible</t>
  </si>
  <si>
    <t xml:space="preserve">loan stocks ("ICULS") at 100% of the nominal value on the basis of RM0.50 nominal </t>
  </si>
  <si>
    <t>value of ICULS for every two (2) existing ordinary shares held.</t>
  </si>
  <si>
    <t xml:space="preserve">The Rights Issues have been successfully completed and the Rights shares, </t>
  </si>
  <si>
    <t>warrants and ICULS were listed and quoted on the Kuala Lumpur Stock Exchange on</t>
  </si>
  <si>
    <t>3 December 1999.</t>
  </si>
  <si>
    <t xml:space="preserve"> 2)</t>
  </si>
  <si>
    <t>On 15 October 1999, the Company announced its proposal to undertake a special</t>
  </si>
  <si>
    <t>issue of 27,000,000 new ordinary shares of RM0.50 each at par to approved</t>
  </si>
  <si>
    <t>Bumiputera investors ("Proposed Special Issue").</t>
  </si>
  <si>
    <t>The Proposed Special Issue is undertaken to achieve the level of Bumiputera equity</t>
  </si>
  <si>
    <t>participation in the Company to be in line with the New Development Policy and, at the</t>
  </si>
  <si>
    <t>same time, comply with the condition imposed on the Company by the Foreign</t>
  </si>
  <si>
    <t>Investment Committee to increase the Bumiputera equity content of the Company by</t>
  </si>
  <si>
    <t>7% of the issued and paid-up share capital.</t>
  </si>
  <si>
    <t>Approvals from the Ministry of International Trade and Industry and the shareholders of</t>
  </si>
  <si>
    <t>the Company have been obtained as at the date of this report, whilst the approvals of</t>
  </si>
  <si>
    <t>the other relevant authorities are still pending.</t>
  </si>
  <si>
    <t xml:space="preserve"> 3)</t>
  </si>
  <si>
    <t>On 22 October 1999, the Company and a subsidiary company had entered into the</t>
  </si>
  <si>
    <t>following sale of shares agreements which would upon completion result in a reverse</t>
  </si>
  <si>
    <t>take-over of Systematic Education Group Berhad ("SEGB") by the Company who</t>
  </si>
  <si>
    <t>would emerge as SEGB's new controlling shareholder :</t>
  </si>
  <si>
    <t>Conditional sale of shares agreement dated 22 October 1999 between the Company,</t>
  </si>
  <si>
    <t>Datin Mah Ming Yuet, Kee Shih-Lene and SEGB for the disposal of 11,773,002</t>
  </si>
  <si>
    <t>ordinary shares of RM1.00 each representing the entire issued and paid-up capital</t>
  </si>
  <si>
    <t>of Berrington Bay Corporation Sdn Bhd ("BBC") for a consideration of RM37,993,319</t>
  </si>
  <si>
    <t>to be satisfied by the issuance of approximately 29,225,630 new ordinary shares of</t>
  </si>
  <si>
    <t>RM1.00  each in  SEGB subject to the adjustments as stipulated in the said</t>
  </si>
  <si>
    <t>agreement;</t>
  </si>
  <si>
    <t xml:space="preserve">Mohd. Nor Ibrahim @ Ibrahim Fikri, Loh Poh Choo @ Low Poh Choo, Cheam Tow </t>
  </si>
  <si>
    <t xml:space="preserve">Yong and SEGB for the disposal of 1,350,002 ordinary shares of RM1.00 each </t>
  </si>
  <si>
    <t>representing the entire issued and paid-up capital of Summit Montessori Edu-Care</t>
  </si>
  <si>
    <t xml:space="preserve">Sdn. Bhd. for a consideration of RM6,500,000 to be satisfied by the issuance of </t>
  </si>
  <si>
    <t>approximately 5,000,000 new ordinary shares of RM1.00 each in SEGB subject to the</t>
  </si>
  <si>
    <t>adjustments as stipulated in the said agreement;</t>
  </si>
  <si>
    <t xml:space="preserve"> (iii)</t>
  </si>
  <si>
    <t>and SEGB for the disposal of 500,000 ordinary shares  of RM1.00 each representing</t>
  </si>
  <si>
    <t>the entire issued and paid-up capital of Rekaan Medianet Sdn. Bhd. for a consideration</t>
  </si>
  <si>
    <t>of RM500,000  to be satisfied by the issuance of approximately 384,615 new ordinary</t>
  </si>
  <si>
    <t>shares of RM1.00 each in SEGB subject to the adjustments as stipulated in the said</t>
  </si>
  <si>
    <t xml:space="preserve"> (iv)</t>
  </si>
  <si>
    <t>Conditional sale of shares agreement dated 22 October 1999 between Dato'  Megat</t>
  </si>
  <si>
    <t xml:space="preserve">Najmuddin Bin Dato' Seri Haji Megat Khas ("DM"), BBC and SEGB for BBC's </t>
  </si>
  <si>
    <t xml:space="preserve">purchase from DM of 454,500 shares representing 30% of the issued and paid-up </t>
  </si>
  <si>
    <t xml:space="preserve">capital in Organizational Resources Sdn. Bhd. for a consideration of RM7,006,681 to </t>
  </si>
  <si>
    <t>be satisfied by the issuance of 5,389,755 new ordinary shares of RM1.00 each in</t>
  </si>
  <si>
    <t>SEGB subject to the adjustments as stipulated in the said agreement;</t>
  </si>
  <si>
    <t xml:space="preserve"> (v)</t>
  </si>
  <si>
    <t>Noah Foundation, Tan Sri Dato' Mohd Amin Osman, Dato' Dr. Mokhzani Abdul Rahim</t>
  </si>
  <si>
    <t>and SEGB for the disposal of 14,000,000 shares representing the total enlarged paid-</t>
  </si>
  <si>
    <t xml:space="preserve">up share capital in Summit Education Sdn. Bhd. for a consideration of up to </t>
  </si>
  <si>
    <t>RM14,000,000 subject to the adjustments as stipulated in the said agreement.</t>
  </si>
  <si>
    <t>Seasonal or Cyclical Factors</t>
  </si>
  <si>
    <t xml:space="preserve">There was no material impact on the Group's performance due to seasonal or cyclical </t>
  </si>
  <si>
    <t>factors.</t>
  </si>
  <si>
    <t>There were no issuances and repayment of debt and equity securities, share buy-backs,</t>
  </si>
  <si>
    <t>share cancellations, shares held as treasury shares and resale of  treasury shares</t>
  </si>
  <si>
    <t>during the financial year to date except for the issuance of 1,507,000 ordinary shares of</t>
  </si>
  <si>
    <t>RM0.50 each under the Employees' Share Option Scheme at an issue price ranging</t>
  </si>
  <si>
    <t>from RM0.50 to RM0.69 per new ordinary share.</t>
  </si>
  <si>
    <t>Group Borrowings and Debt Securities</t>
  </si>
  <si>
    <t>Total Group borrowings as at 31 October 1999 are as follows :</t>
  </si>
  <si>
    <t>Long Term Bank Loans</t>
  </si>
  <si>
    <t>Secured :</t>
  </si>
  <si>
    <t>Total outstanding balances</t>
  </si>
  <si>
    <t>Amount repayable within twelve months</t>
  </si>
  <si>
    <t>Sub-total</t>
  </si>
  <si>
    <t>Included in the above borrowings are loans denominated in Indian Rupees belonging to a</t>
  </si>
  <si>
    <t>subsidiary company incorporated in India :</t>
  </si>
  <si>
    <t>Rs'000</t>
  </si>
  <si>
    <t>Unsecured:</t>
  </si>
  <si>
    <t>Total</t>
  </si>
  <si>
    <t>Short Term Bank Borrowings</t>
  </si>
  <si>
    <t>Bank overdrafts</t>
  </si>
  <si>
    <t>Revolving credits</t>
  </si>
  <si>
    <t>Bankers acceptances</t>
  </si>
  <si>
    <t>Current portion of long term loan</t>
  </si>
  <si>
    <t>Contingent Liabilities</t>
  </si>
  <si>
    <t>There are no contingent liabilities to the Group as at 28 December 1999 (the last</t>
  </si>
  <si>
    <t>practicable date which is not earlier than 7 days from the date of issue of this quarterly</t>
  </si>
  <si>
    <t>report).</t>
  </si>
  <si>
    <t>Off Balance Sheet Financial Instruments</t>
  </si>
  <si>
    <t>The Group does not have any financial instruments with off balance sheet risk as at 28</t>
  </si>
  <si>
    <t>December 1999 (the last practicable date which is not earlier than 7 days from the date</t>
  </si>
  <si>
    <t>of issue of this quarterly report).</t>
  </si>
  <si>
    <t>Material Litigation</t>
  </si>
  <si>
    <t xml:space="preserve">The Group is not engaged in any material litigation as at 28 December 1999 (the last </t>
  </si>
  <si>
    <t>report) which will adversely affect the operations of the Group.</t>
  </si>
  <si>
    <t>Segmental Reporting</t>
  </si>
  <si>
    <t>Gross Operating Revenue</t>
  </si>
  <si>
    <t>Profit/(Loss) Before Taxation</t>
  </si>
  <si>
    <t>Total Assets</t>
  </si>
  <si>
    <t>Engineering</t>
  </si>
  <si>
    <t>Property</t>
  </si>
  <si>
    <t>Plantations/Palm oil mills</t>
  </si>
  <si>
    <t>Forestry</t>
  </si>
  <si>
    <t>Manufacturing</t>
  </si>
  <si>
    <t>Education and Investment</t>
  </si>
  <si>
    <t>Less:Inter-company sales</t>
  </si>
  <si>
    <t xml:space="preserve">        Head office interest</t>
  </si>
  <si>
    <t>expense</t>
  </si>
  <si>
    <t>Material Changes in the Quarterly Results compared to the results of the</t>
  </si>
  <si>
    <t>Preceding Quarter</t>
  </si>
  <si>
    <t>Not applicable since results of the preceding quarter were previously not required to be</t>
  </si>
  <si>
    <t>compiled for announcement.</t>
  </si>
  <si>
    <t>Review of Performance of the Company and its Principal Subsidiaries</t>
  </si>
  <si>
    <t>The Group recorded a turnover and profit before taxation of RM51.23 million and RM2.62</t>
  </si>
  <si>
    <t>million respectively for the first quarter of the financial year. The Engineering Division</t>
  </si>
  <si>
    <t>maintained its strong performance  whilst the other divisions performed within expectations.</t>
  </si>
  <si>
    <t>Prospects for the Current Financial Year</t>
  </si>
  <si>
    <t>With sustained strengthening of macroeconomic fundamentals, the prospects for the Group</t>
  </si>
  <si>
    <t xml:space="preserve">in the medium to long term are expected to continue to be good in view of the Group's </t>
  </si>
  <si>
    <t>investments in strategic businesses which will generate attractive returns for the Group.</t>
  </si>
  <si>
    <t>Variance of Actual Profit from Forecast Profit</t>
  </si>
  <si>
    <t>Not applicable.</t>
  </si>
  <si>
    <t>Dividend</t>
  </si>
  <si>
    <t>The Board of Directors, at this juncture, do not recommend the payment of dividends for the</t>
  </si>
  <si>
    <t>current financial year to date.</t>
  </si>
  <si>
    <t xml:space="preserve"> 31 December 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</si>
</sst>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name val="Book Antiqua"/>
      <family val="1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5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Continuous"/>
    </xf>
    <xf numFmtId="165" fontId="0" fillId="0" borderId="0" xfId="15" applyNumberFormat="1" applyAlignment="1">
      <alignment horizontal="centerContinuous"/>
    </xf>
    <xf numFmtId="165" fontId="4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165" fontId="4" fillId="0" borderId="0" xfId="15" applyNumberFormat="1" applyFont="1" applyAlignment="1">
      <alignment/>
    </xf>
    <xf numFmtId="165" fontId="5" fillId="0" borderId="0" xfId="15" applyNumberFormat="1" applyFont="1" applyFill="1" applyAlignment="1">
      <alignment horizontal="center"/>
    </xf>
    <xf numFmtId="165" fontId="0" fillId="0" borderId="0" xfId="15" applyNumberFormat="1" applyAlignment="1">
      <alignment horizontal="center"/>
    </xf>
    <xf numFmtId="165" fontId="4" fillId="0" borderId="0" xfId="15" applyNumberFormat="1" applyFont="1" applyFill="1" applyAlignment="1">
      <alignment horizontal="center"/>
    </xf>
    <xf numFmtId="165" fontId="0" fillId="0" borderId="0" xfId="15" applyNumberFormat="1" applyAlignment="1" quotePrefix="1">
      <alignment/>
    </xf>
    <xf numFmtId="165" fontId="4" fillId="0" borderId="2" xfId="15" applyNumberFormat="1" applyFont="1" applyFill="1" applyBorder="1" applyAlignment="1">
      <alignment/>
    </xf>
    <xf numFmtId="165" fontId="5" fillId="0" borderId="2" xfId="15" applyNumberFormat="1" applyFont="1" applyFill="1" applyBorder="1" applyAlignment="1">
      <alignment/>
    </xf>
    <xf numFmtId="165" fontId="0" fillId="0" borderId="2" xfId="15" applyNumberFormat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0" fillId="0" borderId="0" xfId="15" applyNumberFormat="1" applyBorder="1" applyAlignment="1">
      <alignment/>
    </xf>
    <xf numFmtId="165" fontId="5" fillId="0" borderId="0" xfId="15" applyNumberFormat="1" applyFont="1" applyFill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justify"/>
    </xf>
    <xf numFmtId="165" fontId="0" fillId="0" borderId="0" xfId="15" applyNumberFormat="1" applyFont="1" applyAlignment="1" quotePrefix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justify"/>
    </xf>
    <xf numFmtId="165" fontId="4" fillId="0" borderId="1" xfId="15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43" fontId="4" fillId="0" borderId="0" xfId="15" applyNumberFormat="1" applyFont="1" applyFill="1" applyBorder="1" applyAlignment="1">
      <alignment/>
    </xf>
    <xf numFmtId="43" fontId="5" fillId="0" borderId="0" xfId="15" applyNumberFormat="1" applyFont="1" applyAlignment="1">
      <alignment/>
    </xf>
    <xf numFmtId="43" fontId="0" fillId="0" borderId="0" xfId="15" applyNumberFormat="1" applyAlignment="1">
      <alignment/>
    </xf>
    <xf numFmtId="165" fontId="5" fillId="0" borderId="0" xfId="15" applyNumberFormat="1" applyFont="1" applyFill="1" applyAlignment="1">
      <alignment/>
    </xf>
    <xf numFmtId="165" fontId="5" fillId="0" borderId="0" xfId="15" applyNumberFormat="1" applyFont="1" applyAlignment="1">
      <alignment/>
    </xf>
    <xf numFmtId="165" fontId="0" fillId="0" borderId="0" xfId="15" applyNumberFormat="1" applyFont="1" applyAlignment="1">
      <alignment horizontal="centerContinuous"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/>
    </xf>
    <xf numFmtId="165" fontId="1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Border="1" applyAlignment="1">
      <alignment horizontal="right"/>
    </xf>
    <xf numFmtId="165" fontId="1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Alignment="1" quotePrefix="1">
      <alignment horizontal="lef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 quotePrefix="1">
      <alignment/>
    </xf>
    <xf numFmtId="43" fontId="0" fillId="0" borderId="0" xfId="15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6" xfId="0" applyBorder="1" applyAlignment="1">
      <alignment/>
    </xf>
    <xf numFmtId="165" fontId="0" fillId="0" borderId="6" xfId="15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165" fontId="0" fillId="0" borderId="6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43" fontId="5" fillId="0" borderId="0" xfId="15" applyNumberFormat="1" applyFont="1" applyFill="1" applyAlignment="1">
      <alignment/>
    </xf>
    <xf numFmtId="165" fontId="0" fillId="0" borderId="0" xfId="15" applyNumberFormat="1" applyFont="1" applyBorder="1" applyAlignment="1">
      <alignment horizontal="centerContinuous"/>
    </xf>
    <xf numFmtId="165" fontId="0" fillId="0" borderId="0" xfId="15" applyNumberFormat="1" applyBorder="1" applyAlignment="1">
      <alignment horizontal="center"/>
    </xf>
    <xf numFmtId="43" fontId="0" fillId="0" borderId="0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165" fontId="0" fillId="0" borderId="4" xfId="15" applyNumberFormat="1" applyFont="1" applyBorder="1" applyAlignment="1">
      <alignment/>
    </xf>
    <xf numFmtId="9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38100</xdr:rowOff>
    </xdr:from>
    <xdr:to>
      <xdr:col>4</xdr:col>
      <xdr:colOff>542925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8100"/>
          <a:ext cx="4857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OD-Unaudited7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799"/>
      <sheetName val="notes"/>
      <sheetName val="P&amp;L499"/>
    </sheetNames>
    <sheetDataSet>
      <sheetData sheetId="2">
        <row r="30">
          <cell r="H30" t="str">
            <v>        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4"/>
  <sheetViews>
    <sheetView workbookViewId="0" topLeftCell="A42">
      <selection activeCell="B55" sqref="B55"/>
    </sheetView>
  </sheetViews>
  <sheetFormatPr defaultColWidth="9.140625" defaultRowHeight="12.75"/>
  <cols>
    <col min="1" max="1" width="4.57421875" style="37" customWidth="1"/>
    <col min="2" max="2" width="5.8515625" style="3" customWidth="1"/>
    <col min="3" max="3" width="2.421875" style="3" customWidth="1"/>
    <col min="4" max="4" width="39.28125" style="3" customWidth="1"/>
    <col min="5" max="5" width="9.140625" style="47" customWidth="1"/>
    <col min="6" max="16384" width="9.140625" style="3" customWidth="1"/>
  </cols>
  <sheetData>
    <row r="1" ht="12.75"/>
    <row r="2" ht="12.75"/>
    <row r="3" ht="12.75"/>
    <row r="4" spans="2:3" ht="12.75">
      <c r="B4" s="39" t="s">
        <v>0</v>
      </c>
      <c r="C4" s="39"/>
    </row>
    <row r="5" spans="2:3" ht="10.5" customHeight="1">
      <c r="B5" s="40" t="s">
        <v>1</v>
      </c>
      <c r="C5" s="40"/>
    </row>
    <row r="6" spans="2:7" ht="10.5" customHeight="1">
      <c r="B6" s="40" t="s">
        <v>2</v>
      </c>
      <c r="C6" s="40"/>
      <c r="D6" s="37"/>
      <c r="E6" s="4"/>
      <c r="F6" s="5"/>
      <c r="G6" s="5"/>
    </row>
    <row r="7" spans="2:7" ht="6" customHeight="1">
      <c r="B7" s="40"/>
      <c r="C7" s="40"/>
      <c r="D7" s="37"/>
      <c r="E7" s="4"/>
      <c r="F7" s="5"/>
      <c r="G7" s="5"/>
    </row>
    <row r="8" spans="2:7" ht="14.25" customHeight="1">
      <c r="B8"/>
      <c r="C8" s="87" t="s">
        <v>3</v>
      </c>
      <c r="D8" s="37"/>
      <c r="E8" s="4"/>
      <c r="F8" s="5"/>
      <c r="G8" s="5"/>
    </row>
    <row r="9" spans="2:7" ht="10.5" customHeight="1">
      <c r="B9" s="40"/>
      <c r="C9" s="40"/>
      <c r="D9" s="37"/>
      <c r="E9" s="4"/>
      <c r="F9" s="5"/>
      <c r="G9" s="5"/>
    </row>
    <row r="10" spans="2:7" ht="12" customHeight="1">
      <c r="B10" s="40"/>
      <c r="C10" s="40"/>
      <c r="D10" s="37"/>
      <c r="E10" s="72" t="s">
        <v>4</v>
      </c>
      <c r="F10" s="5"/>
      <c r="G10" s="3" t="s">
        <v>5</v>
      </c>
    </row>
    <row r="11" spans="2:7" ht="12" customHeight="1">
      <c r="B11" s="40"/>
      <c r="C11" s="40"/>
      <c r="D11" s="37"/>
      <c r="E11" s="72" t="s">
        <v>6</v>
      </c>
      <c r="F11" s="5"/>
      <c r="G11" s="86" t="s">
        <v>7</v>
      </c>
    </row>
    <row r="12" spans="2:7" ht="12" customHeight="1">
      <c r="B12" s="40"/>
      <c r="C12" s="40"/>
      <c r="D12" s="37"/>
      <c r="E12" s="72" t="s">
        <v>8</v>
      </c>
      <c r="F12" s="5"/>
      <c r="G12" s="25" t="s">
        <v>9</v>
      </c>
    </row>
    <row r="13" spans="2:7" ht="12" customHeight="1">
      <c r="B13" s="40"/>
      <c r="C13" s="40"/>
      <c r="D13" s="37"/>
      <c r="E13" s="88" t="s">
        <v>10</v>
      </c>
      <c r="F13" s="5"/>
      <c r="G13" s="11" t="s">
        <v>11</v>
      </c>
    </row>
    <row r="14" spans="2:7" ht="12" customHeight="1">
      <c r="B14" s="40"/>
      <c r="C14" s="40"/>
      <c r="D14" s="37"/>
      <c r="E14"/>
      <c r="F14" s="5"/>
      <c r="G14" s="11" t="s">
        <v>12</v>
      </c>
    </row>
    <row r="15" spans="5:7" ht="12.75">
      <c r="E15" s="72" t="s">
        <v>13</v>
      </c>
      <c r="F15" s="45"/>
      <c r="G15" s="50" t="s">
        <v>14</v>
      </c>
    </row>
    <row r="16" spans="2:7" ht="12.75">
      <c r="B16" s="19"/>
      <c r="C16" s="19"/>
      <c r="D16" s="19"/>
      <c r="E16" s="73" t="s">
        <v>15</v>
      </c>
      <c r="F16" s="46"/>
      <c r="G16" s="51" t="s">
        <v>15</v>
      </c>
    </row>
    <row r="17" ht="12.75">
      <c r="E17" s="74"/>
    </row>
    <row r="18" spans="1:7" ht="12.75">
      <c r="A18" s="52" t="s">
        <v>16</v>
      </c>
      <c r="B18" s="3" t="s">
        <v>17</v>
      </c>
      <c r="E18" s="74">
        <v>569785</v>
      </c>
      <c r="G18" s="3">
        <v>565010</v>
      </c>
    </row>
    <row r="19" spans="1:7" ht="12.75">
      <c r="A19" s="53" t="s">
        <v>18</v>
      </c>
      <c r="B19" s="3" t="s">
        <v>19</v>
      </c>
      <c r="E19" s="74">
        <v>6299</v>
      </c>
      <c r="G19" s="3">
        <v>6467</v>
      </c>
    </row>
    <row r="20" spans="1:7" ht="12.75">
      <c r="A20" s="54" t="s">
        <v>20</v>
      </c>
      <c r="B20" s="3" t="s">
        <v>21</v>
      </c>
      <c r="E20" s="74">
        <v>50249</v>
      </c>
      <c r="G20" s="3">
        <v>48773</v>
      </c>
    </row>
    <row r="21" spans="1:7" ht="12.75">
      <c r="A21" s="54" t="s">
        <v>22</v>
      </c>
      <c r="B21" s="3" t="s">
        <v>23</v>
      </c>
      <c r="E21" s="74">
        <v>29823</v>
      </c>
      <c r="G21" s="3">
        <v>29823</v>
      </c>
    </row>
    <row r="22" spans="1:7" ht="12.75">
      <c r="A22" s="54" t="s">
        <v>24</v>
      </c>
      <c r="B22" s="3" t="s">
        <v>25</v>
      </c>
      <c r="E22" s="75">
        <v>11618</v>
      </c>
      <c r="F22" s="19"/>
      <c r="G22" s="1">
        <v>11612</v>
      </c>
    </row>
    <row r="23" spans="5:7" ht="18" customHeight="1">
      <c r="E23" s="74">
        <f>SUM(E18:E22)</f>
        <v>667774</v>
      </c>
      <c r="F23" s="47"/>
      <c r="G23" s="41">
        <f>SUM(G18:G22)</f>
        <v>661685</v>
      </c>
    </row>
    <row r="24" spans="1:6" ht="12.75">
      <c r="A24" s="54" t="s">
        <v>26</v>
      </c>
      <c r="B24" s="41" t="s">
        <v>27</v>
      </c>
      <c r="C24" s="41"/>
      <c r="E24" s="74"/>
      <c r="F24" s="19"/>
    </row>
    <row r="25" spans="3:7" ht="12.75">
      <c r="C25" s="3" t="s">
        <v>28</v>
      </c>
      <c r="E25" s="76">
        <v>6201</v>
      </c>
      <c r="F25" s="19"/>
      <c r="G25" s="42">
        <v>4955</v>
      </c>
    </row>
    <row r="26" spans="3:7" ht="12.75">
      <c r="C26" s="3" t="s">
        <v>29</v>
      </c>
      <c r="E26" s="77">
        <f>124810-E28</f>
        <v>88475</v>
      </c>
      <c r="F26" s="43"/>
      <c r="G26" s="43">
        <v>82757</v>
      </c>
    </row>
    <row r="27" spans="3:7" ht="12.75">
      <c r="C27" s="3" t="s">
        <v>30</v>
      </c>
      <c r="E27" s="77">
        <v>0</v>
      </c>
      <c r="F27" s="43"/>
      <c r="G27" s="43">
        <v>0</v>
      </c>
    </row>
    <row r="28" spans="3:7" ht="12.75">
      <c r="C28" s="3" t="s">
        <v>31</v>
      </c>
      <c r="E28" s="77">
        <v>36335</v>
      </c>
      <c r="F28" s="89"/>
      <c r="G28" s="43">
        <v>32763</v>
      </c>
    </row>
    <row r="29" spans="3:7" ht="12.75">
      <c r="C29" s="3" t="s">
        <v>32</v>
      </c>
      <c r="E29" s="77">
        <v>85119</v>
      </c>
      <c r="F29" s="43"/>
      <c r="G29" s="43">
        <v>71797</v>
      </c>
    </row>
    <row r="30" spans="3:7" ht="12.75">
      <c r="C30" s="3" t="s">
        <v>33</v>
      </c>
      <c r="E30" s="77">
        <v>2527</v>
      </c>
      <c r="F30" s="43"/>
      <c r="G30" s="43">
        <v>6811</v>
      </c>
    </row>
    <row r="31" spans="3:7" ht="12.75">
      <c r="C31" s="3" t="s">
        <v>34</v>
      </c>
      <c r="E31" s="77">
        <v>231</v>
      </c>
      <c r="F31" s="43"/>
      <c r="G31" s="43">
        <v>122</v>
      </c>
    </row>
    <row r="32" spans="3:7" ht="12.75">
      <c r="C32" s="3" t="s">
        <v>35</v>
      </c>
      <c r="E32" s="78">
        <v>35387</v>
      </c>
      <c r="F32" s="19"/>
      <c r="G32" s="44">
        <v>11845</v>
      </c>
    </row>
    <row r="33" spans="5:7" ht="18.75" customHeight="1">
      <c r="E33" s="78">
        <f>SUM(E25:E32)</f>
        <v>254275</v>
      </c>
      <c r="F33" s="48"/>
      <c r="G33" s="49">
        <f>SUM(G25:G32)</f>
        <v>211050</v>
      </c>
    </row>
    <row r="34" spans="5:7" ht="12.75">
      <c r="E34" s="77"/>
      <c r="F34" s="19"/>
      <c r="G34" s="43"/>
    </row>
    <row r="35" spans="1:7" ht="12.75">
      <c r="A35" s="54" t="s">
        <v>36</v>
      </c>
      <c r="B35" s="41" t="s">
        <v>37</v>
      </c>
      <c r="C35" s="41"/>
      <c r="E35" s="77"/>
      <c r="F35" s="43"/>
      <c r="G35" s="43"/>
    </row>
    <row r="36" spans="3:7" ht="12.75">
      <c r="C36" s="3" t="s">
        <v>38</v>
      </c>
      <c r="E36" s="77">
        <f>59025+81437</f>
        <v>140462</v>
      </c>
      <c r="F36" s="43"/>
      <c r="G36" s="43">
        <v>116111</v>
      </c>
    </row>
    <row r="37" spans="3:7" ht="12.75">
      <c r="C37" s="3" t="s">
        <v>39</v>
      </c>
      <c r="E37" s="77">
        <f>120570-E38</f>
        <v>70456</v>
      </c>
      <c r="F37" s="43"/>
      <c r="G37" s="43">
        <v>65841</v>
      </c>
    </row>
    <row r="38" spans="3:7" ht="12.75">
      <c r="C38" s="3" t="s">
        <v>40</v>
      </c>
      <c r="E38" s="77">
        <f>3245+45819+591+455+4</f>
        <v>50114</v>
      </c>
      <c r="F38" s="89"/>
      <c r="G38" s="43">
        <v>66739</v>
      </c>
    </row>
    <row r="39" spans="3:7" ht="12.75">
      <c r="C39" s="3" t="s">
        <v>41</v>
      </c>
      <c r="E39" s="77">
        <v>11954</v>
      </c>
      <c r="F39" s="43"/>
      <c r="G39" s="43">
        <v>2918</v>
      </c>
    </row>
    <row r="40" spans="3:7" ht="12.75">
      <c r="C40" s="3" t="s">
        <v>42</v>
      </c>
      <c r="E40" s="78">
        <v>9340</v>
      </c>
      <c r="F40" s="43"/>
      <c r="G40" s="44">
        <v>6152</v>
      </c>
    </row>
    <row r="41" spans="5:7" ht="18.75" customHeight="1">
      <c r="E41" s="78">
        <f>SUM(E36:E40)</f>
        <v>282326</v>
      </c>
      <c r="F41" s="48"/>
      <c r="G41" s="49">
        <f>SUM(G36:G40)</f>
        <v>257761</v>
      </c>
    </row>
    <row r="42" spans="1:7" ht="18" customHeight="1">
      <c r="A42" s="54" t="s">
        <v>43</v>
      </c>
      <c r="B42" s="25" t="s">
        <v>44</v>
      </c>
      <c r="E42" s="75">
        <f>+E33-E41</f>
        <v>-28051</v>
      </c>
      <c r="F42" s="19"/>
      <c r="G42" s="1">
        <f>+G33-G41</f>
        <v>-46711</v>
      </c>
    </row>
    <row r="43" spans="5:7" ht="18.75" customHeight="1" thickBot="1">
      <c r="E43" s="79">
        <f>+E23+E42</f>
        <v>639723</v>
      </c>
      <c r="F43" s="19"/>
      <c r="G43" s="16">
        <f>+G23+G42</f>
        <v>614974</v>
      </c>
    </row>
    <row r="44" spans="5:7" ht="12.75">
      <c r="E44" s="80"/>
      <c r="F44" s="19"/>
      <c r="G44" s="19"/>
    </row>
    <row r="45" ht="12.75">
      <c r="E45" s="74"/>
    </row>
    <row r="46" spans="1:7" ht="12.75">
      <c r="A46" s="54" t="s">
        <v>45</v>
      </c>
      <c r="B46" s="3" t="s">
        <v>46</v>
      </c>
      <c r="E46" s="74"/>
      <c r="F46" s="41"/>
      <c r="G46" s="41"/>
    </row>
    <row r="47" spans="3:7" ht="12.75">
      <c r="C47" s="3" t="s">
        <v>47</v>
      </c>
      <c r="E47" s="74">
        <v>127612</v>
      </c>
      <c r="G47" s="3">
        <v>126859</v>
      </c>
    </row>
    <row r="48" spans="3:7" ht="12.75">
      <c r="C48" s="25" t="s">
        <v>48</v>
      </c>
      <c r="E48" s="74">
        <v>22775</v>
      </c>
      <c r="G48" s="3">
        <v>0</v>
      </c>
    </row>
    <row r="49" spans="3:5" ht="12.75">
      <c r="C49" s="3" t="s">
        <v>49</v>
      </c>
      <c r="E49" s="74"/>
    </row>
    <row r="50" spans="4:7" ht="12.75">
      <c r="D50" s="3" t="s">
        <v>50</v>
      </c>
      <c r="E50" s="76">
        <v>266884</v>
      </c>
      <c r="G50" s="42">
        <v>266752</v>
      </c>
    </row>
    <row r="51" spans="4:7" ht="12.75">
      <c r="D51" s="3" t="s">
        <v>51</v>
      </c>
      <c r="E51" s="77">
        <v>36361</v>
      </c>
      <c r="G51" s="43">
        <v>36361</v>
      </c>
    </row>
    <row r="52" spans="4:7" ht="12.75">
      <c r="D52" s="3" t="s">
        <v>52</v>
      </c>
      <c r="E52" s="77">
        <v>-1298</v>
      </c>
      <c r="G52" s="43">
        <v>-3312</v>
      </c>
    </row>
    <row r="53" spans="4:7" ht="12.75">
      <c r="D53" s="3" t="s">
        <v>53</v>
      </c>
      <c r="E53" s="78">
        <v>-1429</v>
      </c>
      <c r="G53" s="44">
        <v>-1911</v>
      </c>
    </row>
    <row r="54" spans="4:7" ht="15.75" customHeight="1">
      <c r="D54"/>
      <c r="E54" s="75">
        <f>SUM(E50:E53)</f>
        <v>300518</v>
      </c>
      <c r="G54" s="1">
        <f>SUM(G50:G53)</f>
        <v>297890</v>
      </c>
    </row>
    <row r="55" spans="5:7" ht="17.25" customHeight="1">
      <c r="E55" s="74">
        <f>+E47+E48+E54</f>
        <v>450905</v>
      </c>
      <c r="G55" s="3">
        <f>+G47+G54</f>
        <v>424749</v>
      </c>
    </row>
    <row r="56" ht="12.75">
      <c r="E56" s="74"/>
    </row>
    <row r="57" spans="1:7" ht="12.75">
      <c r="A57" s="52" t="s">
        <v>54</v>
      </c>
      <c r="B57" s="3" t="s">
        <v>55</v>
      </c>
      <c r="E57" s="74">
        <v>82568</v>
      </c>
      <c r="G57" s="3">
        <v>82451</v>
      </c>
    </row>
    <row r="58" ht="12.75">
      <c r="E58" s="74"/>
    </row>
    <row r="59" spans="1:7" ht="12.75">
      <c r="A59" s="55" t="s">
        <v>56</v>
      </c>
      <c r="B59" s="3" t="s">
        <v>57</v>
      </c>
      <c r="E59" s="74">
        <v>104465</v>
      </c>
      <c r="G59" s="3">
        <v>106120</v>
      </c>
    </row>
    <row r="60" ht="12.75">
      <c r="E60" s="74"/>
    </row>
    <row r="61" spans="1:7" ht="12.75">
      <c r="A61" s="54" t="s">
        <v>58</v>
      </c>
      <c r="B61" s="3" t="s">
        <v>59</v>
      </c>
      <c r="E61" s="75">
        <f>952+833</f>
        <v>1785</v>
      </c>
      <c r="G61" s="1">
        <v>1654</v>
      </c>
    </row>
    <row r="62" spans="5:7" ht="17.25" customHeight="1" thickBot="1">
      <c r="E62" s="79">
        <f>SUM(E55:E61)</f>
        <v>639723</v>
      </c>
      <c r="G62" s="16">
        <f>SUM(G55:G61)</f>
        <v>614974</v>
      </c>
    </row>
    <row r="64" ht="12.75">
      <c r="E64" s="47">
        <f>+E43-E62</f>
        <v>0</v>
      </c>
    </row>
  </sheetData>
  <printOptions/>
  <pageMargins left="0.75" right="0.75" top="0.74" bottom="0.32" header="0.5" footer="0.29"/>
  <pageSetup horizontalDpi="300" verticalDpi="3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B5" sqref="B5"/>
    </sheetView>
  </sheetViews>
  <sheetFormatPr defaultColWidth="9.140625" defaultRowHeight="12.75"/>
  <cols>
    <col min="2" max="2" width="38.140625" style="0" customWidth="1"/>
    <col min="3" max="3" width="7.00390625" style="0" customWidth="1"/>
    <col min="5" max="5" width="10.00390625" style="0" customWidth="1"/>
    <col min="9" max="9" width="1.8515625" style="0" customWidth="1"/>
  </cols>
  <sheetData>
    <row r="1" spans="1:8" ht="31.5" customHeight="1">
      <c r="A1" s="3"/>
      <c r="B1" s="3"/>
      <c r="C1" s="5"/>
      <c r="E1" s="3"/>
      <c r="G1" s="3"/>
      <c r="H1" s="3"/>
    </row>
    <row r="2" spans="2:8" ht="12.75">
      <c r="B2" s="39" t="s">
        <v>60</v>
      </c>
      <c r="C2" s="37"/>
      <c r="D2" s="38"/>
      <c r="E2" s="5"/>
      <c r="G2" s="5"/>
      <c r="H2" s="5"/>
    </row>
    <row r="3" spans="2:8" ht="9" customHeight="1">
      <c r="B3" s="40" t="s">
        <v>61</v>
      </c>
      <c r="C3" s="37"/>
      <c r="D3" s="37"/>
      <c r="E3" s="5"/>
      <c r="F3" s="5"/>
      <c r="G3" s="5"/>
      <c r="H3" s="5"/>
    </row>
    <row r="4" spans="2:8" ht="10.5" customHeight="1">
      <c r="B4" s="40" t="s">
        <v>62</v>
      </c>
      <c r="C4" s="37"/>
      <c r="D4" s="37"/>
      <c r="E4" s="5"/>
      <c r="F4" s="37"/>
      <c r="G4" s="5"/>
      <c r="H4" s="5"/>
    </row>
    <row r="5" spans="1:8" ht="12.75">
      <c r="A5" s="4"/>
      <c r="B5" s="5"/>
      <c r="C5" s="5"/>
      <c r="D5" s="5"/>
      <c r="E5" s="5"/>
      <c r="F5" s="5"/>
      <c r="G5" s="5"/>
      <c r="H5" s="5"/>
    </row>
    <row r="6" spans="1:8" ht="12.75">
      <c r="A6" s="4" t="s">
        <v>63</v>
      </c>
      <c r="B6" s="5"/>
      <c r="C6" s="5"/>
      <c r="D6" s="5"/>
      <c r="E6" s="5"/>
      <c r="F6" s="5"/>
      <c r="G6" s="5"/>
      <c r="H6" s="5"/>
    </row>
    <row r="7" spans="1:8" ht="12.75">
      <c r="A7" s="4"/>
      <c r="B7" s="5"/>
      <c r="C7" s="5"/>
      <c r="D7" s="5"/>
      <c r="E7" s="5"/>
      <c r="F7" s="5"/>
      <c r="G7" s="5"/>
      <c r="H7" s="5"/>
    </row>
    <row r="8" spans="1:8" ht="12.75">
      <c r="A8" s="4"/>
      <c r="B8" s="5"/>
      <c r="C8" s="5"/>
      <c r="D8" s="5"/>
      <c r="E8" s="5"/>
      <c r="F8" s="5"/>
      <c r="G8" s="5"/>
      <c r="H8" s="35"/>
    </row>
    <row r="9" spans="1:8" ht="12.75">
      <c r="A9" s="4"/>
      <c r="B9" s="5"/>
      <c r="C9" s="5"/>
      <c r="D9" s="5"/>
      <c r="E9" s="5"/>
      <c r="F9" s="6" t="s">
        <v>4</v>
      </c>
      <c r="G9" s="5"/>
      <c r="H9" s="71"/>
    </row>
    <row r="10" spans="1:8" ht="12.75">
      <c r="A10" s="4"/>
      <c r="B10" s="5"/>
      <c r="C10" s="5"/>
      <c r="D10" s="6" t="s">
        <v>4</v>
      </c>
      <c r="E10" s="5"/>
      <c r="F10" s="6" t="s">
        <v>64</v>
      </c>
      <c r="G10" s="5"/>
      <c r="H10" s="83"/>
    </row>
    <row r="11" spans="1:8" ht="12.75">
      <c r="A11" s="4"/>
      <c r="B11" s="5"/>
      <c r="C11" s="5"/>
      <c r="D11" s="6" t="s">
        <v>65</v>
      </c>
      <c r="E11" s="5"/>
      <c r="F11" s="6" t="s">
        <v>65</v>
      </c>
      <c r="G11" s="5"/>
      <c r="H11" s="71"/>
    </row>
    <row r="12" spans="1:8" ht="12.75">
      <c r="A12" s="4"/>
      <c r="B12" s="5"/>
      <c r="C12" s="5"/>
      <c r="D12" s="8" t="s">
        <v>66</v>
      </c>
      <c r="E12" s="7"/>
      <c r="F12" s="8" t="s">
        <v>66</v>
      </c>
      <c r="G12" s="5"/>
      <c r="H12" s="71"/>
    </row>
    <row r="13" spans="1:8" ht="12.75">
      <c r="A13" s="3"/>
      <c r="B13" s="3"/>
      <c r="C13" s="3"/>
      <c r="D13" s="8" t="s">
        <v>10</v>
      </c>
      <c r="E13" s="9"/>
      <c r="F13" s="8" t="s">
        <v>67</v>
      </c>
      <c r="G13" s="3"/>
      <c r="H13" s="68"/>
    </row>
    <row r="14" spans="1:8" ht="12.75">
      <c r="A14" s="3"/>
      <c r="B14" s="3"/>
      <c r="C14" s="3"/>
      <c r="D14" s="12" t="s">
        <v>13</v>
      </c>
      <c r="E14" s="9"/>
      <c r="F14" s="10" t="s">
        <v>13</v>
      </c>
      <c r="G14" s="3"/>
      <c r="H14" s="84"/>
    </row>
    <row r="15" spans="1:8" ht="12.75">
      <c r="A15" s="3"/>
      <c r="B15" s="3"/>
      <c r="C15" s="3"/>
      <c r="D15" s="12" t="s">
        <v>15</v>
      </c>
      <c r="E15" s="3"/>
      <c r="F15" s="10" t="s">
        <v>15</v>
      </c>
      <c r="G15" s="3"/>
      <c r="H15" s="84"/>
    </row>
    <row r="16" spans="1:8" ht="12.75">
      <c r="A16" s="3"/>
      <c r="B16" s="3"/>
      <c r="C16" s="3"/>
      <c r="D16" s="12"/>
      <c r="E16" s="3"/>
      <c r="F16" s="10"/>
      <c r="G16" s="3"/>
      <c r="H16" s="84"/>
    </row>
    <row r="17" spans="1:8" ht="12.75">
      <c r="A17" s="13" t="s">
        <v>16</v>
      </c>
      <c r="B17" s="3" t="s">
        <v>68</v>
      </c>
      <c r="C17" s="3"/>
      <c r="D17" s="17">
        <v>51233</v>
      </c>
      <c r="E17" s="19"/>
      <c r="F17" s="18">
        <f>+D17</f>
        <v>51233</v>
      </c>
      <c r="G17" s="19"/>
      <c r="H17" s="19"/>
    </row>
    <row r="18" spans="1:8" ht="12.75">
      <c r="A18" s="13"/>
      <c r="B18" s="3"/>
      <c r="C18" s="3"/>
      <c r="D18" s="17"/>
      <c r="E18" s="3"/>
      <c r="F18" s="18"/>
      <c r="G18" s="3"/>
      <c r="H18" s="19"/>
    </row>
    <row r="19" spans="1:8" ht="12.75">
      <c r="A19" s="3" t="s">
        <v>18</v>
      </c>
      <c r="B19" s="3" t="s">
        <v>69</v>
      </c>
      <c r="C19" s="3"/>
      <c r="D19" s="17">
        <v>598</v>
      </c>
      <c r="E19" s="3"/>
      <c r="F19" s="20">
        <f>+D19</f>
        <v>598</v>
      </c>
      <c r="G19" s="3"/>
      <c r="H19" s="19"/>
    </row>
    <row r="20" spans="1:8" ht="12.75">
      <c r="A20" s="3"/>
      <c r="B20" s="3"/>
      <c r="C20" s="3"/>
      <c r="D20" s="17"/>
      <c r="E20" s="3"/>
      <c r="F20" s="20"/>
      <c r="G20" s="3"/>
      <c r="H20" s="19"/>
    </row>
    <row r="21" spans="1:8" ht="15" customHeight="1" thickBot="1">
      <c r="A21" s="24" t="s">
        <v>70</v>
      </c>
      <c r="B21" s="22" t="s">
        <v>71</v>
      </c>
      <c r="C21" s="3"/>
      <c r="D21" s="14">
        <v>218</v>
      </c>
      <c r="E21" s="16"/>
      <c r="F21" s="15">
        <f>+D21</f>
        <v>218</v>
      </c>
      <c r="G21" s="3"/>
      <c r="H21" s="19"/>
    </row>
    <row r="22" spans="1:8" ht="12.75">
      <c r="A22" s="21"/>
      <c r="B22" s="22"/>
      <c r="C22" s="3"/>
      <c r="D22" s="17"/>
      <c r="E22" s="3"/>
      <c r="F22" s="18"/>
      <c r="G22" s="3"/>
      <c r="H22" s="19"/>
    </row>
    <row r="23" spans="1:8" ht="12.75">
      <c r="A23" s="23" t="s">
        <v>72</v>
      </c>
      <c r="B23" s="24" t="s">
        <v>73</v>
      </c>
      <c r="C23" s="3"/>
      <c r="D23" s="17">
        <f>+D34-D30-D28</f>
        <v>5810</v>
      </c>
      <c r="E23" s="3"/>
      <c r="F23" s="20">
        <f>+D23</f>
        <v>5810</v>
      </c>
      <c r="G23" s="3"/>
      <c r="H23" s="19"/>
    </row>
    <row r="24" spans="1:8" ht="12.75">
      <c r="A24" s="3"/>
      <c r="B24" s="24" t="s">
        <v>74</v>
      </c>
      <c r="C24" s="3"/>
      <c r="D24" s="17"/>
      <c r="E24" s="3"/>
      <c r="F24" s="18"/>
      <c r="G24" s="3"/>
      <c r="H24" s="19"/>
    </row>
    <row r="25" spans="1:8" ht="12.75">
      <c r="A25" s="3"/>
      <c r="B25" s="24" t="s">
        <v>75</v>
      </c>
      <c r="C25" s="3"/>
      <c r="D25" s="17"/>
      <c r="E25" s="3"/>
      <c r="F25" s="20"/>
      <c r="G25" s="3"/>
      <c r="H25" s="19"/>
    </row>
    <row r="26" spans="1:8" ht="12.75">
      <c r="A26" s="3"/>
      <c r="B26" s="24" t="s">
        <v>76</v>
      </c>
      <c r="C26" s="3"/>
      <c r="D26" s="17"/>
      <c r="E26" s="3"/>
      <c r="H26" s="2"/>
    </row>
    <row r="27" spans="1:8" ht="12.75">
      <c r="A27" s="3"/>
      <c r="B27" s="24"/>
      <c r="C27" s="3"/>
      <c r="D27" s="17"/>
      <c r="E27" s="3"/>
      <c r="H27" s="2"/>
    </row>
    <row r="28" spans="1:8" ht="12.75">
      <c r="A28" s="3" t="s">
        <v>18</v>
      </c>
      <c r="B28" s="25" t="s">
        <v>77</v>
      </c>
      <c r="C28" s="3"/>
      <c r="D28" s="17">
        <v>-1110</v>
      </c>
      <c r="E28" s="3"/>
      <c r="F28" s="20">
        <f>+D28</f>
        <v>-1110</v>
      </c>
      <c r="G28" s="3"/>
      <c r="H28" s="19"/>
    </row>
    <row r="29" spans="1:8" ht="12.75">
      <c r="A29" s="3"/>
      <c r="B29" s="25"/>
      <c r="C29" s="3"/>
      <c r="D29" s="17"/>
      <c r="E29" s="3"/>
      <c r="F29" s="20"/>
      <c r="G29" s="3"/>
      <c r="H29" s="19"/>
    </row>
    <row r="30" spans="1:8" ht="13.5" customHeight="1">
      <c r="A30" s="24" t="s">
        <v>70</v>
      </c>
      <c r="B30" s="26" t="s">
        <v>78</v>
      </c>
      <c r="C30" s="3"/>
      <c r="D30" s="17">
        <v>-2068</v>
      </c>
      <c r="E30" s="3"/>
      <c r="F30" s="20">
        <f>+D30</f>
        <v>-2068</v>
      </c>
      <c r="G30" s="3"/>
      <c r="H30" s="19"/>
    </row>
    <row r="31" spans="1:8" ht="12.75">
      <c r="A31" s="21"/>
      <c r="B31" s="26"/>
      <c r="C31" s="3"/>
      <c r="D31" s="17"/>
      <c r="E31" s="3"/>
      <c r="F31" s="20"/>
      <c r="G31" s="3"/>
      <c r="H31" s="19"/>
    </row>
    <row r="32" spans="1:8" ht="12.75">
      <c r="A32" s="25" t="s">
        <v>79</v>
      </c>
      <c r="B32" s="25" t="s">
        <v>80</v>
      </c>
      <c r="C32" s="3"/>
      <c r="D32" s="27">
        <v>0</v>
      </c>
      <c r="E32" s="1"/>
      <c r="F32" s="28">
        <f>+D32</f>
        <v>0</v>
      </c>
      <c r="G32" s="3"/>
      <c r="H32" s="19"/>
    </row>
    <row r="33" spans="1:8" ht="12.75">
      <c r="A33" s="25"/>
      <c r="B33" s="24"/>
      <c r="C33" s="3"/>
      <c r="D33" s="17"/>
      <c r="E33" s="3"/>
      <c r="F33" s="18"/>
      <c r="G33" s="3"/>
      <c r="H33" s="19"/>
    </row>
    <row r="34" spans="1:8" ht="12.75">
      <c r="A34" s="25" t="s">
        <v>81</v>
      </c>
      <c r="B34" s="24" t="s">
        <v>82</v>
      </c>
      <c r="C34" s="3"/>
      <c r="D34" s="17">
        <f>1816+816</f>
        <v>2632</v>
      </c>
      <c r="E34" s="3"/>
      <c r="F34" s="20">
        <f>+D34</f>
        <v>2632</v>
      </c>
      <c r="G34" s="3"/>
      <c r="H34" s="19"/>
    </row>
    <row r="35" spans="1:8" ht="12.75">
      <c r="A35" s="25"/>
      <c r="B35" s="24" t="s">
        <v>83</v>
      </c>
      <c r="C35" s="3"/>
      <c r="D35" s="17"/>
      <c r="E35" s="3"/>
      <c r="F35" s="18"/>
      <c r="G35" s="3"/>
      <c r="H35" s="19"/>
    </row>
    <row r="36" spans="1:8" ht="12.75">
      <c r="A36" s="25"/>
      <c r="B36" s="24" t="s">
        <v>84</v>
      </c>
      <c r="C36" s="3"/>
      <c r="D36" s="17"/>
      <c r="E36" s="3"/>
      <c r="F36" s="18"/>
      <c r="G36" s="3"/>
      <c r="H36" s="19"/>
    </row>
    <row r="37" spans="1:8" ht="12.75">
      <c r="A37" s="25"/>
      <c r="B37" s="24" t="s">
        <v>85</v>
      </c>
      <c r="C37" s="3"/>
      <c r="D37" s="17"/>
      <c r="E37" s="3"/>
      <c r="H37" s="2"/>
    </row>
    <row r="38" spans="1:8" ht="12.75">
      <c r="A38" s="25"/>
      <c r="B38" s="24"/>
      <c r="C38" s="3"/>
      <c r="D38" s="17"/>
      <c r="E38" s="3"/>
      <c r="H38" s="2"/>
    </row>
    <row r="39" spans="1:8" ht="14.25" customHeight="1">
      <c r="A39" s="3" t="s">
        <v>86</v>
      </c>
      <c r="B39" s="22" t="s">
        <v>87</v>
      </c>
      <c r="C39" s="3"/>
      <c r="D39" s="27">
        <v>-11</v>
      </c>
      <c r="E39" s="1"/>
      <c r="F39" s="28">
        <f>+D39</f>
        <v>-11</v>
      </c>
      <c r="G39" s="3"/>
      <c r="H39" s="19"/>
    </row>
    <row r="40" spans="1:8" ht="12.75">
      <c r="A40" s="3"/>
      <c r="B40" s="22"/>
      <c r="C40" s="3"/>
      <c r="D40" s="17"/>
      <c r="E40" s="3"/>
      <c r="F40" s="18"/>
      <c r="G40" s="3"/>
      <c r="H40" s="19"/>
    </row>
    <row r="41" spans="1:8" ht="13.5" customHeight="1">
      <c r="A41" s="3" t="s">
        <v>88</v>
      </c>
      <c r="B41" s="24" t="s">
        <v>89</v>
      </c>
      <c r="C41" s="3"/>
      <c r="D41" s="17">
        <f>SUM(D33:D40)</f>
        <v>2621</v>
      </c>
      <c r="E41" s="3"/>
      <c r="F41" s="20">
        <f>+D41</f>
        <v>2621</v>
      </c>
      <c r="G41" s="3"/>
      <c r="H41" s="19"/>
    </row>
    <row r="42" spans="1:8" ht="13.5" customHeight="1">
      <c r="A42" s="3"/>
      <c r="B42" s="26" t="s">
        <v>76</v>
      </c>
      <c r="C42" s="3"/>
      <c r="D42" s="17"/>
      <c r="E42" s="3"/>
      <c r="F42" s="20"/>
      <c r="G42" s="3"/>
      <c r="H42" s="19"/>
    </row>
    <row r="43" spans="1:8" ht="12.75">
      <c r="A43" s="3"/>
      <c r="B43" s="22"/>
      <c r="C43" s="3"/>
      <c r="D43" s="17"/>
      <c r="E43" s="3"/>
      <c r="F43" s="20"/>
      <c r="G43" s="3"/>
      <c r="H43" s="19"/>
    </row>
    <row r="44" spans="1:8" ht="12.75">
      <c r="A44" s="3" t="s">
        <v>90</v>
      </c>
      <c r="B44" s="22" t="s">
        <v>91</v>
      </c>
      <c r="C44" s="3"/>
      <c r="D44" s="27">
        <v>642</v>
      </c>
      <c r="E44" s="1"/>
      <c r="F44" s="28">
        <f>+D44</f>
        <v>642</v>
      </c>
      <c r="G44" s="3"/>
      <c r="H44" s="19"/>
    </row>
    <row r="45" spans="1:8" ht="12.75">
      <c r="A45" s="3"/>
      <c r="B45" s="22"/>
      <c r="C45" s="3"/>
      <c r="D45" s="17"/>
      <c r="E45" s="3"/>
      <c r="F45" s="18"/>
      <c r="G45" s="3"/>
      <c r="H45" s="19"/>
    </row>
    <row r="46" spans="1:8" ht="13.5" customHeight="1">
      <c r="A46" s="26" t="s">
        <v>92</v>
      </c>
      <c r="B46" s="24" t="s">
        <v>93</v>
      </c>
      <c r="C46" s="3"/>
      <c r="D46" s="17">
        <f>SUM(D41:D45)</f>
        <v>3263</v>
      </c>
      <c r="E46" s="3"/>
      <c r="F46" s="20">
        <f>+D46</f>
        <v>3263</v>
      </c>
      <c r="G46" s="3"/>
      <c r="H46" s="19"/>
    </row>
    <row r="47" spans="1:8" ht="13.5" customHeight="1">
      <c r="A47" s="26"/>
      <c r="B47" s="24" t="s">
        <v>94</v>
      </c>
      <c r="C47" s="3"/>
      <c r="D47" s="17"/>
      <c r="E47" s="3"/>
      <c r="F47" s="20"/>
      <c r="G47" s="3"/>
      <c r="H47" s="19"/>
    </row>
    <row r="48" spans="1:8" ht="12.75">
      <c r="A48" s="26"/>
      <c r="B48" s="22"/>
      <c r="C48" s="3"/>
      <c r="D48" s="17"/>
      <c r="E48" s="3"/>
      <c r="F48" s="20"/>
      <c r="G48" s="3"/>
      <c r="H48" s="19"/>
    </row>
    <row r="49" spans="1:8" ht="13.5" customHeight="1">
      <c r="A49" s="26" t="s">
        <v>95</v>
      </c>
      <c r="B49" s="26" t="s">
        <v>96</v>
      </c>
      <c r="C49" s="3"/>
      <c r="D49" s="27">
        <v>-1188</v>
      </c>
      <c r="E49" s="1"/>
      <c r="F49" s="28">
        <f>+D49</f>
        <v>-1188</v>
      </c>
      <c r="G49" s="3"/>
      <c r="H49" s="19"/>
    </row>
    <row r="50" spans="1:8" ht="12.75">
      <c r="A50" s="26"/>
      <c r="B50" s="26"/>
      <c r="C50" s="3"/>
      <c r="D50" s="17"/>
      <c r="E50" s="3"/>
      <c r="F50" s="18"/>
      <c r="G50" s="3"/>
      <c r="H50" s="19"/>
    </row>
    <row r="51" spans="1:8" ht="12.75">
      <c r="A51" s="26" t="s">
        <v>97</v>
      </c>
      <c r="B51" s="24" t="s">
        <v>98</v>
      </c>
      <c r="C51" s="3"/>
      <c r="D51" s="17">
        <f>SUM(D46:D50)</f>
        <v>2075</v>
      </c>
      <c r="E51" s="3"/>
      <c r="F51" s="20">
        <f>+D51</f>
        <v>2075</v>
      </c>
      <c r="G51" s="3"/>
      <c r="H51" s="19"/>
    </row>
    <row r="52" spans="1:8" ht="17.25" customHeight="1">
      <c r="A52" s="26"/>
      <c r="B52" s="26" t="s">
        <v>99</v>
      </c>
      <c r="C52" s="3"/>
      <c r="D52" s="17"/>
      <c r="E52" s="3"/>
      <c r="H52" s="2"/>
    </row>
    <row r="53" spans="1:8" ht="12.75">
      <c r="A53" s="26"/>
      <c r="B53" s="26"/>
      <c r="C53" s="3"/>
      <c r="D53" s="17"/>
      <c r="E53" s="3"/>
      <c r="H53" s="2"/>
    </row>
    <row r="54" spans="1:8" ht="15.75" customHeight="1">
      <c r="A54" s="3" t="s">
        <v>100</v>
      </c>
      <c r="B54" s="26" t="s">
        <v>101</v>
      </c>
      <c r="C54" s="3"/>
      <c r="D54" s="27" t="str">
        <f>+'[1]P&amp;L499'!H30</f>
        <v>        -</v>
      </c>
      <c r="E54" s="1"/>
      <c r="F54" s="28" t="str">
        <f>+D54</f>
        <v>        -</v>
      </c>
      <c r="G54" s="3"/>
      <c r="H54" s="29"/>
    </row>
    <row r="55" spans="1:8" ht="12.75">
      <c r="A55" s="3"/>
      <c r="B55" s="26"/>
      <c r="C55" s="3"/>
      <c r="D55" s="17"/>
      <c r="E55" s="3"/>
      <c r="F55" s="18"/>
      <c r="G55" s="3"/>
      <c r="H55" s="29"/>
    </row>
    <row r="56" spans="1:8" ht="12.75">
      <c r="A56" s="25" t="s">
        <v>102</v>
      </c>
      <c r="B56" s="24" t="s">
        <v>103</v>
      </c>
      <c r="C56" s="3"/>
      <c r="D56" s="17"/>
      <c r="E56" s="3"/>
      <c r="F56" s="18"/>
      <c r="G56" s="3"/>
      <c r="H56" s="29"/>
    </row>
    <row r="57" spans="1:8" ht="15" customHeight="1" thickBot="1">
      <c r="A57" s="3"/>
      <c r="B57" s="26" t="s">
        <v>104</v>
      </c>
      <c r="C57" s="3"/>
      <c r="D57" s="14">
        <f>SUM(D50:D54)</f>
        <v>2075</v>
      </c>
      <c r="E57" s="16"/>
      <c r="F57" s="15">
        <f>+D57</f>
        <v>2075</v>
      </c>
      <c r="G57" s="3"/>
      <c r="H57" s="19"/>
    </row>
    <row r="58" spans="1:8" ht="12.75">
      <c r="A58" s="3"/>
      <c r="B58" s="22"/>
      <c r="C58" s="3"/>
      <c r="D58" s="17"/>
      <c r="E58" s="3"/>
      <c r="F58" s="20"/>
      <c r="G58" s="3"/>
      <c r="H58" s="19"/>
    </row>
    <row r="59" spans="1:8" ht="15" customHeight="1">
      <c r="A59" s="13" t="s">
        <v>105</v>
      </c>
      <c r="B59" s="22" t="s">
        <v>106</v>
      </c>
      <c r="C59" s="3"/>
      <c r="D59" s="17"/>
      <c r="E59" s="3"/>
      <c r="F59" s="20"/>
      <c r="G59" s="3"/>
      <c r="H59" s="19"/>
    </row>
    <row r="60" spans="1:8" ht="13.5" customHeight="1">
      <c r="A60" s="25" t="s">
        <v>107</v>
      </c>
      <c r="B60" s="22" t="s">
        <v>108</v>
      </c>
      <c r="C60" s="3"/>
      <c r="D60" s="30">
        <v>0.81</v>
      </c>
      <c r="E60" s="32"/>
      <c r="F60" s="82">
        <f>+D60</f>
        <v>0.81</v>
      </c>
      <c r="G60" s="32"/>
      <c r="H60" s="85"/>
    </row>
    <row r="61" spans="1:8" ht="12.75">
      <c r="A61" s="25"/>
      <c r="B61" s="22"/>
      <c r="C61" s="3"/>
      <c r="D61" s="30"/>
      <c r="E61" s="32"/>
      <c r="F61" s="82"/>
      <c r="G61" s="32"/>
      <c r="H61" s="85"/>
    </row>
    <row r="62" spans="1:8" ht="15" customHeight="1">
      <c r="A62" s="25" t="s">
        <v>95</v>
      </c>
      <c r="B62" s="38" t="s">
        <v>109</v>
      </c>
      <c r="C62" s="3"/>
      <c r="D62" s="30">
        <v>0.8</v>
      </c>
      <c r="E62" s="32"/>
      <c r="F62" s="82">
        <f>+D62</f>
        <v>0.8</v>
      </c>
      <c r="G62" s="32"/>
      <c r="H62" s="85"/>
    </row>
    <row r="63" spans="1:8" ht="12.75">
      <c r="A63" s="3"/>
      <c r="B63" s="22"/>
      <c r="C63" s="3"/>
      <c r="D63" s="30"/>
      <c r="E63" s="32"/>
      <c r="F63" s="82"/>
      <c r="G63" s="32"/>
      <c r="H63" s="85"/>
    </row>
    <row r="64" spans="1:8" ht="16.5" customHeight="1">
      <c r="A64" s="13" t="s">
        <v>24</v>
      </c>
      <c r="B64" s="22" t="s">
        <v>110</v>
      </c>
      <c r="C64" s="3"/>
      <c r="D64" s="30">
        <v>1.72</v>
      </c>
      <c r="E64" s="3"/>
      <c r="F64" s="31">
        <f>+D64</f>
        <v>1.72</v>
      </c>
      <c r="G64" s="3"/>
      <c r="H64" s="85"/>
    </row>
    <row r="65" spans="1:8" ht="12.75">
      <c r="A65" s="3"/>
      <c r="B65" s="3"/>
      <c r="C65" s="3"/>
      <c r="D65" s="17"/>
      <c r="E65" s="3"/>
      <c r="F65" s="33"/>
      <c r="G65" s="3"/>
      <c r="H65" s="19"/>
    </row>
    <row r="66" spans="1:8" ht="12.75">
      <c r="A66" s="23" t="s">
        <v>111</v>
      </c>
      <c r="B66" s="3" t="s">
        <v>112</v>
      </c>
      <c r="C66" s="3"/>
      <c r="D66" s="17">
        <f>+'[1]P&amp;L499'!H40</f>
        <v>0</v>
      </c>
      <c r="E66" s="3"/>
      <c r="F66" s="34" t="s">
        <v>113</v>
      </c>
      <c r="G66" s="3"/>
      <c r="H66" s="29"/>
    </row>
    <row r="67" spans="1:8" ht="12.75">
      <c r="A67" s="13"/>
      <c r="B67" s="3"/>
      <c r="C67" s="3"/>
      <c r="D67" s="17"/>
      <c r="E67" s="3"/>
      <c r="F67" s="34"/>
      <c r="G67" s="3"/>
      <c r="H67" s="29"/>
    </row>
    <row r="68" spans="1:8" ht="12.75">
      <c r="A68" s="25" t="s">
        <v>114</v>
      </c>
      <c r="B68" s="3" t="s">
        <v>115</v>
      </c>
      <c r="C68" s="3"/>
      <c r="D68" s="17">
        <f>+'[1]P&amp;L499'!H41</f>
        <v>0</v>
      </c>
      <c r="E68" s="3"/>
      <c r="F68" s="34" t="s">
        <v>113</v>
      </c>
      <c r="G68" s="3"/>
      <c r="H68" s="29"/>
    </row>
    <row r="69" spans="1:8" ht="12.75">
      <c r="A69" s="3"/>
      <c r="B69" s="3"/>
      <c r="C69" s="3"/>
      <c r="D69" s="3"/>
      <c r="E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ht="12.75">
      <c r="F71" s="3"/>
    </row>
  </sheetData>
  <printOptions/>
  <pageMargins left="0.75" right="0.75" top="0.76" bottom="0.51" header="0.5" footer="0.5"/>
  <pageSetup orientation="portrait" scale="75" r:id="rId3"/>
  <legacyDrawing r:id="rId2"/>
  <oleObjects>
    <oleObject progId="" shapeId="83840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5"/>
  <sheetViews>
    <sheetView tabSelected="1" workbookViewId="0" topLeftCell="A246">
      <selection activeCell="D253" sqref="D253"/>
    </sheetView>
  </sheetViews>
  <sheetFormatPr defaultColWidth="9.140625" defaultRowHeight="12.75"/>
  <cols>
    <col min="1" max="1" width="3.28125" style="58" customWidth="1"/>
    <col min="2" max="2" width="3.421875" style="58" customWidth="1"/>
    <col min="3" max="3" width="5.140625" style="0" customWidth="1"/>
    <col min="4" max="4" width="10.00390625" style="0" customWidth="1"/>
    <col min="5" max="5" width="9.8515625" style="0" customWidth="1"/>
    <col min="6" max="6" width="10.28125" style="0" customWidth="1"/>
    <col min="7" max="7" width="5.7109375" style="0" customWidth="1"/>
    <col min="8" max="8" width="11.421875" style="0" customWidth="1"/>
    <col min="9" max="9" width="6.00390625" style="0" customWidth="1"/>
    <col min="10" max="10" width="12.140625" style="0" customWidth="1"/>
    <col min="11" max="11" width="6.8515625" style="0" customWidth="1"/>
  </cols>
  <sheetData>
    <row r="1" ht="12.75">
      <c r="A1" s="57" t="s">
        <v>116</v>
      </c>
    </row>
    <row r="2" spans="1:2" ht="12.75">
      <c r="A2" s="57" t="s">
        <v>117</v>
      </c>
      <c r="B2" s="57"/>
    </row>
    <row r="4" spans="1:3" ht="12.75">
      <c r="A4" s="58">
        <v>1</v>
      </c>
      <c r="C4" s="56" t="s">
        <v>118</v>
      </c>
    </row>
    <row r="5" spans="3:10" ht="12.75">
      <c r="C5" s="58" t="s">
        <v>119</v>
      </c>
      <c r="D5" s="59"/>
      <c r="E5" s="59"/>
      <c r="F5" s="59"/>
      <c r="G5" s="59"/>
      <c r="H5" s="59"/>
      <c r="I5" s="59"/>
      <c r="J5" s="58"/>
    </row>
    <row r="6" spans="3:9" ht="12.75">
      <c r="C6" s="58" t="s">
        <v>120</v>
      </c>
      <c r="D6" s="59"/>
      <c r="E6" s="59"/>
      <c r="F6" s="59"/>
      <c r="G6" s="59"/>
      <c r="H6" s="59"/>
      <c r="I6" s="59"/>
    </row>
    <row r="7" ht="12.75">
      <c r="C7" t="s">
        <v>121</v>
      </c>
    </row>
    <row r="10" spans="1:3" ht="12.75">
      <c r="A10" s="58">
        <v>2</v>
      </c>
      <c r="C10" s="56" t="s">
        <v>80</v>
      </c>
    </row>
    <row r="11" ht="12.75">
      <c r="C11" t="s">
        <v>122</v>
      </c>
    </row>
    <row r="12" spans="8:10" ht="12.75">
      <c r="H12" s="19"/>
      <c r="J12" s="19"/>
    </row>
    <row r="14" spans="1:3" ht="12.75">
      <c r="A14" s="58">
        <v>3</v>
      </c>
      <c r="C14" s="56" t="s">
        <v>123</v>
      </c>
    </row>
    <row r="15" ht="12.75">
      <c r="C15" t="s">
        <v>124</v>
      </c>
    </row>
    <row r="18" spans="1:3" ht="12.75">
      <c r="A18" s="58">
        <v>4</v>
      </c>
      <c r="C18" s="56" t="s">
        <v>91</v>
      </c>
    </row>
    <row r="19" ht="12.75">
      <c r="C19" t="s">
        <v>125</v>
      </c>
    </row>
    <row r="21" ht="12.75">
      <c r="I21" s="36"/>
    </row>
    <row r="22" spans="1:9" ht="12.75">
      <c r="A22" s="58">
        <v>5</v>
      </c>
      <c r="C22" s="56" t="s">
        <v>126</v>
      </c>
      <c r="G22" s="36"/>
      <c r="I22" s="36"/>
    </row>
    <row r="23" spans="3:9" ht="12.75">
      <c r="C23" t="s">
        <v>127</v>
      </c>
      <c r="G23" s="36"/>
      <c r="I23" s="36"/>
    </row>
    <row r="24" spans="7:9" ht="12.75">
      <c r="G24" s="36"/>
      <c r="I24" s="36"/>
    </row>
    <row r="25" spans="7:9" ht="12.75">
      <c r="G25" s="36"/>
      <c r="I25" s="36"/>
    </row>
    <row r="26" spans="1:9" ht="12.75">
      <c r="A26" s="58">
        <v>6</v>
      </c>
      <c r="C26" s="56" t="s">
        <v>128</v>
      </c>
      <c r="G26" s="36"/>
      <c r="I26" s="36"/>
    </row>
    <row r="27" spans="3:8" ht="12.75">
      <c r="C27" s="2" t="s">
        <v>129</v>
      </c>
      <c r="D27" s="2"/>
      <c r="E27" s="2"/>
      <c r="F27" s="2"/>
      <c r="G27" s="70"/>
      <c r="H27" s="2"/>
    </row>
    <row r="28" spans="3:8" ht="12.75">
      <c r="C28" s="2" t="s">
        <v>130</v>
      </c>
      <c r="D28" s="2"/>
      <c r="E28" s="2"/>
      <c r="F28" s="2"/>
      <c r="G28" s="2"/>
      <c r="H28" s="2"/>
    </row>
    <row r="29" spans="3:8" ht="12.75">
      <c r="C29" s="2"/>
      <c r="D29" s="2"/>
      <c r="E29" s="2"/>
      <c r="F29" s="2"/>
      <c r="G29" s="2"/>
      <c r="H29" s="68"/>
    </row>
    <row r="31" spans="1:3" ht="12.75">
      <c r="A31" s="58">
        <v>7</v>
      </c>
      <c r="C31" s="56" t="s">
        <v>131</v>
      </c>
    </row>
    <row r="32" spans="2:3" ht="12.75">
      <c r="B32" s="62" t="s">
        <v>132</v>
      </c>
      <c r="C32" t="s">
        <v>133</v>
      </c>
    </row>
    <row r="33" spans="2:3" ht="12.75">
      <c r="B33" s="62"/>
      <c r="C33" t="s">
        <v>134</v>
      </c>
    </row>
    <row r="34" spans="2:9" ht="12.75">
      <c r="B34" s="62"/>
      <c r="H34" s="36" t="s">
        <v>15</v>
      </c>
      <c r="I34" s="68"/>
    </row>
    <row r="35" spans="2:9" ht="12.75">
      <c r="B35" s="62"/>
      <c r="C35" t="s">
        <v>135</v>
      </c>
      <c r="H35" s="3">
        <v>0</v>
      </c>
      <c r="I35" s="68"/>
    </row>
    <row r="36" spans="2:9" ht="12.75">
      <c r="B36" s="62"/>
      <c r="C36" t="s">
        <v>136</v>
      </c>
      <c r="H36" s="3">
        <v>0</v>
      </c>
      <c r="I36" s="2"/>
    </row>
    <row r="37" spans="2:9" ht="12.75">
      <c r="B37" s="62"/>
      <c r="C37" t="s">
        <v>137</v>
      </c>
      <c r="H37" s="61">
        <v>0</v>
      </c>
      <c r="I37" s="2"/>
    </row>
    <row r="38" spans="2:3" ht="20.25" customHeight="1">
      <c r="B38" s="62" t="s">
        <v>138</v>
      </c>
      <c r="C38" t="s">
        <v>139</v>
      </c>
    </row>
    <row r="39" ht="12.75">
      <c r="H39" s="36" t="s">
        <v>15</v>
      </c>
    </row>
    <row r="40" spans="3:8" ht="16.5" customHeight="1">
      <c r="C40" s="63" t="s">
        <v>140</v>
      </c>
      <c r="D40" t="s">
        <v>141</v>
      </c>
      <c r="H40">
        <v>47</v>
      </c>
    </row>
    <row r="41" spans="4:8" ht="12.75">
      <c r="D41" t="s">
        <v>142</v>
      </c>
      <c r="H41">
        <v>0</v>
      </c>
    </row>
    <row r="42" spans="3:8" ht="12.75">
      <c r="C42" s="63" t="s">
        <v>143</v>
      </c>
      <c r="D42" t="s">
        <v>144</v>
      </c>
      <c r="H42" s="60">
        <f>+H40+H41</f>
        <v>47</v>
      </c>
    </row>
    <row r="43" spans="3:8" ht="15" customHeight="1">
      <c r="C43" s="63" t="s">
        <v>145</v>
      </c>
      <c r="D43" t="s">
        <v>146</v>
      </c>
      <c r="H43">
        <v>276</v>
      </c>
    </row>
    <row r="44" ht="12.75">
      <c r="C44" s="63"/>
    </row>
    <row r="45" ht="12.75">
      <c r="C45" s="63"/>
    </row>
    <row r="46" spans="1:3" ht="12.75">
      <c r="A46" s="58">
        <v>8</v>
      </c>
      <c r="C46" s="56" t="s">
        <v>147</v>
      </c>
    </row>
    <row r="47" ht="12.75">
      <c r="C47" s="66" t="s">
        <v>148</v>
      </c>
    </row>
    <row r="48" ht="12.75">
      <c r="C48" s="66" t="s">
        <v>149</v>
      </c>
    </row>
    <row r="49" spans="3:9" ht="18" customHeight="1">
      <c r="C49" s="66"/>
      <c r="D49" s="92" t="s">
        <v>150</v>
      </c>
      <c r="E49" s="2"/>
      <c r="G49" s="91" t="s">
        <v>151</v>
      </c>
      <c r="I49" s="91" t="s">
        <v>152</v>
      </c>
    </row>
    <row r="50" spans="3:9" ht="12.75">
      <c r="C50" s="66" t="s">
        <v>153</v>
      </c>
      <c r="D50" t="s">
        <v>154</v>
      </c>
      <c r="G50" s="90">
        <v>1</v>
      </c>
      <c r="I50" t="s">
        <v>155</v>
      </c>
    </row>
    <row r="51" spans="3:9" ht="12.75">
      <c r="C51" s="66" t="s">
        <v>156</v>
      </c>
      <c r="D51" t="s">
        <v>157</v>
      </c>
      <c r="G51" s="90">
        <v>1</v>
      </c>
      <c r="I51" t="s">
        <v>155</v>
      </c>
    </row>
    <row r="55" spans="1:3" ht="12.75">
      <c r="A55" s="58">
        <v>9</v>
      </c>
      <c r="C55" s="56" t="s">
        <v>158</v>
      </c>
    </row>
    <row r="56" spans="3:4" ht="12.75">
      <c r="C56" s="66" t="s">
        <v>159</v>
      </c>
      <c r="D56" t="s">
        <v>160</v>
      </c>
    </row>
    <row r="57" spans="3:4" ht="12.75">
      <c r="C57" s="66"/>
      <c r="D57" t="s">
        <v>161</v>
      </c>
    </row>
    <row r="58" ht="12.75">
      <c r="C58" s="66"/>
    </row>
    <row r="59" spans="3:4" ht="12.75">
      <c r="C59" s="66" t="s">
        <v>162</v>
      </c>
      <c r="D59" t="s">
        <v>163</v>
      </c>
    </row>
    <row r="60" spans="3:4" ht="12.75">
      <c r="C60" s="66"/>
      <c r="D60" t="s">
        <v>164</v>
      </c>
    </row>
    <row r="61" spans="3:4" ht="12.75">
      <c r="C61" s="66"/>
      <c r="D61" t="s">
        <v>165</v>
      </c>
    </row>
    <row r="62" ht="12.75">
      <c r="C62" s="66"/>
    </row>
    <row r="63" spans="3:4" ht="12.75">
      <c r="C63" s="66" t="s">
        <v>166</v>
      </c>
      <c r="D63" t="s">
        <v>167</v>
      </c>
    </row>
    <row r="64" spans="3:4" ht="12.75">
      <c r="C64" s="66"/>
      <c r="D64" t="s">
        <v>168</v>
      </c>
    </row>
    <row r="65" spans="3:4" ht="12.75">
      <c r="C65" s="66"/>
      <c r="D65" t="s">
        <v>169</v>
      </c>
    </row>
    <row r="66" ht="12.75">
      <c r="C66" s="66"/>
    </row>
    <row r="67" spans="3:4" ht="12.75">
      <c r="C67" s="66"/>
      <c r="D67" t="s">
        <v>170</v>
      </c>
    </row>
    <row r="68" spans="3:4" ht="12.75">
      <c r="C68" s="66"/>
      <c r="D68" t="s">
        <v>171</v>
      </c>
    </row>
    <row r="69" spans="3:4" ht="12.75">
      <c r="C69" s="66"/>
      <c r="D69" t="s">
        <v>172</v>
      </c>
    </row>
    <row r="70" ht="12.75">
      <c r="C70" s="66"/>
    </row>
    <row r="71" spans="3:4" ht="12.75">
      <c r="C71" s="66" t="s">
        <v>173</v>
      </c>
      <c r="D71" t="s">
        <v>174</v>
      </c>
    </row>
    <row r="72" spans="3:4" ht="12.75">
      <c r="C72" s="66"/>
      <c r="D72" t="s">
        <v>175</v>
      </c>
    </row>
    <row r="73" spans="3:4" ht="12.75">
      <c r="C73" s="66"/>
      <c r="D73" t="s">
        <v>176</v>
      </c>
    </row>
    <row r="74" ht="12.75">
      <c r="C74" s="66"/>
    </row>
    <row r="75" spans="3:4" ht="12.75">
      <c r="C75" s="66"/>
      <c r="D75" t="s">
        <v>177</v>
      </c>
    </row>
    <row r="76" spans="3:4" ht="12.75">
      <c r="C76" s="66"/>
      <c r="D76" t="s">
        <v>178</v>
      </c>
    </row>
    <row r="77" spans="3:4" ht="12.75">
      <c r="C77" s="66"/>
      <c r="D77" t="s">
        <v>179</v>
      </c>
    </row>
    <row r="78" spans="3:4" ht="12.75">
      <c r="C78" s="66"/>
      <c r="D78" t="s">
        <v>180</v>
      </c>
    </row>
    <row r="79" spans="3:4" ht="12.75">
      <c r="C79" s="66"/>
      <c r="D79" s="93" t="s">
        <v>181</v>
      </c>
    </row>
    <row r="80" spans="3:4" ht="12.75">
      <c r="C80" s="66"/>
      <c r="D80" s="93"/>
    </row>
    <row r="81" spans="3:4" ht="12.75">
      <c r="C81" s="66"/>
      <c r="D81" t="s">
        <v>182</v>
      </c>
    </row>
    <row r="82" spans="3:4" ht="12.75">
      <c r="C82" s="66"/>
      <c r="D82" t="s">
        <v>183</v>
      </c>
    </row>
    <row r="83" spans="3:4" ht="12.75">
      <c r="C83" s="66"/>
      <c r="D83" t="s">
        <v>184</v>
      </c>
    </row>
    <row r="84" ht="12.75">
      <c r="C84" s="66"/>
    </row>
    <row r="85" spans="3:4" ht="12.75">
      <c r="C85" s="66" t="s">
        <v>185</v>
      </c>
      <c r="D85" t="s">
        <v>186</v>
      </c>
    </row>
    <row r="86" spans="3:4" ht="12.75">
      <c r="C86" s="66"/>
      <c r="D86" t="s">
        <v>187</v>
      </c>
    </row>
    <row r="87" spans="3:4" ht="12.75">
      <c r="C87" s="66"/>
      <c r="D87" t="s">
        <v>188</v>
      </c>
    </row>
    <row r="88" ht="12.75">
      <c r="D88" t="s">
        <v>189</v>
      </c>
    </row>
    <row r="90" spans="3:4" ht="12.75">
      <c r="C90" s="66" t="s">
        <v>162</v>
      </c>
      <c r="D90" t="s">
        <v>190</v>
      </c>
    </row>
    <row r="91" ht="12.75">
      <c r="D91" t="s">
        <v>191</v>
      </c>
    </row>
    <row r="92" ht="12.75">
      <c r="D92" t="s">
        <v>192</v>
      </c>
    </row>
    <row r="93" ht="12.75">
      <c r="D93" t="s">
        <v>193</v>
      </c>
    </row>
    <row r="94" ht="12.75">
      <c r="D94" t="s">
        <v>194</v>
      </c>
    </row>
    <row r="95" ht="12.75">
      <c r="D95" t="s">
        <v>195</v>
      </c>
    </row>
    <row r="96" ht="12.75">
      <c r="D96" t="s">
        <v>196</v>
      </c>
    </row>
    <row r="98" spans="3:4" ht="12.75">
      <c r="C98" s="66" t="s">
        <v>166</v>
      </c>
      <c r="D98" t="s">
        <v>190</v>
      </c>
    </row>
    <row r="99" ht="12.75">
      <c r="D99" t="s">
        <v>197</v>
      </c>
    </row>
    <row r="100" ht="12.75">
      <c r="D100" t="s">
        <v>198</v>
      </c>
    </row>
    <row r="101" ht="12.75">
      <c r="D101" t="s">
        <v>199</v>
      </c>
    </row>
    <row r="102" ht="12.75">
      <c r="D102" t="s">
        <v>200</v>
      </c>
    </row>
    <row r="103" ht="12.75">
      <c r="D103" t="s">
        <v>201</v>
      </c>
    </row>
    <row r="104" ht="12.75">
      <c r="D104" t="s">
        <v>202</v>
      </c>
    </row>
    <row r="108" spans="3:4" ht="12.75">
      <c r="C108" s="66" t="s">
        <v>203</v>
      </c>
      <c r="D108" t="s">
        <v>190</v>
      </c>
    </row>
    <row r="109" ht="12.75">
      <c r="D109" t="s">
        <v>204</v>
      </c>
    </row>
    <row r="110" ht="12.75">
      <c r="D110" t="s">
        <v>205</v>
      </c>
    </row>
    <row r="111" ht="12.75">
      <c r="D111" t="s">
        <v>206</v>
      </c>
    </row>
    <row r="112" ht="12.75">
      <c r="D112" t="s">
        <v>207</v>
      </c>
    </row>
    <row r="113" ht="12.75">
      <c r="D113" t="s">
        <v>196</v>
      </c>
    </row>
    <row r="116" spans="3:4" ht="12.75">
      <c r="C116" s="66" t="s">
        <v>208</v>
      </c>
      <c r="D116" t="s">
        <v>209</v>
      </c>
    </row>
    <row r="117" ht="12.75">
      <c r="D117" t="s">
        <v>210</v>
      </c>
    </row>
    <row r="118" ht="12.75">
      <c r="D118" t="s">
        <v>211</v>
      </c>
    </row>
    <row r="119" ht="12.75">
      <c r="D119" t="s">
        <v>212</v>
      </c>
    </row>
    <row r="120" ht="12.75">
      <c r="D120" t="s">
        <v>213</v>
      </c>
    </row>
    <row r="121" ht="12.75">
      <c r="D121" t="s">
        <v>214</v>
      </c>
    </row>
    <row r="123" spans="3:4" ht="12.75">
      <c r="C123" s="66" t="s">
        <v>215</v>
      </c>
      <c r="D123" t="s">
        <v>190</v>
      </c>
    </row>
    <row r="124" ht="12.75">
      <c r="D124" t="s">
        <v>216</v>
      </c>
    </row>
    <row r="125" ht="12.75">
      <c r="D125" t="s">
        <v>217</v>
      </c>
    </row>
    <row r="126" ht="12.75">
      <c r="D126" t="s">
        <v>218</v>
      </c>
    </row>
    <row r="127" ht="12.75">
      <c r="D127" t="s">
        <v>219</v>
      </c>
    </row>
    <row r="130" spans="1:3" ht="12.75">
      <c r="A130" s="58">
        <v>10</v>
      </c>
      <c r="C130" s="56" t="s">
        <v>220</v>
      </c>
    </row>
    <row r="131" ht="12.75">
      <c r="C131" t="s">
        <v>221</v>
      </c>
    </row>
    <row r="132" ht="12.75">
      <c r="C132" t="s">
        <v>222</v>
      </c>
    </row>
    <row r="135" spans="1:3" ht="12.75">
      <c r="A135" s="58">
        <v>11</v>
      </c>
      <c r="C135" t="s">
        <v>223</v>
      </c>
    </row>
    <row r="136" ht="12.75">
      <c r="C136" t="s">
        <v>224</v>
      </c>
    </row>
    <row r="137" ht="12.75">
      <c r="C137" t="s">
        <v>225</v>
      </c>
    </row>
    <row r="138" ht="12.75">
      <c r="C138" t="s">
        <v>226</v>
      </c>
    </row>
    <row r="139" ht="12.75">
      <c r="C139" t="s">
        <v>227</v>
      </c>
    </row>
    <row r="142" spans="1:3" ht="12.75">
      <c r="A142" s="58">
        <v>12</v>
      </c>
      <c r="C142" s="56" t="s">
        <v>228</v>
      </c>
    </row>
    <row r="143" ht="12.75">
      <c r="C143" t="s">
        <v>229</v>
      </c>
    </row>
    <row r="145" ht="12.75">
      <c r="H145" s="36" t="s">
        <v>15</v>
      </c>
    </row>
    <row r="146" ht="12.75">
      <c r="C146" t="s">
        <v>230</v>
      </c>
    </row>
    <row r="147" ht="12.75">
      <c r="C147" s="69" t="s">
        <v>231</v>
      </c>
    </row>
    <row r="148" spans="4:8" ht="12.75">
      <c r="D148" t="s">
        <v>232</v>
      </c>
      <c r="H148" s="3">
        <f>185902-3500-74</f>
        <v>182328</v>
      </c>
    </row>
    <row r="149" spans="4:8" ht="12.75">
      <c r="D149" t="s">
        <v>233</v>
      </c>
      <c r="H149" s="3">
        <f>-81437+2800+61</f>
        <v>-78576</v>
      </c>
    </row>
    <row r="150" spans="6:8" ht="18" customHeight="1">
      <c r="F150" t="s">
        <v>234</v>
      </c>
      <c r="H150" s="61">
        <f>SUM(H148:H149)</f>
        <v>103752</v>
      </c>
    </row>
    <row r="151" ht="18" customHeight="1">
      <c r="H151" s="19"/>
    </row>
    <row r="152" ht="12.75">
      <c r="H152" s="19"/>
    </row>
    <row r="153" spans="3:8" ht="12.75">
      <c r="C153" t="s">
        <v>235</v>
      </c>
      <c r="H153" s="19"/>
    </row>
    <row r="154" spans="3:8" ht="12.75">
      <c r="C154" t="s">
        <v>236</v>
      </c>
      <c r="H154" s="19"/>
    </row>
    <row r="155" ht="12.75">
      <c r="H155" s="19"/>
    </row>
    <row r="156" ht="12.75">
      <c r="H156" s="71" t="s">
        <v>237</v>
      </c>
    </row>
    <row r="157" ht="12.75">
      <c r="H157" s="19"/>
    </row>
    <row r="158" spans="4:8" ht="12.75">
      <c r="D158" t="s">
        <v>232</v>
      </c>
      <c r="H158" s="3">
        <v>150384</v>
      </c>
    </row>
    <row r="159" spans="4:8" ht="12.75">
      <c r="D159" t="s">
        <v>233</v>
      </c>
      <c r="H159" s="3">
        <v>-3503</v>
      </c>
    </row>
    <row r="160" spans="6:8" ht="18.75" customHeight="1">
      <c r="F160" t="s">
        <v>234</v>
      </c>
      <c r="H160" s="61">
        <f>SUM(H158:H159)</f>
        <v>146881</v>
      </c>
    </row>
    <row r="161" ht="12.75">
      <c r="H161" s="19"/>
    </row>
    <row r="162" ht="12.75">
      <c r="H162" s="19"/>
    </row>
    <row r="163" ht="18.75" customHeight="1">
      <c r="H163" s="36" t="s">
        <v>15</v>
      </c>
    </row>
    <row r="164" ht="12.75">
      <c r="C164" s="69" t="s">
        <v>238</v>
      </c>
    </row>
    <row r="165" spans="4:8" ht="12.75">
      <c r="D165" t="s">
        <v>232</v>
      </c>
      <c r="H165" s="3">
        <f>3500+74</f>
        <v>3574</v>
      </c>
    </row>
    <row r="166" spans="4:8" ht="12.75">
      <c r="D166" t="s">
        <v>233</v>
      </c>
      <c r="H166" s="3">
        <f>-2800-61</f>
        <v>-2861</v>
      </c>
    </row>
    <row r="167" spans="6:8" ht="17.25" customHeight="1">
      <c r="F167" t="s">
        <v>234</v>
      </c>
      <c r="H167" s="61">
        <f>SUM(H165:H166)</f>
        <v>713</v>
      </c>
    </row>
    <row r="168" spans="6:8" ht="18.75" customHeight="1">
      <c r="F168" t="s">
        <v>239</v>
      </c>
      <c r="H168" s="1">
        <f>+H150+H167</f>
        <v>104465</v>
      </c>
    </row>
    <row r="169" ht="18.75" customHeight="1">
      <c r="H169" s="19"/>
    </row>
    <row r="170" ht="12" customHeight="1">
      <c r="H170" s="19"/>
    </row>
    <row r="171" ht="12" customHeight="1">
      <c r="H171" s="19"/>
    </row>
    <row r="172" spans="3:8" ht="12.75">
      <c r="C172" t="s">
        <v>240</v>
      </c>
      <c r="H172" s="36" t="s">
        <v>15</v>
      </c>
    </row>
    <row r="173" spans="3:8" ht="12.75">
      <c r="C173" s="69" t="s">
        <v>231</v>
      </c>
      <c r="H173" s="3"/>
    </row>
    <row r="174" spans="4:8" ht="12.75">
      <c r="D174" t="s">
        <v>241</v>
      </c>
      <c r="H174" s="3">
        <v>1754</v>
      </c>
    </row>
    <row r="175" spans="4:8" ht="12.75">
      <c r="D175" t="s">
        <v>242</v>
      </c>
      <c r="H175" s="3">
        <v>5000</v>
      </c>
    </row>
    <row r="176" spans="4:8" ht="12.75">
      <c r="D176" t="s">
        <v>243</v>
      </c>
      <c r="H176" s="19">
        <v>0</v>
      </c>
    </row>
    <row r="177" spans="4:8" ht="12.75">
      <c r="D177" t="s">
        <v>244</v>
      </c>
      <c r="H177" s="3">
        <f>-H149</f>
        <v>78576</v>
      </c>
    </row>
    <row r="178" spans="6:8" ht="12.75">
      <c r="F178" t="s">
        <v>234</v>
      </c>
      <c r="H178" s="64">
        <f>SUM(H174:H177)</f>
        <v>85330</v>
      </c>
    </row>
    <row r="179" ht="12.75">
      <c r="H179" s="70"/>
    </row>
    <row r="180" ht="19.5" customHeight="1">
      <c r="H180" s="36" t="s">
        <v>15</v>
      </c>
    </row>
    <row r="181" ht="12.75">
      <c r="C181" s="69" t="s">
        <v>238</v>
      </c>
    </row>
    <row r="182" spans="4:8" ht="12.75">
      <c r="D182" t="s">
        <v>241</v>
      </c>
      <c r="H182" s="3">
        <f>1678-1</f>
        <v>1677</v>
      </c>
    </row>
    <row r="183" spans="4:8" ht="12.75">
      <c r="D183" t="s">
        <v>242</v>
      </c>
      <c r="H183" s="3">
        <v>46650</v>
      </c>
    </row>
    <row r="184" spans="4:8" ht="12.75">
      <c r="D184" t="s">
        <v>243</v>
      </c>
      <c r="H184" s="3">
        <v>3944</v>
      </c>
    </row>
    <row r="185" spans="4:8" ht="12.75">
      <c r="D185" t="s">
        <v>244</v>
      </c>
      <c r="H185" s="3">
        <f>-H166</f>
        <v>2861</v>
      </c>
    </row>
    <row r="186" spans="6:8" ht="16.5" customHeight="1">
      <c r="F186" t="s">
        <v>234</v>
      </c>
      <c r="H186" s="61">
        <f>SUM(H182:H185)</f>
        <v>55132</v>
      </c>
    </row>
    <row r="187" spans="6:8" ht="18.75" customHeight="1">
      <c r="F187" t="s">
        <v>239</v>
      </c>
      <c r="H187" s="65">
        <f>+H178+H186</f>
        <v>140462</v>
      </c>
    </row>
    <row r="188" ht="12.75" customHeight="1">
      <c r="H188" s="70"/>
    </row>
    <row r="189" ht="12" customHeight="1">
      <c r="H189" s="70"/>
    </row>
    <row r="190" spans="1:3" ht="12.75">
      <c r="A190" s="58">
        <v>13</v>
      </c>
      <c r="C190" s="56" t="s">
        <v>245</v>
      </c>
    </row>
    <row r="191" ht="12.75">
      <c r="C191" t="s">
        <v>246</v>
      </c>
    </row>
    <row r="192" ht="12.75">
      <c r="C192" t="s">
        <v>247</v>
      </c>
    </row>
    <row r="193" ht="12.75">
      <c r="C193" t="s">
        <v>248</v>
      </c>
    </row>
    <row r="196" spans="1:3" ht="12.75">
      <c r="A196" s="58">
        <v>14</v>
      </c>
      <c r="C196" s="56" t="s">
        <v>249</v>
      </c>
    </row>
    <row r="197" ht="12.75">
      <c r="C197" t="s">
        <v>250</v>
      </c>
    </row>
    <row r="198" ht="12.75">
      <c r="C198" t="s">
        <v>251</v>
      </c>
    </row>
    <row r="199" ht="12.75">
      <c r="C199" t="s">
        <v>252</v>
      </c>
    </row>
    <row r="202" spans="1:3" ht="12.75">
      <c r="A202" s="58">
        <v>15</v>
      </c>
      <c r="C202" s="56" t="s">
        <v>253</v>
      </c>
    </row>
    <row r="203" ht="12.75">
      <c r="C203" t="s">
        <v>254</v>
      </c>
    </row>
    <row r="204" ht="12.75">
      <c r="C204" t="s">
        <v>247</v>
      </c>
    </row>
    <row r="205" ht="13.5" customHeight="1">
      <c r="C205" t="s">
        <v>255</v>
      </c>
    </row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spans="1:3" ht="12.75">
      <c r="A215" s="58">
        <v>16</v>
      </c>
      <c r="C215" s="56" t="s">
        <v>256</v>
      </c>
    </row>
    <row r="216" spans="3:10" ht="38.25">
      <c r="C216" s="56"/>
      <c r="F216" s="67" t="s">
        <v>257</v>
      </c>
      <c r="H216" s="67" t="s">
        <v>258</v>
      </c>
      <c r="J216" s="67" t="s">
        <v>259</v>
      </c>
    </row>
    <row r="217" spans="3:10" ht="12.75">
      <c r="C217" s="56"/>
      <c r="F217" s="36" t="s">
        <v>15</v>
      </c>
      <c r="H217" s="36" t="s">
        <v>15</v>
      </c>
      <c r="J217" s="36" t="s">
        <v>15</v>
      </c>
    </row>
    <row r="219" spans="3:10" ht="12.75">
      <c r="C219" t="s">
        <v>260</v>
      </c>
      <c r="F219" s="3">
        <v>24500</v>
      </c>
      <c r="G219" s="3"/>
      <c r="H219" s="3">
        <v>2604</v>
      </c>
      <c r="I219" s="3"/>
      <c r="J219" s="25">
        <f>112128+18148-8211</f>
        <v>122065</v>
      </c>
    </row>
    <row r="220" spans="3:10" ht="12.75">
      <c r="C220" t="s">
        <v>261</v>
      </c>
      <c r="F220" s="3">
        <v>10664</v>
      </c>
      <c r="G220" s="3"/>
      <c r="H220" s="3">
        <v>91</v>
      </c>
      <c r="I220" s="3"/>
      <c r="J220" s="3">
        <f>265065+266300</f>
        <v>531365</v>
      </c>
    </row>
    <row r="221" spans="3:10" ht="12.75">
      <c r="C221" t="s">
        <v>262</v>
      </c>
      <c r="F221" s="3">
        <f>8046+52+264</f>
        <v>8362</v>
      </c>
      <c r="G221" s="3"/>
      <c r="H221" s="3">
        <v>122</v>
      </c>
      <c r="I221" s="3"/>
      <c r="J221" s="3">
        <f>228+5141+24848+30964-6200+25313+8496+4686+80</f>
        <v>93556</v>
      </c>
    </row>
    <row r="222" spans="3:10" ht="12.75">
      <c r="C222" t="s">
        <v>263</v>
      </c>
      <c r="F222" s="3">
        <v>4448</v>
      </c>
      <c r="G222" s="3"/>
      <c r="H222" s="3">
        <v>750</v>
      </c>
      <c r="I222" s="3"/>
      <c r="J222" s="3">
        <f>-271142+622764-325393</f>
        <v>26229</v>
      </c>
    </row>
    <row r="223" spans="3:10" ht="12.75">
      <c r="C223" t="s">
        <v>264</v>
      </c>
      <c r="F223" s="3">
        <v>0</v>
      </c>
      <c r="G223" s="3"/>
      <c r="H223" s="3">
        <v>-37</v>
      </c>
      <c r="I223" s="3"/>
      <c r="J223" s="3">
        <v>3220</v>
      </c>
    </row>
    <row r="224" spans="3:10" ht="12.75">
      <c r="C224" t="s">
        <v>265</v>
      </c>
      <c r="F224" s="3">
        <f>2745+779-1+1029</f>
        <v>4552</v>
      </c>
      <c r="G224" s="3"/>
      <c r="H224" s="3">
        <f>-421-335-153+873</f>
        <v>-36</v>
      </c>
      <c r="I224" s="3"/>
      <c r="J224" s="25">
        <f>38132+31577-30152+707928-613518+29</f>
        <v>133996</v>
      </c>
    </row>
    <row r="225" spans="6:10" ht="12.75">
      <c r="F225" s="1"/>
      <c r="G225" s="1"/>
      <c r="H225" s="1"/>
      <c r="I225" s="1"/>
      <c r="J225" s="1"/>
    </row>
    <row r="226" spans="6:10" ht="12.75">
      <c r="F226" s="3">
        <f>SUM(F218:F225)</f>
        <v>52526</v>
      </c>
      <c r="G226" s="3"/>
      <c r="H226" s="3">
        <f>SUM(H218:H225)</f>
        <v>3494</v>
      </c>
      <c r="I226" s="3"/>
      <c r="J226" s="3">
        <f>SUM(J218:J225)</f>
        <v>910431</v>
      </c>
    </row>
    <row r="227" spans="6:10" ht="12.75">
      <c r="F227" s="3"/>
      <c r="G227" s="3"/>
      <c r="H227" s="3"/>
      <c r="I227" s="3"/>
      <c r="J227" s="3"/>
    </row>
    <row r="228" spans="3:10" ht="12.75">
      <c r="C228" t="s">
        <v>266</v>
      </c>
      <c r="F228" s="3">
        <f>-1029-264</f>
        <v>-1293</v>
      </c>
      <c r="G228" s="3"/>
      <c r="H228" s="3">
        <v>0</v>
      </c>
      <c r="I228" s="3"/>
      <c r="J228" s="3">
        <v>0</v>
      </c>
    </row>
    <row r="229" spans="3:10" ht="12.75">
      <c r="C229" t="s">
        <v>267</v>
      </c>
      <c r="F229" s="3">
        <v>0</v>
      </c>
      <c r="G229" s="3"/>
      <c r="H229" s="3">
        <v>-873</v>
      </c>
      <c r="I229" s="3"/>
      <c r="J229" s="3">
        <v>0</v>
      </c>
    </row>
    <row r="230" spans="4:10" ht="12.75">
      <c r="D230" t="s">
        <v>268</v>
      </c>
      <c r="F230" s="3"/>
      <c r="G230" s="3"/>
      <c r="H230" s="3"/>
      <c r="I230" s="3"/>
      <c r="J230" s="3"/>
    </row>
    <row r="231" spans="6:10" ht="18" customHeight="1">
      <c r="F231" s="61">
        <f>SUM(F226:F230)</f>
        <v>51233</v>
      </c>
      <c r="G231" s="61"/>
      <c r="H231" s="61">
        <f>SUM(H226:H230)</f>
        <v>2621</v>
      </c>
      <c r="I231" s="61"/>
      <c r="J231" s="61">
        <f>SUM(J226:J230)</f>
        <v>910431</v>
      </c>
    </row>
    <row r="232" spans="6:10" ht="13.5" customHeight="1">
      <c r="F232" s="19"/>
      <c r="G232" s="19"/>
      <c r="H232" s="19"/>
      <c r="I232" s="19"/>
      <c r="J232" s="19"/>
    </row>
    <row r="234" spans="1:3" ht="12.75">
      <c r="A234" s="58">
        <v>17</v>
      </c>
      <c r="C234" s="56" t="s">
        <v>269</v>
      </c>
    </row>
    <row r="235" ht="12.75">
      <c r="C235" s="56" t="s">
        <v>270</v>
      </c>
    </row>
    <row r="236" ht="12.75">
      <c r="C236" s="66" t="s">
        <v>271</v>
      </c>
    </row>
    <row r="237" ht="12.75">
      <c r="C237" s="66" t="s">
        <v>272</v>
      </c>
    </row>
    <row r="240" spans="1:3" ht="12.75">
      <c r="A240" s="58">
        <v>18</v>
      </c>
      <c r="C240" s="56" t="s">
        <v>273</v>
      </c>
    </row>
    <row r="241" ht="12.75">
      <c r="C241" t="s">
        <v>274</v>
      </c>
    </row>
    <row r="242" ht="12.75">
      <c r="C242" t="s">
        <v>275</v>
      </c>
    </row>
    <row r="243" ht="12.75">
      <c r="C243" t="s">
        <v>276</v>
      </c>
    </row>
    <row r="246" spans="1:3" ht="12.75">
      <c r="A246" s="58">
        <v>19</v>
      </c>
      <c r="C246" s="56" t="s">
        <v>277</v>
      </c>
    </row>
    <row r="247" ht="12.75">
      <c r="C247" t="s">
        <v>278</v>
      </c>
    </row>
    <row r="248" ht="12.75">
      <c r="C248" t="s">
        <v>279</v>
      </c>
    </row>
    <row r="249" ht="12.75">
      <c r="C249" t="s">
        <v>280</v>
      </c>
    </row>
    <row r="252" spans="1:3" ht="12.75">
      <c r="A252" s="58">
        <v>20</v>
      </c>
      <c r="C252" s="56" t="s">
        <v>281</v>
      </c>
    </row>
    <row r="253" ht="12.75">
      <c r="C253" t="s">
        <v>282</v>
      </c>
    </row>
    <row r="256" spans="1:3" ht="12.75">
      <c r="A256" s="58">
        <v>21</v>
      </c>
      <c r="C256" s="56" t="s">
        <v>283</v>
      </c>
    </row>
    <row r="257" ht="12.75">
      <c r="C257" t="s">
        <v>284</v>
      </c>
    </row>
    <row r="258" ht="12.75">
      <c r="C258" t="s">
        <v>285</v>
      </c>
    </row>
    <row r="265" ht="13.5">
      <c r="C265" s="81" t="s">
        <v>286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EMAS PACIFIC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KEB</dc:creator>
  <cp:keywords/>
  <dc:description/>
  <cp:lastModifiedBy>For Pre-Loaded User</cp:lastModifiedBy>
  <cp:lastPrinted>1999-12-31T03:15:20Z</cp:lastPrinted>
  <dcterms:created xsi:type="dcterms:W3CDTF">1999-09-22T03:04:54Z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