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60" windowWidth="9375" windowHeight="4200" tabRatio="601" activeTab="3"/>
  </bookViews>
  <sheets>
    <sheet name="IS" sheetId="1" r:id="rId1"/>
    <sheet name="BS" sheetId="2" r:id="rId2"/>
    <sheet name="CF" sheetId="3" r:id="rId3"/>
    <sheet name="Notes" sheetId="4" r:id="rId4"/>
  </sheets>
  <definedNames>
    <definedName name="_xlnm.Print_Area" localSheetId="1">'BS'!$A$1:$E$50</definedName>
    <definedName name="_xlnm.Print_Area" localSheetId="2">'CF'!$A$1:$I$54</definedName>
    <definedName name="_xlnm.Print_Area" localSheetId="3">'Notes'!$A$1:$H$280</definedName>
  </definedNames>
  <calcPr fullCalcOnLoad="1"/>
</workbook>
</file>

<file path=xl/sharedStrings.xml><?xml version="1.0" encoding="utf-8"?>
<sst xmlns="http://schemas.openxmlformats.org/spreadsheetml/2006/main" count="334" uniqueCount="262">
  <si>
    <t>CONDENSED CONSOLIDATED INCOME STATEMENT</t>
  </si>
  <si>
    <t xml:space="preserve"> </t>
  </si>
  <si>
    <t>INDIVIDUAL QUARTER</t>
  </si>
  <si>
    <t>CUMULATIVE QUARTER</t>
  </si>
  <si>
    <t>Current Year Quarter</t>
  </si>
  <si>
    <t>Preceding Year Corresponding Quarter</t>
  </si>
  <si>
    <t>Current Year To Date</t>
  </si>
  <si>
    <t>RM'000</t>
  </si>
  <si>
    <t>Revenue</t>
  </si>
  <si>
    <t>Gross Profit</t>
  </si>
  <si>
    <t>Interest income</t>
  </si>
  <si>
    <t xml:space="preserve">Other operating income </t>
  </si>
  <si>
    <t>Depreciation</t>
  </si>
  <si>
    <t>Staff costs</t>
  </si>
  <si>
    <t>Other operating expenses</t>
  </si>
  <si>
    <t>Profit from operations</t>
  </si>
  <si>
    <t>Interest expenses</t>
  </si>
  <si>
    <t>Share of profits of associate</t>
  </si>
  <si>
    <t>Profit before tax</t>
  </si>
  <si>
    <t>Taxation</t>
  </si>
  <si>
    <t>Profit after tax</t>
  </si>
  <si>
    <t>Minority interest</t>
  </si>
  <si>
    <t>Net profit for the period</t>
  </si>
  <si>
    <t>Basic earnings per share (sen)</t>
  </si>
  <si>
    <t>Diluted earnings per share (sen)</t>
  </si>
  <si>
    <t>As at</t>
  </si>
  <si>
    <t>(Audited)</t>
  </si>
  <si>
    <t>Property, plant and equipment</t>
  </si>
  <si>
    <t>Land held for development</t>
  </si>
  <si>
    <t>Investment properties</t>
  </si>
  <si>
    <t>Associated companies</t>
  </si>
  <si>
    <t>Other investments</t>
  </si>
  <si>
    <t>Current Assets</t>
  </si>
  <si>
    <t>Inventories</t>
  </si>
  <si>
    <t>Due from customers from contracts</t>
  </si>
  <si>
    <t>Trade receivables</t>
  </si>
  <si>
    <t>Other receivables, deposits and prepayments</t>
  </si>
  <si>
    <t>Deposit with financial institutions</t>
  </si>
  <si>
    <t>Cash and bank balances</t>
  </si>
  <si>
    <t>Current Liabilities</t>
  </si>
  <si>
    <t>Short term borrowings</t>
  </si>
  <si>
    <t>Trade payables</t>
  </si>
  <si>
    <t>Other payables and accruals</t>
  </si>
  <si>
    <t>Net Current Liabilities</t>
  </si>
  <si>
    <t>Net Assets Employed</t>
  </si>
  <si>
    <t>Share capital</t>
  </si>
  <si>
    <t>Reserves</t>
  </si>
  <si>
    <t>Minority interests</t>
  </si>
  <si>
    <t>Long term liabilities</t>
  </si>
  <si>
    <t>Deferred taxation</t>
  </si>
  <si>
    <t>Net tangible asset per share (RM)</t>
  </si>
  <si>
    <t>(The Condensed Consolidated Balance Sheets should be read in conjunction with the audited Annual Financial Statements for the year ended 31 December 2002)</t>
  </si>
  <si>
    <t>CONDENSED CONSOLIDATED STATEMENT OF CHANGES IN EQUITY</t>
  </si>
  <si>
    <t>Share Capital</t>
  </si>
  <si>
    <t>Share Premium</t>
  </si>
  <si>
    <t>Capital Reserve</t>
  </si>
  <si>
    <t>Total</t>
  </si>
  <si>
    <t>At 1 January 2003</t>
  </si>
  <si>
    <t>(The Condensed Consolidated Cash Flow Statement should be read in conjunction with the audited Annual Financial Statements for the year ended 31 December 2002)</t>
  </si>
  <si>
    <t>CONDENSED CONSOLIDATED CASH FLOW STATEMENT</t>
  </si>
  <si>
    <t>Operating Activities</t>
  </si>
  <si>
    <t>Receipt from customers</t>
  </si>
  <si>
    <t>Cash generated from operations</t>
  </si>
  <si>
    <t>Tax paid</t>
  </si>
  <si>
    <t>Interest paid</t>
  </si>
  <si>
    <t>Investing Activities</t>
  </si>
  <si>
    <t>Purchase of property, plant and equipment</t>
  </si>
  <si>
    <t>Disposal of fixed assets</t>
  </si>
  <si>
    <t>Financing Activities</t>
  </si>
  <si>
    <t>Loan repayment</t>
  </si>
  <si>
    <t>Net cash flow</t>
  </si>
  <si>
    <t>Balance b/f</t>
  </si>
  <si>
    <t>Balance c/f</t>
  </si>
  <si>
    <t>Accounting Policies</t>
  </si>
  <si>
    <t>Audit Report Qualification</t>
  </si>
  <si>
    <t>There was no qualification in the audit report of the audited financial statements for the year ended 31 December 2002.</t>
  </si>
  <si>
    <t>Seasonality or Cyclicality of Operations</t>
  </si>
  <si>
    <t>The results of the Group were not affected by any cyclical or seasonal factors for the current financial period under review.</t>
  </si>
  <si>
    <t>Unusual Items Affecting Assets, Liabilities, Equity, Net Income or Cash Flows</t>
  </si>
  <si>
    <t>There were no unusual items affecting the financial statements for the current financial period  under review.</t>
  </si>
  <si>
    <t xml:space="preserve">Change in Accounting Estimates </t>
  </si>
  <si>
    <t xml:space="preserve">There were no changes in estimates of amounts that could have material effect on the results of the current financial period under review. </t>
  </si>
  <si>
    <t>Debt and Equity Securities</t>
  </si>
  <si>
    <t>There was no issuance, cancellation, repurchase, resale and repayment of debt and equity securities for the current financial period under review.</t>
  </si>
  <si>
    <t>Segmental Information – Revenue &amp; Expenses</t>
  </si>
  <si>
    <t>Property Letting</t>
  </si>
  <si>
    <t>Property Dev/ Construct.</t>
  </si>
  <si>
    <t>Others</t>
  </si>
  <si>
    <t>Group</t>
  </si>
  <si>
    <t xml:space="preserve">Cumulative Quarters </t>
  </si>
  <si>
    <t>Total revenue</t>
  </si>
  <si>
    <t>Share of profit of associate</t>
  </si>
  <si>
    <t>Profit for the year</t>
  </si>
  <si>
    <t>Cumulative Quarters</t>
  </si>
  <si>
    <t xml:space="preserve"> Profit from operations</t>
  </si>
  <si>
    <t xml:space="preserve"> Interest expenses</t>
  </si>
  <si>
    <t xml:space="preserve"> Share of profit of associate</t>
  </si>
  <si>
    <t xml:space="preserve"> Profit before tax</t>
  </si>
  <si>
    <t xml:space="preserve"> Taxation</t>
  </si>
  <si>
    <t xml:space="preserve"> Profit after tax</t>
  </si>
  <si>
    <t xml:space="preserve"> Minority interest</t>
  </si>
  <si>
    <t xml:space="preserve"> Profit for the year</t>
  </si>
  <si>
    <t>Segment assets</t>
  </si>
  <si>
    <t>Investment in associate (equity method)</t>
  </si>
  <si>
    <t>Total assets</t>
  </si>
  <si>
    <t>Segment liabilities</t>
  </si>
  <si>
    <t xml:space="preserve"> Segment liabilities</t>
  </si>
  <si>
    <t>Valuations of Property, Plant and Equipment</t>
  </si>
  <si>
    <t xml:space="preserve">The Group did not carry out any valuation on its property, plant and equipment during the current financial period under review. </t>
  </si>
  <si>
    <t>Material Events Subsequent to the End of the Interim Period</t>
  </si>
  <si>
    <t>There were no material events subsequent to the end of the interim period that has not been reflected in the financial statements for the current financial period under review.</t>
  </si>
  <si>
    <t>Change in the Composition of the Group</t>
  </si>
  <si>
    <t>There was no change in the composition of the Group during the current financial period under review.</t>
  </si>
  <si>
    <t>Changes in Contingent Liabilities or Contingent Assets</t>
  </si>
  <si>
    <t>Review of the Performance of the Company and its Principal Subsidiaries</t>
  </si>
  <si>
    <t>Profit Forecast/Profit Guarantee</t>
  </si>
  <si>
    <t>RM’000</t>
  </si>
  <si>
    <t>Preceding Year Corresponding Period</t>
  </si>
  <si>
    <t>Current</t>
  </si>
  <si>
    <t>The effective tax rate for the current quarter was higher than statutory tax rate mainly because of the non-availability of Group tax relief in respect of losses incurred by certain subsidiary companies.</t>
  </si>
  <si>
    <t>Sale of Unquoted Investments or Properties</t>
  </si>
  <si>
    <t>There were no disposals of unquoted investments or properties in the current financial period under review.</t>
  </si>
  <si>
    <t>Quoted Securities</t>
  </si>
  <si>
    <t>There were no purchases or disposals of quoted securities in the current financial period under review.</t>
  </si>
  <si>
    <t>Status of Corporate Proposal</t>
  </si>
  <si>
    <t>On 5 February 2003, the Company announced that the submissions to the relevant authorities relating to the restructuring scheme will be made by 5 June 2003.</t>
  </si>
  <si>
    <t>Borrowings and Debt Securities</t>
  </si>
  <si>
    <t>Short term</t>
  </si>
  <si>
    <t>Term Loan (secured)</t>
  </si>
  <si>
    <t>Bridging loan (secured)</t>
  </si>
  <si>
    <t>Revolving credit</t>
  </si>
  <si>
    <t>Advanced from shareholders of a subsidiary</t>
  </si>
  <si>
    <t>Hire purchase</t>
  </si>
  <si>
    <t>Long term</t>
  </si>
  <si>
    <t>Syndicated term loan (secured)</t>
  </si>
  <si>
    <t>Term loan (secured)</t>
  </si>
  <si>
    <t>The Company has made announcement on the defaults of interest payment of its Revolving Credit Facilities (“RC Facilities”) on 2 October 2001. The Company is currently finalising the arrangement with the lenders to address the said default. An announcement will be made once the parties have entered into a definitive agreement for the said RC Facilities.</t>
  </si>
  <si>
    <t>Off Balance Sheet Financial Instruments</t>
  </si>
  <si>
    <t>During the current financial period under review, the Group has not entered into any contract involving off balance sheet financial instruments.</t>
  </si>
  <si>
    <t>Dividend</t>
  </si>
  <si>
    <t>The Directors have not recommended any dividend and there was no dividend paid for the current financial period under review.</t>
  </si>
  <si>
    <t>Net profit attributable to ordinary shareholders (RM‘000)</t>
  </si>
  <si>
    <t>Number of ordinary shares in issue as of</t>
  </si>
  <si>
    <t xml:space="preserve">      </t>
  </si>
  <si>
    <t>Basic earnings per ordinary share (Sen)</t>
  </si>
  <si>
    <t xml:space="preserve">Diluted earnings per share is calculated by dividing the net profit/(loss) for the quarter by the weighted average number of ordinary shares in issue after taking into consideration all dilutive potential ordinary shares in issue. Diluted earnings per share is not applicable. </t>
  </si>
  <si>
    <t>(Incorporated in Malaysia)</t>
  </si>
  <si>
    <t>Net current liabilities</t>
  </si>
  <si>
    <t>CONDENSED CONSOLIDATED BALANCE SHEET</t>
  </si>
  <si>
    <t>(The Condensed Consolidated Income Statement should be read in conjunction with the audited Annual Financial Statements for the year ended 31 December 2002)</t>
  </si>
  <si>
    <t>Accumulated losses</t>
  </si>
  <si>
    <t>(The Condensed Consolidated Statement of Changes in Equity should be read in conjunction with the audited Annual Financial Statements for the year ended 31 December 2002)</t>
  </si>
  <si>
    <t>1.</t>
  </si>
  <si>
    <t>2.</t>
  </si>
  <si>
    <t>3.</t>
  </si>
  <si>
    <t>4.</t>
  </si>
  <si>
    <t>5.</t>
  </si>
  <si>
    <t>6.</t>
  </si>
  <si>
    <t>7.</t>
  </si>
  <si>
    <t>-   External sales</t>
  </si>
  <si>
    <t>-   Inter company sales</t>
  </si>
  <si>
    <t>Segmental Information – Assets and Liabilities</t>
  </si>
  <si>
    <t>8.</t>
  </si>
  <si>
    <t>9.</t>
  </si>
  <si>
    <t>10.</t>
  </si>
  <si>
    <t>11.</t>
  </si>
  <si>
    <t>12.</t>
  </si>
  <si>
    <t>13.</t>
  </si>
  <si>
    <t>Material Changes in the Quarterly Results Compared to the Immediate Preceding Quarter</t>
  </si>
  <si>
    <t>Current Year Prospects</t>
  </si>
  <si>
    <t>16.</t>
  </si>
  <si>
    <t>The Company is not subject to any profit forecast or profit guarantee requirement.</t>
  </si>
  <si>
    <t>14.</t>
  </si>
  <si>
    <t>15.</t>
  </si>
  <si>
    <t>17.</t>
  </si>
  <si>
    <t>18.</t>
  </si>
  <si>
    <t>19.</t>
  </si>
  <si>
    <t>20.</t>
  </si>
  <si>
    <t>21.</t>
  </si>
  <si>
    <t>22.</t>
  </si>
  <si>
    <t>23.</t>
  </si>
  <si>
    <t>Changes in Material Litigation</t>
  </si>
  <si>
    <t>24.</t>
  </si>
  <si>
    <t>25.</t>
  </si>
  <si>
    <t>Earnings Per Share (“EPS”)</t>
  </si>
  <si>
    <t xml:space="preserve">  BY ORDER OF THE BOARD</t>
  </si>
  <si>
    <t xml:space="preserve">  Kuala Lumpur</t>
  </si>
  <si>
    <t xml:space="preserve">      4030-D</t>
  </si>
  <si>
    <t>Shareholders' equity</t>
  </si>
  <si>
    <t>UNAUDITED QUARTERLY REPORT FOR THE PERIOD ENDED 30 SEPTEMBER 2003</t>
  </si>
  <si>
    <t>Development properties</t>
  </si>
  <si>
    <t>Payment to creditors and employees</t>
  </si>
  <si>
    <t xml:space="preserve"> ended 30 Sept 2003</t>
  </si>
  <si>
    <t>ended 30 Sept 2002</t>
  </si>
  <si>
    <t>ended 30 Sept 2003</t>
  </si>
  <si>
    <t xml:space="preserve">30 Sept 2003 (RM’000)  </t>
  </si>
  <si>
    <t>Group borrowings as at 30 Sept 2003 are as follows:</t>
  </si>
  <si>
    <t>There was no debt securities in issue as of 30 September 2003.</t>
  </si>
  <si>
    <t>Movement for the period</t>
  </si>
  <si>
    <t>At 30 Sept 2003</t>
  </si>
  <si>
    <t>Notes To The Quarterly Reports Ended 30 September 2003</t>
  </si>
  <si>
    <t xml:space="preserve">  KAMARUZZAMAN ABU KASSIM</t>
  </si>
  <si>
    <t>Non Current Assets</t>
  </si>
  <si>
    <t>Note: There are no comparative figures as this is the first interim financial reporting prepared in accordance with MASB 26 Interim Financial Reporting.</t>
  </si>
  <si>
    <t>Balance carried forward comprise:</t>
  </si>
  <si>
    <t xml:space="preserve">-       </t>
  </si>
  <si>
    <t xml:space="preserve">  Executive Director</t>
  </si>
  <si>
    <r>
      <t xml:space="preserve">The interim financial report has been prepared in accordance with MASB 26 </t>
    </r>
    <r>
      <rPr>
        <i/>
        <sz val="11"/>
        <rFont val="Arial"/>
        <family val="2"/>
      </rPr>
      <t>Interim Financial Reporting</t>
    </r>
    <r>
      <rPr>
        <sz val="11"/>
        <rFont val="Arial"/>
        <family val="2"/>
      </rPr>
      <t xml:space="preserve"> and Chapter 9 paragraph 9.22 of the </t>
    </r>
    <r>
      <rPr>
        <i/>
        <sz val="11"/>
        <rFont val="Arial"/>
        <family val="2"/>
      </rPr>
      <t>Kuala Lumpur Stock Exchange</t>
    </r>
    <r>
      <rPr>
        <sz val="11"/>
        <rFont val="Arial"/>
        <family val="2"/>
      </rPr>
      <t xml:space="preserve"> Listing Requirements. The accounting policies and methods of computation are consistent with those adopted in the audited financial statements for the year ended 31 December 2002. </t>
    </r>
  </si>
  <si>
    <t>a) Proposed Reconstruction and Restructuring Scheme</t>
  </si>
  <si>
    <t>a) Basic EPS</t>
  </si>
  <si>
    <t>b) Diluted EPS</t>
  </si>
  <si>
    <t>Hotels Operation</t>
  </si>
  <si>
    <t>Direct Costs</t>
  </si>
  <si>
    <t xml:space="preserve">On 30 May 2003, the Company had announced the postponement of the said submissions to a later date. </t>
  </si>
  <si>
    <t>On 5 August 2002, the Company through its adviser, AmMerchant Bank Berhad {formerly known as Arab-Malaysian Merchant Bank Berhad} (“Am Merchant Bank”) announced its revised restructuring scheme.</t>
  </si>
  <si>
    <t>On 29 August 2003, the Company had announced that the Company is currently evaluating the viability of the restructuring scheme together with alternatives available to the Company, taking into consideration the interests of the Company and its shareholders. The Company anticipates that an appropriate announcement on the outcome of the evaluation will be made within four (4) months from the aforesaid date.</t>
  </si>
  <si>
    <t>Cumulatively, the Group recorded a net profit of RM10.1 million. In comparison with the preceding year corresponding quarter of RM1.6 million profit, the Group has showed more than 100% improvement in its performance for the current quarter.</t>
  </si>
  <si>
    <t>For the current quarter under review, the Group recorded a net profit of RM3.0 million. In comparison with the preceding year corresponding quarter of RM2.1 million loss, the Group has showed more than 100% improvement in its performance for the current quarter.</t>
  </si>
  <si>
    <t>Apart from income generated from property letting activity, the Group is also expected to derive significant income from property development activities primarily from its new development project in Johor Bahru, Taman Damansara Aliff.</t>
  </si>
  <si>
    <r>
      <t>l</t>
    </r>
    <r>
      <rPr>
        <sz val="11"/>
        <rFont val="Albertus Extra Bold"/>
        <family val="2"/>
      </rPr>
      <t xml:space="preserve">   Improved performance in property letting activities.</t>
    </r>
  </si>
  <si>
    <r>
      <t>l</t>
    </r>
    <r>
      <rPr>
        <sz val="11"/>
        <rFont val="Arial"/>
        <family val="2"/>
      </rPr>
      <t xml:space="preserve">   Improved performance in property development project in Kuantan, Bandar Damansara Kuantan.</t>
    </r>
  </si>
  <si>
    <r>
      <t>l</t>
    </r>
    <r>
      <rPr>
        <sz val="11"/>
        <rFont val="Arial"/>
        <family val="2"/>
      </rPr>
      <t xml:space="preserve">   New property development project in Johor Bahru, Taman Damansara Aliff.</t>
    </r>
  </si>
  <si>
    <t>The above improvements were mainly due to the following factors:</t>
  </si>
  <si>
    <t>Since the last audited financial statements for the year ended 31 December 2002, the following are the changes:</t>
  </si>
  <si>
    <t>a) KL Engineering &amp; Construction Pty. Ltd. (v) DBhd &amp; Anor</t>
  </si>
  <si>
    <t>In the last audited financial statements, it was disclosed that on 29 June 2002, a logging and stevedoring contractor has recorded judgement in the National Court of Papua New Guinea for the sum of K294,097.10 (approximately USD80,000) against the Company and its subsidiary, Damansara Forest Products (PNG) Ltd. The contractor has also filed a parallel suit in the Kuala Lumpur High Court but the Company has instructed its solicitors to dismiss the suit for want of prosecution.</t>
  </si>
  <si>
    <t>b) Spectra Heights Sdn Bhd (v) DBhd</t>
  </si>
  <si>
    <t>In the last audited financial statements, it was disclosed that a legal suit involving a claim made by Spectra Heights Sdn Bhd (“Spectra”) amounting to RM180 million in which the Company’s solicitors are of the opinion that even if Spectra manages to succeed in establishing liability, the quantum of damages recoverable would be limited to the disbursement and expenses incurred by Spectra which would be further subjected to strict proof to the satisfaction of the Court.</t>
  </si>
  <si>
    <t>The matter has been fixed for further Case Management on 14 November 2003.</t>
  </si>
  <si>
    <t>c) Kesang Properties Sdn Bhd (v) Dato’ Matshah Safuan &amp; 2 Others</t>
  </si>
  <si>
    <t xml:space="preserve">A subsidiary of the Company, Kesang Properties Sdn Bhd, has on 28 April 2003 recorded judgment against its former directors for breach of fiduciary duties in transferring out assets of the subsidiary without consideration. The judgment is for the sum of RM1 million to be paid in cash or kind within one year. </t>
  </si>
  <si>
    <t>a) Pembinaan Kota Laksamana (Melaka) Sdn Bhd &amp; Anor. (v) DBhd &amp; Anor.</t>
  </si>
  <si>
    <t>b) RIH Services (M) Sdn Bhd (v) Tanjung Tuan Hotel Sdn Bhd</t>
  </si>
  <si>
    <t>c) Golden Dragon Garden Sdn Bhd (v) Malaysia Building Society Berhad     (Woo Hing Loan)</t>
  </si>
  <si>
    <t>g) DBhd (v) Help Institute Sdn Bhd &amp; Anor.</t>
  </si>
  <si>
    <t xml:space="preserve">h) Golden Dragon Garden Sdn Bhd (v) Wijaya Astana Sdn Bhd &amp; Anor. </t>
  </si>
  <si>
    <t>i) Golden Dragon Garden Sdn Bhd (v) Cermat Hasrat Sdn Bhd</t>
  </si>
  <si>
    <t>Since the last quarter report ended 30 June 2003, there was no change on the following cases:</t>
  </si>
  <si>
    <r>
      <t>l</t>
    </r>
    <r>
      <rPr>
        <sz val="11"/>
        <rFont val="Arial"/>
        <family val="2"/>
      </rPr>
      <t xml:space="preserve">   DBhd (v) Lam Kong Yow &amp; Anor. (Profit Warranty)</t>
    </r>
  </si>
  <si>
    <r>
      <t xml:space="preserve">l </t>
    </r>
    <r>
      <rPr>
        <sz val="11"/>
        <rFont val="Arial"/>
        <family val="2"/>
      </rPr>
      <t>Golden Dragon Garden Sdn Bhd (v) Chong Chee Yan (Plot 59-64 &amp; 65)</t>
    </r>
  </si>
  <si>
    <t>Please also refer to material litigation matters as set out in note 12, Changes in Contingent Liabilities or Contingent Assets.</t>
  </si>
  <si>
    <t xml:space="preserve">On 12 May 2003, the 2nd Defendant, Puteri Hotels Sdn Bhd has filed an application to set aside the writ on the grounds that there is inordinate delay by the Plaintiffs in prosecuting their claim and the inability of the Plaintiffs to seek specific performance due to the disposal of the land titles. This application is fixed for hearing on 10 December 2003 pending further application to be filed by the First Defendant for discovery of documents. </t>
  </si>
  <si>
    <t>d) Malaysia Building Society Berhad (v) Golden Dragon Garden Sdn Bhd (Golfview Loan)</t>
  </si>
  <si>
    <t>e) Malaysia Building Society Berhad (v) Golden Dragon Garden Sdn Bhd (Woo Hing Loan)</t>
  </si>
  <si>
    <t>GDG has pledged 313 titles of land in Simpang Pulai, Ipoh, Perak as security for a loan granted by MBSB to Woo Hing Brothers (M) Bhd. The discharge of the charge is pending subdivision of the master title and transfer of the charge to the subdivided title of the disposed portion. The financier, MBSB, has commenced foreclosure proceedings against the 313 securitised land titles. At an auction held on 28 April 2002, there were no bidders bidding for the land at the reserve price of RM20 million. MBSB has filed a fresh application for another auction at the reserve price of RM18 million.</t>
  </si>
  <si>
    <t>f) Golden Dragon Garden Sdn Bhd (v) Shazuddin bin Shaari (MoU - Merit Aim Sdn Bhd)</t>
  </si>
  <si>
    <t xml:space="preserve">GDG has filed a suit against Shazuddin Shaari seeking the refund of the sum of RM14 million that was paid pursuant to a Memorandum of Understanding dated 28 November 1997 for the acquisition of 30% equity in a company called Merit Aim Sdn Bhd. The Company's solicitors have made an application for Summary Judgment which is fixed for hearing on 11 December 2003. </t>
  </si>
  <si>
    <t>The Company has filed a suit against Help Institute Sdn Bhd, a subsidiary of Selangor Properties Berhad for non-payment of rental pursuant to a 30 year Lease Agreement entered into on 1 January 1992 and expiring on 31 December 2021. The quantum of the Company's claim is approximately RM15 million calculated up to the financial year of Help Institute ended 31 October 2002. On 29 July 2003, the Company had successfully obtained an order to compel the Defendants to produce their accounting records. The Defendants have lodged an appeal which is fixed for hearing on 19 January 2004.</t>
  </si>
  <si>
    <t>A wholly owned subsidiary of the Company, GDG, has filed a suit against the purchaser of a parcel of land in Bandar Pulai Ipoh known as Plot 118 for payment of the balance purchase price of RM 17.5 million. The suit has been fixed for Case Management before the Kuala Lumpur High Court on 4 November 2003.</t>
  </si>
  <si>
    <t>GDG, a subsidiary of the Company had filed a writ against Cermat Hasrat Sdn Bhd seeking a declaration that the Sale and Purchase of Plot 125 is null and void since no consideration was received by GDG. The Case Management has been fixed on 3 November 2003.</t>
  </si>
  <si>
    <r>
      <t xml:space="preserve">l </t>
    </r>
    <r>
      <rPr>
        <sz val="11"/>
        <rFont val="Arial"/>
        <family val="2"/>
      </rPr>
      <t>Golden Dragon Garden Sdn Bhd (v) Malaysia Building Society Berhad (Wijaya Astana Loan)</t>
    </r>
  </si>
  <si>
    <r>
      <t>l</t>
    </r>
    <r>
      <rPr>
        <sz val="11"/>
        <rFont val="Arial"/>
        <family val="2"/>
      </rPr>
      <t xml:space="preserve">   Golden Dragon Garden Sdn Bhd (v) Lam Kong Yow &amp; Anor. (Deed of Book Debt Assignment)</t>
    </r>
  </si>
  <si>
    <r>
      <t>l</t>
    </r>
    <r>
      <rPr>
        <sz val="11"/>
        <rFont val="Arial"/>
        <family val="2"/>
      </rPr>
      <t xml:space="preserve">   DBhd (v) Lam Kong Yow &amp; Anor. (Breach of Covenants)</t>
    </r>
  </si>
  <si>
    <t>GDG has on 23 August 2002 filed an action in personam against MBSB to restrain the foreclosure proceedings on the 313 titles in Simpang Pulai, Ipoh. MBSB has filed an application to strike out the suit which is fixed for hearing on 31 October 2003.</t>
  </si>
  <si>
    <t xml:space="preserve">On 28 June 2002, GDG has managed to set aside the service of the writ from MBSB pertaining to a default under a loan facility granted for the development of the Golfview Project. The appeal of MBSB which was fixed for hearing on 18 September 2003 has been deferred to 15 January 2004. </t>
  </si>
  <si>
    <t>Since the last quarter report ended 30 June 2003, the following are the changes:</t>
  </si>
  <si>
    <t>The Company has on 25 April 2003 filed an application to dismiss the suit before the Kuala Lumpur High Court for want of prosecution. The summons had been served on the Plaintiff in Papua New Guinea and the matter has been fixed for mention on 4 December 2003.</t>
  </si>
  <si>
    <t>For the current quarter under review, the Group recorded a net profit of RM3.0 million as compared to the immediate preceding quarter of RM2.2 million. The improved performance in the current quarter under review was mainly due to increased revenue in Taman Damansara Aliff.</t>
  </si>
  <si>
    <t xml:space="preserve">Arbitration (no.2) pertaining to the validity of the option clause has been fixed for further hearing on 4, 5, 19 and 20 November 2003. In respect of Arbitration (no.1) pertaining to the termination of the Management Agreement in 1996, the hearing dates have been fixed from 5 to 28 April 2004. </t>
  </si>
  <si>
    <t>Basic earnings per share is calculated by dividing the net profit/(loss) for the quarter by the weighted average number of ordinary shares in issue during the current financial period under review.</t>
  </si>
  <si>
    <t xml:space="preserve">  03 November 2003</t>
  </si>
  <si>
    <r>
      <t>l</t>
    </r>
    <r>
      <rPr>
        <sz val="11"/>
        <rFont val="Arial"/>
        <family val="2"/>
      </rPr>
      <t xml:space="preserve">   Completion of a construction project in FY2002.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</si>
</sst>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mmm\-yyyy"/>
    <numFmt numFmtId="166" formatCode="0.00_);\(0.00\)"/>
    <numFmt numFmtId="167" formatCode="0.0_);\(0.0\)"/>
    <numFmt numFmtId="168" formatCode="0_);\(0\)"/>
    <numFmt numFmtId="169" formatCode="_(* #,##0.0_);_(* \(#,##0.0\);_(* &quot;-&quot;??_);_(@_)"/>
  </numFmts>
  <fonts count="11">
    <font>
      <sz val="10"/>
      <name val="Arial"/>
      <family val="0"/>
    </font>
    <font>
      <sz val="8"/>
      <name val="Arial"/>
      <family val="2"/>
    </font>
    <font>
      <b/>
      <sz val="10"/>
      <name val="Arial"/>
      <family val="2"/>
    </font>
    <font>
      <u val="single"/>
      <sz val="10"/>
      <name val="Arial"/>
      <family val="2"/>
    </font>
    <font>
      <sz val="8"/>
      <name val="Tahoma"/>
      <family val="2"/>
    </font>
    <font>
      <b/>
      <i/>
      <sz val="11"/>
      <name val="Arial"/>
      <family val="2"/>
    </font>
    <font>
      <sz val="11"/>
      <name val="Arial"/>
      <family val="2"/>
    </font>
    <font>
      <b/>
      <sz val="11"/>
      <name val="Arial"/>
      <family val="2"/>
    </font>
    <font>
      <i/>
      <sz val="11"/>
      <name val="Arial"/>
      <family val="2"/>
    </font>
    <font>
      <sz val="11"/>
      <name val="Albertus Extra Bold"/>
      <family val="2"/>
    </font>
    <font>
      <sz val="9"/>
      <name val="Wingdings"/>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ont="1" applyAlignment="1">
      <alignment wrapText="1"/>
    </xf>
    <xf numFmtId="164" fontId="2" fillId="0" borderId="0" xfId="15" applyNumberFormat="1" applyFont="1" applyAlignment="1">
      <alignment horizontal="right" wrapText="1"/>
    </xf>
    <xf numFmtId="0" fontId="0" fillId="0" borderId="0" xfId="0" applyFont="1" applyAlignment="1">
      <alignment/>
    </xf>
    <xf numFmtId="165" fontId="0" fillId="0" borderId="0" xfId="0" applyNumberFormat="1" applyFont="1" applyAlignment="1">
      <alignment/>
    </xf>
    <xf numFmtId="164" fontId="2" fillId="0" borderId="0" xfId="15" applyNumberFormat="1" applyFont="1" applyAlignment="1">
      <alignment horizontal="righ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2" fillId="0" borderId="0" xfId="0" applyFont="1" applyAlignment="1">
      <alignment wrapText="1"/>
    </xf>
    <xf numFmtId="164" fontId="0" fillId="0" borderId="2" xfId="15" applyNumberFormat="1" applyFont="1" applyBorder="1" applyAlignment="1">
      <alignment horizontal="right"/>
    </xf>
    <xf numFmtId="164" fontId="0" fillId="0" borderId="3" xfId="15" applyNumberFormat="1" applyFont="1" applyBorder="1" applyAlignment="1">
      <alignment horizontal="right"/>
    </xf>
    <xf numFmtId="164" fontId="0" fillId="0" borderId="0" xfId="0" applyNumberFormat="1" applyFont="1" applyAlignment="1">
      <alignment/>
    </xf>
    <xf numFmtId="164" fontId="0" fillId="0" borderId="4" xfId="15" applyNumberFormat="1" applyFont="1" applyBorder="1" applyAlignment="1">
      <alignment horizontal="right"/>
    </xf>
    <xf numFmtId="164" fontId="2" fillId="0" borderId="0" xfId="15" applyNumberFormat="1" applyFont="1" applyBorder="1" applyAlignment="1">
      <alignment horizontal="right"/>
    </xf>
    <xf numFmtId="0" fontId="2" fillId="0" borderId="0" xfId="0" applyFont="1" applyAlignment="1">
      <alignment horizontal="left"/>
    </xf>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quotePrefix="1">
      <alignment horizontal="center"/>
    </xf>
    <xf numFmtId="0" fontId="0" fillId="0" borderId="0" xfId="0" applyFont="1" applyAlignment="1" quotePrefix="1">
      <alignment horizontal="center"/>
    </xf>
    <xf numFmtId="0" fontId="0" fillId="0" borderId="0" xfId="0" applyFont="1" applyBorder="1" applyAlignment="1">
      <alignment/>
    </xf>
    <xf numFmtId="0" fontId="2" fillId="0" borderId="0" xfId="0" applyFont="1" applyAlignment="1">
      <alignment/>
    </xf>
    <xf numFmtId="0" fontId="2" fillId="0" borderId="0" xfId="0" applyFont="1" applyBorder="1" applyAlignment="1">
      <alignment horizontal="center"/>
    </xf>
    <xf numFmtId="0" fontId="0" fillId="0" borderId="0" xfId="0" applyFont="1" applyAlignment="1">
      <alignment vertical="top" wrapText="1"/>
    </xf>
    <xf numFmtId="164" fontId="2" fillId="0" borderId="0" xfId="15" applyNumberFormat="1" applyFont="1" applyAlignment="1">
      <alignment horizontal="center" wrapText="1"/>
    </xf>
    <xf numFmtId="164" fontId="2" fillId="0" borderId="0" xfId="15" applyNumberFormat="1" applyFont="1" applyBorder="1" applyAlignment="1">
      <alignment horizontal="center" wrapText="1"/>
    </xf>
    <xf numFmtId="165" fontId="0" fillId="0" borderId="0" xfId="0" applyNumberFormat="1" applyFont="1" applyAlignment="1">
      <alignment vertical="top" wrapText="1"/>
    </xf>
    <xf numFmtId="165" fontId="2" fillId="0" borderId="0" xfId="15" applyNumberFormat="1" applyFont="1" applyAlignment="1">
      <alignment horizontal="center" wrapText="1"/>
    </xf>
    <xf numFmtId="165" fontId="2" fillId="0" borderId="0" xfId="15" applyNumberFormat="1" applyFont="1" applyBorder="1" applyAlignment="1">
      <alignment horizontal="center" wrapText="1"/>
    </xf>
    <xf numFmtId="164" fontId="2" fillId="0" borderId="0" xfId="15" applyNumberFormat="1" applyFont="1" applyAlignment="1">
      <alignment horizontal="center"/>
    </xf>
    <xf numFmtId="164" fontId="2" fillId="0" borderId="0" xfId="15" applyNumberFormat="1" applyFont="1" applyBorder="1" applyAlignment="1">
      <alignment horizontal="center"/>
    </xf>
    <xf numFmtId="0" fontId="0" fillId="0" borderId="0" xfId="0" applyFont="1" applyAlignment="1">
      <alignment vertical="top"/>
    </xf>
    <xf numFmtId="37" fontId="0" fillId="0" borderId="0" xfId="15" applyNumberFormat="1" applyFont="1" applyBorder="1" applyAlignment="1">
      <alignment horizontal="right"/>
    </xf>
    <xf numFmtId="37" fontId="0" fillId="0" borderId="0" xfId="0" applyNumberFormat="1" applyFont="1" applyAlignment="1">
      <alignment/>
    </xf>
    <xf numFmtId="37" fontId="0" fillId="0" borderId="4" xfId="15" applyNumberFormat="1" applyFont="1" applyBorder="1" applyAlignment="1">
      <alignment horizontal="right"/>
    </xf>
    <xf numFmtId="37" fontId="0" fillId="0" borderId="0" xfId="15" applyNumberFormat="1" applyFont="1" applyAlignment="1">
      <alignment horizontal="right" vertical="center"/>
    </xf>
    <xf numFmtId="37" fontId="0" fillId="0" borderId="0" xfId="15" applyNumberFormat="1" applyFont="1" applyBorder="1" applyAlignment="1">
      <alignment horizontal="right" vertical="center"/>
    </xf>
    <xf numFmtId="37" fontId="0" fillId="0" borderId="0" xfId="15" applyNumberFormat="1" applyFont="1" applyAlignment="1">
      <alignment horizontal="right"/>
    </xf>
    <xf numFmtId="37" fontId="0" fillId="0" borderId="4" xfId="15" applyNumberFormat="1" applyFont="1" applyBorder="1" applyAlignment="1">
      <alignment horizontal="right" vertical="center"/>
    </xf>
    <xf numFmtId="37" fontId="0" fillId="0" borderId="5" xfId="15" applyNumberFormat="1" applyFont="1" applyBorder="1" applyAlignment="1">
      <alignment horizontal="right"/>
    </xf>
    <xf numFmtId="43" fontId="0" fillId="0" borderId="0" xfId="15" applyFont="1" applyAlignment="1">
      <alignment/>
    </xf>
    <xf numFmtId="43" fontId="0" fillId="0" borderId="0" xfId="15" applyFont="1" applyBorder="1" applyAlignment="1">
      <alignment/>
    </xf>
    <xf numFmtId="2" fontId="0" fillId="0" borderId="0" xfId="0" applyNumberFormat="1" applyFont="1" applyAlignment="1">
      <alignment/>
    </xf>
    <xf numFmtId="0" fontId="0" fillId="0" borderId="0" xfId="0" applyFont="1" applyBorder="1" applyAlignment="1">
      <alignment/>
    </xf>
    <xf numFmtId="0" fontId="1" fillId="0" borderId="0" xfId="0" applyFont="1" applyAlignment="1" quotePrefix="1">
      <alignmen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8" xfId="15" applyNumberFormat="1" applyFont="1" applyBorder="1" applyAlignment="1">
      <alignment horizontal="right"/>
    </xf>
    <xf numFmtId="37" fontId="0" fillId="0" borderId="9" xfId="15" applyNumberFormat="1" applyFont="1" applyBorder="1" applyAlignment="1">
      <alignment horizontal="right"/>
    </xf>
    <xf numFmtId="37" fontId="0" fillId="0" borderId="10" xfId="15" applyNumberFormat="1" applyFont="1" applyBorder="1" applyAlignment="1">
      <alignment horizontal="right"/>
    </xf>
    <xf numFmtId="37" fontId="0" fillId="0" borderId="11" xfId="15" applyNumberFormat="1" applyFont="1" applyBorder="1" applyAlignment="1">
      <alignment horizontal="right"/>
    </xf>
    <xf numFmtId="0" fontId="2" fillId="0" borderId="0" xfId="0" applyFont="1" applyAlignment="1">
      <alignment horizontal="left" wrapText="1"/>
    </xf>
    <xf numFmtId="164" fontId="0" fillId="0" borderId="0" xfId="15" applyNumberFormat="1" applyFont="1" applyAlignment="1">
      <alignment/>
    </xf>
    <xf numFmtId="164" fontId="0" fillId="0" borderId="4" xfId="15" applyNumberFormat="1" applyFont="1" applyBorder="1" applyAlignment="1">
      <alignment/>
    </xf>
    <xf numFmtId="164" fontId="0" fillId="0" borderId="4" xfId="0" applyNumberFormat="1" applyFont="1" applyBorder="1" applyAlignment="1">
      <alignment/>
    </xf>
    <xf numFmtId="164" fontId="0" fillId="0" borderId="5" xfId="15" applyNumberFormat="1" applyFont="1" applyBorder="1" applyAlignment="1">
      <alignment horizontal="right"/>
    </xf>
    <xf numFmtId="0" fontId="0" fillId="0" borderId="0" xfId="0" applyFont="1" applyAlignment="1">
      <alignment horizontal="left"/>
    </xf>
    <xf numFmtId="164" fontId="0" fillId="0" borderId="12" xfId="15" applyNumberFormat="1" applyFont="1" applyBorder="1" applyAlignment="1">
      <alignment horizontal="right"/>
    </xf>
    <xf numFmtId="0" fontId="2" fillId="0" borderId="0" xfId="0" applyFont="1" applyAlignment="1">
      <alignment/>
    </xf>
    <xf numFmtId="0" fontId="3" fillId="0" borderId="0" xfId="0" applyFont="1" applyAlignment="1">
      <alignment/>
    </xf>
    <xf numFmtId="165" fontId="0" fillId="0" borderId="0" xfId="0" applyNumberFormat="1" applyFont="1" applyAlignment="1">
      <alignment/>
    </xf>
    <xf numFmtId="165" fontId="2" fillId="0" borderId="0" xfId="15" applyNumberFormat="1" applyFont="1" applyBorder="1" applyAlignment="1">
      <alignment horizontal="right"/>
    </xf>
    <xf numFmtId="165" fontId="2" fillId="0" borderId="0" xfId="15" applyNumberFormat="1" applyFont="1" applyAlignment="1">
      <alignment horizontal="right"/>
    </xf>
    <xf numFmtId="165" fontId="2" fillId="0" borderId="0" xfId="0" applyNumberFormat="1" applyFont="1" applyAlignment="1">
      <alignment/>
    </xf>
    <xf numFmtId="165" fontId="2" fillId="0" borderId="0" xfId="15" applyNumberFormat="1" applyFont="1" applyAlignment="1">
      <alignment horizontal="center"/>
    </xf>
    <xf numFmtId="0" fontId="0" fillId="0" borderId="0" xfId="0" applyFont="1" applyBorder="1" applyAlignment="1">
      <alignment horizontal="left"/>
    </xf>
    <xf numFmtId="0" fontId="2" fillId="0" borderId="0" xfId="0" applyFont="1" applyBorder="1" applyAlignment="1">
      <alignment horizontal="left"/>
    </xf>
    <xf numFmtId="0" fontId="1" fillId="0" borderId="0" xfId="0" applyFont="1" applyAlignment="1" quotePrefix="1">
      <alignment horizontal="left"/>
    </xf>
    <xf numFmtId="0" fontId="0" fillId="2" borderId="0" xfId="0" applyFont="1" applyFill="1" applyAlignment="1">
      <alignment/>
    </xf>
    <xf numFmtId="0" fontId="0" fillId="2" borderId="0" xfId="0" applyFont="1" applyFill="1" applyAlignment="1">
      <alignment wrapText="1"/>
    </xf>
    <xf numFmtId="164" fontId="2" fillId="2" borderId="0" xfId="15" applyNumberFormat="1" applyFont="1" applyFill="1" applyAlignment="1">
      <alignment horizontal="right" wrapText="1"/>
    </xf>
    <xf numFmtId="165" fontId="0" fillId="2" borderId="0" xfId="0" applyNumberFormat="1" applyFont="1" applyFill="1" applyAlignment="1">
      <alignment wrapText="1"/>
    </xf>
    <xf numFmtId="165" fontId="2" fillId="2" borderId="0" xfId="15" applyNumberFormat="1" applyFont="1" applyFill="1" applyAlignment="1">
      <alignment horizontal="right" wrapText="1"/>
    </xf>
    <xf numFmtId="165" fontId="0" fillId="2" borderId="0" xfId="0" applyNumberFormat="1" applyFont="1" applyFill="1" applyAlignment="1">
      <alignment/>
    </xf>
    <xf numFmtId="164" fontId="2" fillId="2" borderId="0" xfId="15" applyNumberFormat="1" applyFont="1" applyFill="1" applyAlignment="1">
      <alignment horizontal="right"/>
    </xf>
    <xf numFmtId="164" fontId="0" fillId="2" borderId="0" xfId="15" applyNumberFormat="1" applyFont="1" applyFill="1" applyAlignment="1">
      <alignment horizontal="right"/>
    </xf>
    <xf numFmtId="164" fontId="0" fillId="2" borderId="0" xfId="15" applyNumberFormat="1" applyFont="1" applyFill="1" applyBorder="1" applyAlignment="1">
      <alignment horizontal="right"/>
    </xf>
    <xf numFmtId="0" fontId="0" fillId="2" borderId="0" xfId="0" applyFont="1" applyFill="1" applyBorder="1" applyAlignment="1">
      <alignment wrapText="1"/>
    </xf>
    <xf numFmtId="164" fontId="0" fillId="2" borderId="1" xfId="15" applyNumberFormat="1" applyFont="1" applyFill="1" applyBorder="1" applyAlignment="1">
      <alignment horizontal="right"/>
    </xf>
    <xf numFmtId="0" fontId="2" fillId="2" borderId="0" xfId="0" applyFont="1" applyFill="1" applyAlignment="1">
      <alignment wrapText="1"/>
    </xf>
    <xf numFmtId="0" fontId="3" fillId="2" borderId="0" xfId="0" applyFont="1" applyFill="1" applyAlignment="1">
      <alignment wrapText="1"/>
    </xf>
    <xf numFmtId="164" fontId="0" fillId="2" borderId="13" xfId="15" applyNumberFormat="1" applyFont="1" applyFill="1" applyBorder="1" applyAlignment="1">
      <alignment horizontal="right"/>
    </xf>
    <xf numFmtId="164" fontId="0" fillId="2" borderId="14" xfId="15" applyNumberFormat="1" applyFont="1" applyFill="1" applyBorder="1" applyAlignment="1">
      <alignment horizontal="right"/>
    </xf>
    <xf numFmtId="164" fontId="0" fillId="2" borderId="15" xfId="15" applyNumberFormat="1" applyFont="1" applyFill="1" applyBorder="1" applyAlignment="1">
      <alignment horizontal="right"/>
    </xf>
    <xf numFmtId="164" fontId="0" fillId="2" borderId="16" xfId="15" applyNumberFormat="1" applyFont="1" applyFill="1" applyBorder="1" applyAlignment="1">
      <alignment horizontal="right"/>
    </xf>
    <xf numFmtId="164" fontId="0" fillId="2" borderId="0" xfId="0" applyNumberFormat="1" applyFont="1" applyFill="1" applyAlignment="1">
      <alignment/>
    </xf>
    <xf numFmtId="164" fontId="2" fillId="2" borderId="17" xfId="15" applyNumberFormat="1" applyFont="1" applyFill="1" applyBorder="1" applyAlignment="1">
      <alignment horizontal="right"/>
    </xf>
    <xf numFmtId="164" fontId="0" fillId="2" borderId="4" xfId="15" applyNumberFormat="1" applyFont="1" applyFill="1" applyBorder="1" applyAlignment="1">
      <alignment horizontal="right"/>
    </xf>
    <xf numFmtId="164" fontId="2" fillId="2" borderId="0" xfId="15" applyNumberFormat="1" applyFont="1" applyFill="1" applyBorder="1" applyAlignment="1">
      <alignment horizontal="right"/>
    </xf>
    <xf numFmtId="2" fontId="0" fillId="2" borderId="0" xfId="15" applyNumberFormat="1" applyFont="1" applyFill="1" applyAlignment="1">
      <alignment horizontal="center"/>
    </xf>
    <xf numFmtId="164" fontId="0" fillId="2" borderId="0" xfId="15" applyNumberFormat="1" applyFont="1" applyFill="1" applyAlignment="1">
      <alignment horizontal="center"/>
    </xf>
    <xf numFmtId="2" fontId="0" fillId="2" borderId="0" xfId="15" applyNumberFormat="1" applyFont="1" applyFill="1" applyAlignment="1">
      <alignment horizontal="right"/>
    </xf>
    <xf numFmtId="0" fontId="0" fillId="2" borderId="0" xfId="0" applyFill="1" applyAlignment="1">
      <alignment wrapText="1"/>
    </xf>
    <xf numFmtId="0" fontId="2" fillId="2" borderId="0" xfId="0" applyFont="1" applyFill="1" applyAlignment="1">
      <alignment horizontal="left"/>
    </xf>
    <xf numFmtId="0" fontId="0" fillId="2" borderId="0" xfId="0" applyFont="1" applyFill="1" applyAlignment="1">
      <alignment/>
    </xf>
    <xf numFmtId="0" fontId="0" fillId="2" borderId="0" xfId="0" applyFill="1" applyAlignment="1">
      <alignment horizontal="left"/>
    </xf>
    <xf numFmtId="0" fontId="5" fillId="2" borderId="0" xfId="0" applyFont="1" applyFill="1" applyAlignment="1">
      <alignment horizontal="left"/>
    </xf>
    <xf numFmtId="0" fontId="5" fillId="2" borderId="0" xfId="0" applyFont="1" applyFill="1" applyAlignment="1">
      <alignment/>
    </xf>
    <xf numFmtId="0" fontId="6" fillId="2" borderId="0" xfId="0" applyFont="1" applyFill="1" applyAlignment="1">
      <alignment horizontal="left"/>
    </xf>
    <xf numFmtId="0" fontId="6" fillId="2" borderId="0" xfId="0" applyFont="1" applyFill="1" applyAlignment="1">
      <alignment/>
    </xf>
    <xf numFmtId="0" fontId="7" fillId="2" borderId="0" xfId="0" applyFont="1" applyFill="1" applyAlignment="1" quotePrefix="1">
      <alignment horizontal="left"/>
    </xf>
    <xf numFmtId="0" fontId="7" fillId="2" borderId="0" xfId="0" applyFont="1" applyFill="1" applyAlignment="1">
      <alignment/>
    </xf>
    <xf numFmtId="0" fontId="7" fillId="2" borderId="0" xfId="0" applyFont="1" applyFill="1" applyAlignment="1">
      <alignment horizontal="left"/>
    </xf>
    <xf numFmtId="0" fontId="6" fillId="2" borderId="0" xfId="0" applyFont="1" applyFill="1" applyAlignment="1">
      <alignment horizontal="justify" vertical="top" wrapText="1"/>
    </xf>
    <xf numFmtId="166" fontId="7" fillId="2" borderId="0" xfId="0" applyNumberFormat="1" applyFont="1" applyFill="1" applyAlignment="1" quotePrefix="1">
      <alignment horizontal="left"/>
    </xf>
    <xf numFmtId="166" fontId="7" fillId="2" borderId="0" xfId="0" applyNumberFormat="1" applyFont="1" applyFill="1" applyAlignment="1">
      <alignment/>
    </xf>
    <xf numFmtId="164" fontId="7" fillId="2" borderId="0" xfId="15" applyNumberFormat="1" applyFont="1" applyFill="1" applyAlignment="1">
      <alignment/>
    </xf>
    <xf numFmtId="164" fontId="7" fillId="2" borderId="0" xfId="15" applyNumberFormat="1" applyFont="1" applyFill="1" applyAlignment="1">
      <alignment horizontal="center" vertical="center"/>
    </xf>
    <xf numFmtId="166" fontId="6" fillId="2" borderId="0" xfId="0" applyNumberFormat="1" applyFont="1" applyFill="1" applyAlignment="1" quotePrefix="1">
      <alignment horizontal="right"/>
    </xf>
    <xf numFmtId="166" fontId="6" fillId="2" borderId="0" xfId="0" applyNumberFormat="1" applyFont="1" applyFill="1" applyAlignment="1">
      <alignment/>
    </xf>
    <xf numFmtId="164" fontId="6" fillId="2" borderId="0" xfId="15" applyNumberFormat="1" applyFont="1" applyFill="1" applyAlignment="1">
      <alignment/>
    </xf>
    <xf numFmtId="164" fontId="6" fillId="2" borderId="0" xfId="15" applyNumberFormat="1" applyFont="1" applyFill="1" applyAlignment="1">
      <alignment horizontal="center" vertical="center"/>
    </xf>
    <xf numFmtId="164" fontId="7" fillId="2" borderId="0" xfId="15" applyNumberFormat="1" applyFont="1" applyFill="1" applyAlignment="1">
      <alignment horizontal="center" wrapText="1"/>
    </xf>
    <xf numFmtId="164" fontId="7" fillId="2" borderId="0" xfId="15" applyNumberFormat="1" applyFont="1" applyFill="1" applyAlignment="1">
      <alignment horizontal="center"/>
    </xf>
    <xf numFmtId="164" fontId="6" fillId="2" borderId="0" xfId="15" applyNumberFormat="1" applyFont="1" applyFill="1" applyAlignment="1">
      <alignment horizontal="center"/>
    </xf>
    <xf numFmtId="166" fontId="6" fillId="2" borderId="0" xfId="0" applyNumberFormat="1" applyFont="1" applyFill="1" applyAlignment="1" quotePrefix="1">
      <alignment/>
    </xf>
    <xf numFmtId="166" fontId="6" fillId="2" borderId="0" xfId="0" applyNumberFormat="1" applyFont="1" applyFill="1" applyAlignment="1">
      <alignment vertical="center"/>
    </xf>
    <xf numFmtId="164" fontId="6" fillId="2" borderId="12" xfId="15" applyNumberFormat="1" applyFont="1" applyFill="1" applyBorder="1" applyAlignment="1">
      <alignment vertical="center"/>
    </xf>
    <xf numFmtId="164" fontId="6" fillId="2" borderId="4" xfId="15" applyNumberFormat="1" applyFont="1" applyFill="1" applyBorder="1" applyAlignment="1">
      <alignment/>
    </xf>
    <xf numFmtId="164" fontId="6" fillId="2" borderId="0" xfId="15" applyNumberFormat="1" applyFont="1" applyFill="1" applyAlignment="1">
      <alignment vertical="center"/>
    </xf>
    <xf numFmtId="0" fontId="7" fillId="2" borderId="0" xfId="0" applyFont="1" applyFill="1" applyAlignment="1">
      <alignment horizontal="center"/>
    </xf>
    <xf numFmtId="0" fontId="6" fillId="2" borderId="0" xfId="0" applyFont="1" applyFill="1" applyAlignment="1">
      <alignment horizontal="center"/>
    </xf>
    <xf numFmtId="0" fontId="6" fillId="2" borderId="0" xfId="0" applyFont="1" applyFill="1" applyAlignment="1">
      <alignment/>
    </xf>
    <xf numFmtId="38" fontId="6" fillId="2" borderId="0" xfId="0" applyNumberFormat="1" applyFont="1" applyFill="1" applyAlignment="1">
      <alignment/>
    </xf>
    <xf numFmtId="0" fontId="6" fillId="2" borderId="0" xfId="0" applyFont="1" applyFill="1" applyBorder="1" applyAlignment="1">
      <alignment/>
    </xf>
    <xf numFmtId="38" fontId="6" fillId="2" borderId="0" xfId="0" applyNumberFormat="1" applyFont="1" applyFill="1" applyAlignment="1" quotePrefix="1">
      <alignment horizontal="right"/>
    </xf>
    <xf numFmtId="38" fontId="6" fillId="2" borderId="0" xfId="0" applyNumberFormat="1" applyFont="1" applyFill="1" applyAlignment="1">
      <alignment horizontal="right"/>
    </xf>
    <xf numFmtId="38" fontId="6" fillId="2" borderId="12" xfId="0" applyNumberFormat="1" applyFont="1" applyFill="1" applyBorder="1" applyAlignment="1">
      <alignment/>
    </xf>
    <xf numFmtId="38" fontId="6" fillId="2" borderId="4" xfId="0" applyNumberFormat="1" applyFont="1" applyFill="1" applyBorder="1" applyAlignment="1">
      <alignment/>
    </xf>
    <xf numFmtId="3" fontId="6" fillId="2" borderId="0" xfId="0" applyNumberFormat="1" applyFont="1" applyFill="1" applyBorder="1" applyAlignment="1">
      <alignment/>
    </xf>
    <xf numFmtId="3" fontId="6" fillId="2" borderId="0" xfId="0" applyNumberFormat="1" applyFont="1" applyFill="1" applyAlignment="1">
      <alignment/>
    </xf>
    <xf numFmtId="41" fontId="6" fillId="2" borderId="0" xfId="0" applyNumberFormat="1" applyFont="1" applyFill="1" applyAlignment="1">
      <alignment horizontal="right"/>
    </xf>
    <xf numFmtId="0" fontId="7" fillId="2" borderId="0" xfId="0" applyFont="1" applyFill="1" applyAlignment="1" quotePrefix="1">
      <alignment horizontal="center"/>
    </xf>
    <xf numFmtId="0" fontId="6" fillId="2" borderId="0" xfId="0" applyFont="1" applyFill="1" applyAlignment="1">
      <alignment horizontal="justify" vertical="top"/>
    </xf>
    <xf numFmtId="3" fontId="7" fillId="2" borderId="0" xfId="0" applyNumberFormat="1" applyFont="1" applyFill="1" applyAlignment="1">
      <alignment/>
    </xf>
    <xf numFmtId="0" fontId="6" fillId="2" borderId="0" xfId="0" applyFont="1" applyFill="1" applyAlignment="1">
      <alignment horizontal="justify"/>
    </xf>
    <xf numFmtId="0" fontId="6" fillId="2" borderId="0" xfId="0" applyFont="1" applyFill="1" applyAlignment="1">
      <alignment horizontal="left" vertical="top"/>
    </xf>
    <xf numFmtId="0" fontId="7" fillId="2" borderId="0" xfId="0" applyFont="1" applyFill="1" applyAlignment="1">
      <alignment horizontal="left" vertical="center"/>
    </xf>
    <xf numFmtId="0" fontId="6" fillId="2" borderId="0" xfId="0" applyFont="1" applyFill="1" applyAlignment="1">
      <alignment vertical="center"/>
    </xf>
    <xf numFmtId="0" fontId="7" fillId="2" borderId="0" xfId="0" applyFont="1" applyFill="1" applyBorder="1" applyAlignment="1">
      <alignment horizontal="center" vertical="center"/>
    </xf>
    <xf numFmtId="165" fontId="6" fillId="2" borderId="0" xfId="15" applyNumberFormat="1" applyFont="1" applyFill="1" applyAlignment="1">
      <alignment horizontal="center"/>
    </xf>
    <xf numFmtId="164" fontId="7" fillId="2" borderId="0" xfId="15" applyNumberFormat="1" applyFont="1" applyFill="1" applyAlignment="1">
      <alignment horizontal="left" vertical="center"/>
    </xf>
    <xf numFmtId="164" fontId="6" fillId="2" borderId="0" xfId="15" applyNumberFormat="1" applyFont="1" applyFill="1" applyAlignment="1">
      <alignment horizontal="left" vertical="center"/>
    </xf>
    <xf numFmtId="41" fontId="7" fillId="2" borderId="0" xfId="15" applyNumberFormat="1" applyFont="1" applyFill="1" applyAlignment="1">
      <alignment vertical="center"/>
    </xf>
    <xf numFmtId="41" fontId="7" fillId="2" borderId="0" xfId="15" applyNumberFormat="1" applyFont="1" applyFill="1" applyAlignment="1">
      <alignment horizontal="center" vertical="center"/>
    </xf>
    <xf numFmtId="41" fontId="7" fillId="2" borderId="0" xfId="15" applyNumberFormat="1" applyFont="1" applyFill="1" applyAlignment="1" quotePrefix="1">
      <alignment horizontal="center" vertical="center"/>
    </xf>
    <xf numFmtId="41" fontId="6" fillId="2" borderId="0" xfId="15" applyNumberFormat="1" applyFont="1" applyFill="1" applyAlignment="1">
      <alignment horizontal="center" vertical="center"/>
    </xf>
    <xf numFmtId="41" fontId="7" fillId="2" borderId="12" xfId="15" applyNumberFormat="1" applyFont="1" applyFill="1" applyBorder="1" applyAlignment="1">
      <alignment vertical="center"/>
    </xf>
    <xf numFmtId="164" fontId="7" fillId="2" borderId="0" xfId="15" applyNumberFormat="1" applyFont="1" applyFill="1" applyBorder="1" applyAlignment="1">
      <alignment horizontal="center" vertical="center"/>
    </xf>
    <xf numFmtId="164" fontId="6" fillId="2" borderId="0" xfId="15" applyNumberFormat="1" applyFont="1" applyFill="1" applyBorder="1" applyAlignment="1">
      <alignment horizontal="center" vertical="center"/>
    </xf>
    <xf numFmtId="0" fontId="6" fillId="2" borderId="0" xfId="0" applyFont="1" applyFill="1" applyAlignment="1">
      <alignment horizontal="left" vertical="center"/>
    </xf>
    <xf numFmtId="0" fontId="7" fillId="2" borderId="0" xfId="0" applyFont="1" applyFill="1" applyAlignment="1" quotePrefix="1">
      <alignment/>
    </xf>
    <xf numFmtId="0" fontId="6" fillId="2" borderId="0" xfId="0" applyFont="1" applyFill="1" applyAlignment="1">
      <alignment horizontal="justify" wrapText="1"/>
    </xf>
    <xf numFmtId="15" fontId="7" fillId="2" borderId="0" xfId="0" applyNumberFormat="1" applyFont="1" applyFill="1" applyAlignment="1">
      <alignment horizontal="left"/>
    </xf>
    <xf numFmtId="15" fontId="7" fillId="2" borderId="0" xfId="0" applyNumberFormat="1" applyFont="1" applyFill="1" applyAlignment="1">
      <alignment horizontal="center"/>
    </xf>
    <xf numFmtId="3" fontId="6" fillId="2" borderId="12" xfId="0" applyNumberFormat="1" applyFont="1" applyFill="1" applyBorder="1" applyAlignment="1">
      <alignment/>
    </xf>
    <xf numFmtId="164" fontId="7" fillId="2" borderId="0" xfId="15" applyNumberFormat="1" applyFont="1" applyFill="1" applyAlignment="1">
      <alignment horizontal="center" vertical="top" wrapText="1"/>
    </xf>
    <xf numFmtId="165" fontId="7" fillId="2" borderId="0" xfId="15" applyNumberFormat="1" applyFont="1" applyFill="1" applyAlignment="1">
      <alignment horizontal="center"/>
    </xf>
    <xf numFmtId="164" fontId="7" fillId="2" borderId="0" xfId="15" applyNumberFormat="1" applyFont="1" applyFill="1" applyAlignment="1">
      <alignment horizontal="right"/>
    </xf>
    <xf numFmtId="15" fontId="7" fillId="2" borderId="0" xfId="0" applyNumberFormat="1" applyFont="1" applyFill="1" applyAlignment="1" quotePrefix="1">
      <alignment/>
    </xf>
    <xf numFmtId="15" fontId="6" fillId="2" borderId="0" xfId="0" applyNumberFormat="1" applyFont="1" applyFill="1" applyAlignment="1">
      <alignment/>
    </xf>
    <xf numFmtId="0" fontId="6" fillId="2" borderId="0" xfId="0" applyFont="1" applyFill="1" applyAlignment="1">
      <alignment horizontal="left" vertical="top" wrapText="1"/>
    </xf>
    <xf numFmtId="41" fontId="6" fillId="2" borderId="0" xfId="15" applyNumberFormat="1" applyFont="1" applyFill="1" applyBorder="1" applyAlignment="1">
      <alignment horizontal="center" vertical="center"/>
    </xf>
    <xf numFmtId="0" fontId="6" fillId="2" borderId="0" xfId="0" applyFont="1" applyFill="1" applyAlignment="1">
      <alignment horizontal="justify" vertical="center" wrapText="1"/>
    </xf>
    <xf numFmtId="0" fontId="6" fillId="2" borderId="0" xfId="0" applyFont="1" applyFill="1" applyAlignment="1">
      <alignment vertical="top" wrapText="1"/>
    </xf>
    <xf numFmtId="0" fontId="6" fillId="0" borderId="0" xfId="0" applyFont="1" applyAlignment="1">
      <alignment horizontal="justify" vertical="top" wrapText="1"/>
    </xf>
    <xf numFmtId="0" fontId="6" fillId="2" borderId="0" xfId="0" applyFont="1" applyFill="1" applyAlignment="1">
      <alignment horizontal="left" wrapText="1"/>
    </xf>
    <xf numFmtId="15" fontId="6" fillId="2" borderId="0" xfId="15" applyNumberFormat="1" applyFont="1" applyFill="1" applyAlignment="1">
      <alignment horizontal="center"/>
    </xf>
    <xf numFmtId="15" fontId="7" fillId="2" borderId="0" xfId="15" applyNumberFormat="1" applyFont="1" applyFill="1" applyAlignment="1">
      <alignment horizontal="center"/>
    </xf>
    <xf numFmtId="0" fontId="6" fillId="0" borderId="0" xfId="0" applyFont="1" applyAlignment="1">
      <alignment horizontal="justify" vertical="top"/>
    </xf>
    <xf numFmtId="164" fontId="6" fillId="2" borderId="0" xfId="15" applyNumberFormat="1" applyFont="1" applyFill="1" applyAlignment="1">
      <alignment/>
    </xf>
    <xf numFmtId="43" fontId="6" fillId="2" borderId="0" xfId="15" applyNumberFormat="1" applyFont="1" applyFill="1" applyAlignment="1" quotePrefix="1">
      <alignment/>
    </xf>
    <xf numFmtId="164" fontId="6" fillId="2" borderId="0" xfId="15" applyNumberFormat="1" applyFont="1" applyFill="1" applyAlignment="1">
      <alignment horizontal="center" vertical="top" wrapText="1"/>
    </xf>
    <xf numFmtId="0" fontId="6" fillId="2" borderId="0" xfId="0" applyFont="1" applyFill="1" applyAlignment="1">
      <alignment vertical="center" wrapText="1"/>
    </xf>
    <xf numFmtId="0" fontId="0" fillId="0" borderId="0" xfId="0" applyAlignment="1">
      <alignment horizontal="justify" vertical="top"/>
    </xf>
    <xf numFmtId="0" fontId="6" fillId="2" borderId="0" xfId="0" applyFont="1" applyFill="1" applyAlignment="1">
      <alignment horizontal="justify" vertical="justify" wrapText="1"/>
    </xf>
    <xf numFmtId="0" fontId="6" fillId="2" borderId="0" xfId="0" applyFont="1" applyFill="1" applyAlignment="1" quotePrefix="1">
      <alignment/>
    </xf>
    <xf numFmtId="0" fontId="6" fillId="0" borderId="0" xfId="0" applyFont="1" applyAlignment="1">
      <alignment vertical="top" wrapText="1"/>
    </xf>
    <xf numFmtId="0" fontId="10" fillId="2" borderId="0" xfId="0" applyFont="1" applyFill="1" applyAlignment="1">
      <alignment/>
    </xf>
    <xf numFmtId="164" fontId="7" fillId="2" borderId="0" xfId="15" applyNumberFormat="1" applyFont="1" applyFill="1" applyAlignment="1">
      <alignment horizontal="center"/>
    </xf>
    <xf numFmtId="164" fontId="6" fillId="2" borderId="4" xfId="15" applyNumberFormat="1" applyFont="1" applyFill="1" applyBorder="1" applyAlignment="1">
      <alignment horizontal="center" vertical="center"/>
    </xf>
    <xf numFmtId="15" fontId="6" fillId="2" borderId="0" xfId="15" applyNumberFormat="1" applyFont="1" applyFill="1" applyAlignment="1">
      <alignment horizontal="center"/>
    </xf>
    <xf numFmtId="164" fontId="6" fillId="2" borderId="0" xfId="15" applyNumberFormat="1" applyFont="1" applyFill="1" applyAlignment="1">
      <alignment horizontal="center"/>
    </xf>
    <xf numFmtId="0" fontId="7" fillId="2" borderId="0" xfId="0" applyFont="1" applyFill="1" applyBorder="1" applyAlignment="1">
      <alignment horizontal="center" vertical="center"/>
    </xf>
    <xf numFmtId="164" fontId="6" fillId="2" borderId="0" xfId="15" applyNumberFormat="1" applyFont="1" applyFill="1" applyAlignment="1" quotePrefix="1">
      <alignment horizontal="center"/>
    </xf>
    <xf numFmtId="43" fontId="6" fillId="2" borderId="0" xfId="15" applyNumberFormat="1" applyFont="1" applyFill="1" applyAlignment="1" quotePrefix="1">
      <alignment horizontal="center"/>
    </xf>
    <xf numFmtId="41" fontId="7" fillId="2" borderId="12" xfId="15" applyNumberFormat="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wrapText="1"/>
    </xf>
    <xf numFmtId="164" fontId="2" fillId="0" borderId="0" xfId="15" applyNumberFormat="1" applyFont="1" applyAlignment="1">
      <alignment horizontal="center"/>
    </xf>
    <xf numFmtId="165" fontId="2" fillId="0" borderId="0" xfId="15" applyNumberFormat="1" applyFont="1" applyAlignment="1">
      <alignment horizontal="center" wrapText="1"/>
    </xf>
    <xf numFmtId="0" fontId="2" fillId="0" borderId="4" xfId="0" applyFont="1" applyBorder="1" applyAlignment="1">
      <alignment horizontal="center"/>
    </xf>
    <xf numFmtId="164" fontId="2" fillId="0" borderId="1" xfId="15" applyNumberFormat="1" applyFont="1" applyBorder="1" applyAlignment="1">
      <alignment horizontal="center" vertical="top" wrapText="1"/>
    </xf>
    <xf numFmtId="0" fontId="2" fillId="2" borderId="0" xfId="0" applyFont="1" applyFill="1" applyAlignment="1">
      <alignment wrapText="1"/>
    </xf>
    <xf numFmtId="0" fontId="2" fillId="2" borderId="0" xfId="0" applyFont="1" applyFill="1" applyAlignment="1">
      <alignment horizontal="left" wrapText="1"/>
    </xf>
    <xf numFmtId="0" fontId="0" fillId="0" borderId="0" xfId="0" applyFont="1" applyAlignment="1">
      <alignment horizontal="justify" wrapText="1"/>
    </xf>
    <xf numFmtId="0" fontId="2" fillId="0" borderId="0" xfId="0" applyFont="1" applyAlignment="1">
      <alignment horizontal="justify" wrapText="1"/>
    </xf>
    <xf numFmtId="0" fontId="0" fillId="0" borderId="0" xfId="0" applyFont="1" applyAlignment="1">
      <alignment horizontal="left" vertical="justify" wrapText="1"/>
    </xf>
    <xf numFmtId="0" fontId="2" fillId="0" borderId="0" xfId="0" applyFont="1" applyAlignment="1">
      <alignment horizontal="justify" vertical="center" wrapText="1"/>
    </xf>
    <xf numFmtId="0" fontId="6" fillId="2" borderId="0" xfId="0" applyFont="1" applyFill="1" applyAlignment="1">
      <alignment horizontal="justify" vertical="top" wrapText="1"/>
    </xf>
    <xf numFmtId="0" fontId="0" fillId="0" borderId="0" xfId="0" applyAlignment="1">
      <alignment horizontal="justify" vertical="top"/>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6" fillId="2" borderId="0" xfId="0" applyFont="1" applyFill="1" applyAlignment="1">
      <alignment horizontal="left" vertical="top" wrapText="1"/>
    </xf>
    <xf numFmtId="38" fontId="6" fillId="2" borderId="4" xfId="0" applyNumberFormat="1" applyFont="1" applyFill="1" applyBorder="1" applyAlignment="1">
      <alignment horizontal="right"/>
    </xf>
    <xf numFmtId="38" fontId="6" fillId="2" borderId="12" xfId="0" applyNumberFormat="1" applyFont="1" applyFill="1" applyBorder="1" applyAlignment="1">
      <alignment horizontal="right"/>
    </xf>
    <xf numFmtId="38" fontId="6" fillId="2" borderId="0" xfId="0" applyNumberFormat="1" applyFont="1" applyFill="1" applyAlignment="1">
      <alignment horizontal="right"/>
    </xf>
    <xf numFmtId="41" fontId="6" fillId="2" borderId="0" xfId="0" applyNumberFormat="1" applyFont="1" applyFill="1" applyAlignment="1">
      <alignment horizontal="right"/>
    </xf>
    <xf numFmtId="0" fontId="6" fillId="2" borderId="0" xfId="0" applyFont="1" applyFill="1" applyAlignment="1">
      <alignment horizontal="center"/>
    </xf>
    <xf numFmtId="164" fontId="6" fillId="2" borderId="1" xfId="15" applyNumberFormat="1" applyFont="1" applyFill="1" applyBorder="1" applyAlignment="1">
      <alignment horizontal="center" vertical="center"/>
    </xf>
    <xf numFmtId="164" fontId="6" fillId="2" borderId="0" xfId="15" applyNumberFormat="1" applyFont="1" applyFill="1" applyAlignment="1">
      <alignment horizontal="center" vertical="center"/>
    </xf>
    <xf numFmtId="164" fontId="6" fillId="2" borderId="12" xfId="15" applyNumberFormat="1" applyFont="1" applyFill="1" applyBorder="1" applyAlignment="1">
      <alignment horizontal="center" vertical="center"/>
    </xf>
    <xf numFmtId="15" fontId="7" fillId="2" borderId="0" xfId="15" applyNumberFormat="1" applyFont="1" applyFill="1" applyAlignment="1">
      <alignment horizontal="center"/>
    </xf>
    <xf numFmtId="164" fontId="6" fillId="2" borderId="0" xfId="15" applyNumberFormat="1" applyFont="1" applyFill="1" applyAlignment="1">
      <alignment/>
    </xf>
    <xf numFmtId="164" fontId="6" fillId="2" borderId="0" xfId="15" applyNumberFormat="1" applyFont="1" applyFill="1" applyAlignment="1">
      <alignment horizontal="right"/>
    </xf>
    <xf numFmtId="43" fontId="6" fillId="2" borderId="0" xfId="15" applyNumberFormat="1" applyFont="1" applyFill="1" applyAlignment="1">
      <alignment/>
    </xf>
    <xf numFmtId="164" fontId="6" fillId="2" borderId="0" xfId="15" applyNumberFormat="1" applyFont="1" applyFill="1" applyAlignment="1">
      <alignment horizontal="center" vertical="top" wrapText="1"/>
    </xf>
    <xf numFmtId="41" fontId="7" fillId="2" borderId="0" xfId="15" applyNumberFormat="1" applyFont="1" applyFill="1" applyAlignment="1" quotePrefix="1">
      <alignment horizontal="center" vertical="center"/>
    </xf>
    <xf numFmtId="0" fontId="6" fillId="2" borderId="0"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xdr:row>
      <xdr:rowOff>9525</xdr:rowOff>
    </xdr:from>
    <xdr:to>
      <xdr:col>6</xdr:col>
      <xdr:colOff>38100</xdr:colOff>
      <xdr:row>4</xdr:row>
      <xdr:rowOff>152400</xdr:rowOff>
    </xdr:to>
    <xdr:pic>
      <xdr:nvPicPr>
        <xdr:cNvPr id="1" name="Picture 5"/>
        <xdr:cNvPicPr preferRelativeResize="1">
          <a:picLocks noChangeAspect="1"/>
        </xdr:cNvPicPr>
      </xdr:nvPicPr>
      <xdr:blipFill>
        <a:blip r:embed="rId1"/>
        <a:stretch>
          <a:fillRect/>
        </a:stretch>
      </xdr:blipFill>
      <xdr:spPr>
        <a:xfrm>
          <a:off x="2247900" y="142875"/>
          <a:ext cx="16002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L65"/>
  <sheetViews>
    <sheetView showGridLines="0" workbookViewId="0" topLeftCell="A29">
      <selection activeCell="B37" sqref="B37"/>
    </sheetView>
  </sheetViews>
  <sheetFormatPr defaultColWidth="9.140625" defaultRowHeight="12.75"/>
  <cols>
    <col min="1" max="1" width="27.00390625" style="19" customWidth="1"/>
    <col min="2" max="2" width="9.8515625" style="19" customWidth="1"/>
    <col min="3" max="3" width="0" style="19" hidden="1" customWidth="1"/>
    <col min="4" max="4" width="3.7109375" style="19" customWidth="1"/>
    <col min="5" max="5" width="13.140625" style="19" customWidth="1"/>
    <col min="6" max="6" width="3.421875" style="19" customWidth="1"/>
    <col min="7" max="7" width="1.8515625" style="20" customWidth="1"/>
    <col min="8" max="8" width="11.421875" style="19" customWidth="1"/>
    <col min="9" max="9" width="3.7109375" style="19" customWidth="1"/>
    <col min="10" max="10" width="12.421875" style="19" customWidth="1"/>
    <col min="11" max="11" width="6.00390625" style="19" customWidth="1"/>
    <col min="12" max="12" width="7.8515625" style="19" customWidth="1"/>
    <col min="13" max="16384" width="9.140625" style="19" customWidth="1"/>
  </cols>
  <sheetData>
    <row r="6" spans="2:6" ht="11.25">
      <c r="B6" s="1"/>
      <c r="C6" s="1"/>
      <c r="D6" s="47" t="s">
        <v>146</v>
      </c>
      <c r="E6" s="1"/>
      <c r="F6" s="1"/>
    </row>
    <row r="7" spans="2:6" ht="11.25">
      <c r="B7" s="1"/>
      <c r="C7" s="1"/>
      <c r="D7" s="1"/>
      <c r="E7" s="70" t="s">
        <v>187</v>
      </c>
      <c r="F7" s="1"/>
    </row>
    <row r="8" ht="15" customHeight="1">
      <c r="E8" s="21"/>
    </row>
    <row r="9" spans="1:11" s="5" customFormat="1" ht="11.25" customHeight="1">
      <c r="A9" s="190" t="s">
        <v>189</v>
      </c>
      <c r="B9" s="190"/>
      <c r="C9" s="190"/>
      <c r="D9" s="190"/>
      <c r="E9" s="190"/>
      <c r="F9" s="190"/>
      <c r="G9" s="190"/>
      <c r="H9" s="190"/>
      <c r="I9" s="190"/>
      <c r="J9" s="190"/>
      <c r="K9" s="190"/>
    </row>
    <row r="10" spans="5:7" s="5" customFormat="1" ht="12.75">
      <c r="E10" s="22"/>
      <c r="G10" s="23"/>
    </row>
    <row r="11" spans="1:7" s="5" customFormat="1" ht="12.75">
      <c r="A11" s="24" t="s">
        <v>0</v>
      </c>
      <c r="E11" s="22"/>
      <c r="G11" s="23"/>
    </row>
    <row r="12" spans="5:7" s="5" customFormat="1" ht="12.75">
      <c r="E12" s="22"/>
      <c r="G12" s="23"/>
    </row>
    <row r="13" s="5" customFormat="1" ht="12.75">
      <c r="G13" s="23"/>
    </row>
    <row r="14" spans="2:11" s="5" customFormat="1" ht="16.5" customHeight="1">
      <c r="B14" s="194" t="s">
        <v>2</v>
      </c>
      <c r="C14" s="194"/>
      <c r="D14" s="194"/>
      <c r="E14" s="194"/>
      <c r="F14" s="194"/>
      <c r="G14" s="25"/>
      <c r="H14" s="194" t="s">
        <v>3</v>
      </c>
      <c r="I14" s="194"/>
      <c r="J14" s="194"/>
      <c r="K14" s="194"/>
    </row>
    <row r="15" spans="1:11" s="5" customFormat="1" ht="39.75" customHeight="1">
      <c r="A15" s="26"/>
      <c r="B15" s="195" t="s">
        <v>4</v>
      </c>
      <c r="C15" s="195"/>
      <c r="D15" s="195"/>
      <c r="E15" s="195" t="s">
        <v>5</v>
      </c>
      <c r="F15" s="195"/>
      <c r="G15" s="28"/>
      <c r="H15" s="195" t="s">
        <v>6</v>
      </c>
      <c r="I15" s="195"/>
      <c r="J15" s="195" t="s">
        <v>5</v>
      </c>
      <c r="K15" s="195"/>
    </row>
    <row r="16" spans="1:12" s="5" customFormat="1" ht="12.75">
      <c r="A16" s="29"/>
      <c r="B16" s="193">
        <v>37894</v>
      </c>
      <c r="C16" s="193"/>
      <c r="D16" s="193"/>
      <c r="E16" s="193">
        <v>37529</v>
      </c>
      <c r="F16" s="193"/>
      <c r="G16" s="31"/>
      <c r="H16" s="193">
        <f>B16</f>
        <v>37894</v>
      </c>
      <c r="I16" s="193"/>
      <c r="J16" s="193">
        <f>E16</f>
        <v>37529</v>
      </c>
      <c r="K16" s="193"/>
      <c r="L16" s="6"/>
    </row>
    <row r="17" spans="1:11" s="5" customFormat="1" ht="12.75">
      <c r="A17" s="26"/>
      <c r="B17" s="192" t="s">
        <v>7</v>
      </c>
      <c r="C17" s="192"/>
      <c r="D17" s="192"/>
      <c r="E17" s="192" t="s">
        <v>7</v>
      </c>
      <c r="F17" s="192"/>
      <c r="G17" s="33"/>
      <c r="H17" s="192" t="s">
        <v>7</v>
      </c>
      <c r="I17" s="192"/>
      <c r="J17" s="192" t="s">
        <v>7</v>
      </c>
      <c r="K17" s="192"/>
    </row>
    <row r="18" spans="1:11" s="5" customFormat="1" ht="6" customHeight="1" thickBot="1">
      <c r="A18" s="26"/>
      <c r="B18" s="8"/>
      <c r="C18" s="8"/>
      <c r="D18" s="8"/>
      <c r="E18" s="8"/>
      <c r="F18" s="8"/>
      <c r="G18" s="9"/>
      <c r="H18" s="8"/>
      <c r="I18" s="8"/>
      <c r="J18" s="8"/>
      <c r="K18" s="8"/>
    </row>
    <row r="19" spans="1:12" s="5" customFormat="1" ht="14.25" customHeight="1">
      <c r="A19" s="34" t="s">
        <v>8</v>
      </c>
      <c r="B19" s="48">
        <f>52137-29801</f>
        <v>22336</v>
      </c>
      <c r="C19" s="49"/>
      <c r="D19" s="49"/>
      <c r="E19" s="50">
        <f>46239-36265</f>
        <v>9974</v>
      </c>
      <c r="F19" s="35"/>
      <c r="G19" s="35"/>
      <c r="H19" s="48">
        <v>52137</v>
      </c>
      <c r="I19" s="49"/>
      <c r="J19" s="50">
        <v>46239</v>
      </c>
      <c r="L19" s="35"/>
    </row>
    <row r="20" spans="1:12" s="5" customFormat="1" ht="14.25" customHeight="1" thickBot="1">
      <c r="A20" s="34" t="s">
        <v>212</v>
      </c>
      <c r="B20" s="51">
        <f>-(19894-8277)</f>
        <v>-11617</v>
      </c>
      <c r="C20" s="52"/>
      <c r="D20" s="52"/>
      <c r="E20" s="53">
        <f>-(26867-19189)</f>
        <v>-7678</v>
      </c>
      <c r="F20" s="35"/>
      <c r="G20" s="35"/>
      <c r="H20" s="51">
        <v>-19894</v>
      </c>
      <c r="I20" s="52"/>
      <c r="J20" s="53">
        <f>-16185-940-9742</f>
        <v>-26867</v>
      </c>
      <c r="L20" s="35"/>
    </row>
    <row r="21" spans="1:12" s="5" customFormat="1" ht="14.25" customHeight="1">
      <c r="A21" s="34" t="s">
        <v>9</v>
      </c>
      <c r="B21" s="35">
        <f>SUM(B19:B20)</f>
        <v>10719</v>
      </c>
      <c r="C21" s="35">
        <f>SUM(C19:C20)</f>
        <v>0</v>
      </c>
      <c r="D21" s="35"/>
      <c r="E21" s="35">
        <f>SUM(E19:E20)</f>
        <v>2296</v>
      </c>
      <c r="F21" s="35"/>
      <c r="G21" s="35"/>
      <c r="H21" s="35">
        <f>SUM(H19:H20)</f>
        <v>32243</v>
      </c>
      <c r="I21" s="35"/>
      <c r="J21" s="35">
        <f>SUM(J19:J20)</f>
        <v>19372</v>
      </c>
      <c r="K21" s="35"/>
      <c r="L21" s="36"/>
    </row>
    <row r="22" spans="1:12" s="5" customFormat="1" ht="14.25" customHeight="1">
      <c r="A22" s="34"/>
      <c r="B22" s="35"/>
      <c r="C22" s="35"/>
      <c r="D22" s="35"/>
      <c r="E22" s="35"/>
      <c r="F22" s="35"/>
      <c r="G22" s="35"/>
      <c r="H22" s="35"/>
      <c r="I22" s="35"/>
      <c r="J22" s="35"/>
      <c r="K22" s="35"/>
      <c r="L22" s="36"/>
    </row>
    <row r="23" spans="1:12" s="5" customFormat="1" ht="14.25" customHeight="1">
      <c r="A23" s="34" t="s">
        <v>10</v>
      </c>
      <c r="B23" s="35">
        <f>154-122</f>
        <v>32</v>
      </c>
      <c r="C23" s="35"/>
      <c r="D23" s="35"/>
      <c r="E23" s="35">
        <f>419-405</f>
        <v>14</v>
      </c>
      <c r="F23" s="35"/>
      <c r="G23" s="35"/>
      <c r="H23" s="35">
        <v>154</v>
      </c>
      <c r="I23" s="35"/>
      <c r="J23" s="35">
        <v>419</v>
      </c>
      <c r="K23" s="35"/>
      <c r="L23" s="36"/>
    </row>
    <row r="24" spans="1:12" s="5" customFormat="1" ht="14.25" customHeight="1">
      <c r="A24" s="34" t="s">
        <v>11</v>
      </c>
      <c r="B24" s="35">
        <f>4266-2431</f>
        <v>1835</v>
      </c>
      <c r="C24" s="35"/>
      <c r="D24" s="35"/>
      <c r="E24" s="35">
        <f>5848-4239</f>
        <v>1609</v>
      </c>
      <c r="F24" s="35"/>
      <c r="G24" s="35"/>
      <c r="H24" s="35">
        <v>4266</v>
      </c>
      <c r="I24" s="35"/>
      <c r="J24" s="35">
        <f>6267-419</f>
        <v>5848</v>
      </c>
      <c r="K24" s="35"/>
      <c r="L24" s="36"/>
    </row>
    <row r="25" spans="1:12" s="5" customFormat="1" ht="14.25" customHeight="1">
      <c r="A25" s="34" t="s">
        <v>12</v>
      </c>
      <c r="B25" s="35">
        <f>-(1720-778)</f>
        <v>-942</v>
      </c>
      <c r="C25" s="35"/>
      <c r="D25" s="35"/>
      <c r="E25" s="35">
        <f>-(1160-780)</f>
        <v>-380</v>
      </c>
      <c r="F25" s="35"/>
      <c r="G25" s="35"/>
      <c r="H25" s="35">
        <v>-1720</v>
      </c>
      <c r="I25" s="35"/>
      <c r="J25" s="35">
        <v>-1160</v>
      </c>
      <c r="K25" s="35"/>
      <c r="L25" s="36"/>
    </row>
    <row r="26" spans="1:12" s="5" customFormat="1" ht="14.25" customHeight="1">
      <c r="A26" s="34" t="s">
        <v>13</v>
      </c>
      <c r="B26" s="35">
        <f>-(6418-4506)</f>
        <v>-1912</v>
      </c>
      <c r="C26" s="35"/>
      <c r="D26" s="35"/>
      <c r="E26" s="35">
        <f>-(6522-4644)</f>
        <v>-1878</v>
      </c>
      <c r="F26" s="35"/>
      <c r="G26" s="35"/>
      <c r="H26" s="35">
        <v>-6418</v>
      </c>
      <c r="I26" s="35"/>
      <c r="J26" s="35">
        <v>-6522</v>
      </c>
      <c r="K26" s="35"/>
      <c r="L26" s="36"/>
    </row>
    <row r="27" spans="1:12" s="5" customFormat="1" ht="14.25" customHeight="1">
      <c r="A27" s="34" t="s">
        <v>14</v>
      </c>
      <c r="B27" s="35">
        <f>-(7845-4793)</f>
        <v>-3052</v>
      </c>
      <c r="C27" s="35"/>
      <c r="D27" s="35"/>
      <c r="E27" s="35">
        <f>-(6854-6003)</f>
        <v>-851</v>
      </c>
      <c r="F27" s="35"/>
      <c r="G27" s="35"/>
      <c r="H27" s="35">
        <v>-7845</v>
      </c>
      <c r="I27" s="35"/>
      <c r="J27" s="35">
        <f>-16596+9742</f>
        <v>-6854</v>
      </c>
      <c r="K27" s="35"/>
      <c r="L27" s="36"/>
    </row>
    <row r="28" spans="1:11" s="5" customFormat="1" ht="6" customHeight="1">
      <c r="A28" s="34"/>
      <c r="B28" s="37"/>
      <c r="C28" s="37"/>
      <c r="D28" s="37"/>
      <c r="E28" s="37"/>
      <c r="F28" s="35"/>
      <c r="G28" s="35"/>
      <c r="H28" s="37"/>
      <c r="I28" s="37"/>
      <c r="J28" s="37"/>
      <c r="K28" s="35"/>
    </row>
    <row r="29" spans="1:12" s="5" customFormat="1" ht="14.25" customHeight="1">
      <c r="A29" s="34" t="s">
        <v>15</v>
      </c>
      <c r="B29" s="38">
        <f>SUM(B21:B27)</f>
        <v>6680</v>
      </c>
      <c r="C29" s="38">
        <f>SUM(C19:C27)</f>
        <v>0</v>
      </c>
      <c r="D29" s="38"/>
      <c r="E29" s="38">
        <f>SUM(E21:E27)</f>
        <v>810</v>
      </c>
      <c r="F29" s="39"/>
      <c r="G29" s="39"/>
      <c r="H29" s="38">
        <f>SUM(H21:H27)</f>
        <v>20680</v>
      </c>
      <c r="I29" s="38"/>
      <c r="J29" s="38">
        <f>SUM(J21:J27)</f>
        <v>11103</v>
      </c>
      <c r="K29" s="38"/>
      <c r="L29" s="38"/>
    </row>
    <row r="30" spans="1:11" s="5" customFormat="1" ht="6" customHeight="1">
      <c r="A30" s="34"/>
      <c r="B30" s="38"/>
      <c r="C30" s="38"/>
      <c r="D30" s="38"/>
      <c r="E30" s="38"/>
      <c r="F30" s="39"/>
      <c r="G30" s="39"/>
      <c r="H30" s="38"/>
      <c r="I30" s="38"/>
      <c r="J30" s="38"/>
      <c r="K30" s="38"/>
    </row>
    <row r="31" spans="1:11" s="5" customFormat="1" ht="14.25" customHeight="1">
      <c r="A31" s="34" t="s">
        <v>16</v>
      </c>
      <c r="B31" s="35">
        <f>-(6150-3598)</f>
        <v>-2552</v>
      </c>
      <c r="C31" s="40"/>
      <c r="D31" s="40"/>
      <c r="E31" s="40">
        <f>-(7626-4827)</f>
        <v>-2799</v>
      </c>
      <c r="F31" s="35"/>
      <c r="G31" s="35"/>
      <c r="H31" s="40">
        <v>-6150</v>
      </c>
      <c r="I31" s="40"/>
      <c r="J31" s="40">
        <v>-7626</v>
      </c>
      <c r="K31" s="40"/>
    </row>
    <row r="32" spans="1:11" s="5" customFormat="1" ht="14.25" customHeight="1">
      <c r="A32" s="26" t="s">
        <v>17</v>
      </c>
      <c r="B32" s="35">
        <f>121-131</f>
        <v>-10</v>
      </c>
      <c r="C32" s="35"/>
      <c r="D32" s="35"/>
      <c r="E32" s="35">
        <f>181-108</f>
        <v>73</v>
      </c>
      <c r="F32" s="35"/>
      <c r="G32" s="35"/>
      <c r="H32" s="35">
        <v>121</v>
      </c>
      <c r="I32" s="35"/>
      <c r="J32" s="35">
        <v>181</v>
      </c>
      <c r="K32" s="35"/>
    </row>
    <row r="33" spans="1:11" s="5" customFormat="1" ht="6" customHeight="1">
      <c r="A33" s="34"/>
      <c r="B33" s="37"/>
      <c r="C33" s="37"/>
      <c r="D33" s="37"/>
      <c r="E33" s="37"/>
      <c r="F33" s="35"/>
      <c r="G33" s="35"/>
      <c r="H33" s="37"/>
      <c r="I33" s="37"/>
      <c r="J33" s="37"/>
      <c r="K33" s="35"/>
    </row>
    <row r="34" spans="1:11" s="5" customFormat="1" ht="14.25" customHeight="1">
      <c r="A34" s="34" t="s">
        <v>18</v>
      </c>
      <c r="B34" s="40">
        <f>SUM(B29:B32)</f>
        <v>4118</v>
      </c>
      <c r="C34" s="40"/>
      <c r="D34" s="40"/>
      <c r="E34" s="40">
        <f>SUM(E29:E32)</f>
        <v>-1916</v>
      </c>
      <c r="F34" s="35"/>
      <c r="G34" s="35"/>
      <c r="H34" s="40">
        <f>SUM(H29:H32)</f>
        <v>14651</v>
      </c>
      <c r="I34" s="40"/>
      <c r="J34" s="40">
        <f>SUM(J29:J32)</f>
        <v>3658</v>
      </c>
      <c r="K34" s="40"/>
    </row>
    <row r="35" spans="1:11" s="5" customFormat="1" ht="4.5" customHeight="1">
      <c r="A35" s="34"/>
      <c r="B35" s="35"/>
      <c r="C35" s="35"/>
      <c r="D35" s="35"/>
      <c r="E35" s="35"/>
      <c r="F35" s="35"/>
      <c r="G35" s="35"/>
      <c r="H35" s="35"/>
      <c r="I35" s="35"/>
      <c r="J35" s="35"/>
      <c r="K35" s="35"/>
    </row>
    <row r="36" spans="1:11" s="5" customFormat="1" ht="14.25" customHeight="1">
      <c r="A36" s="34" t="s">
        <v>19</v>
      </c>
      <c r="B36" s="39">
        <f>-(5219-3858)</f>
        <v>-1361</v>
      </c>
      <c r="C36" s="39"/>
      <c r="D36" s="39"/>
      <c r="E36" s="39">
        <f>-(4401-3275)</f>
        <v>-1126</v>
      </c>
      <c r="F36" s="39"/>
      <c r="G36" s="39"/>
      <c r="H36" s="39">
        <v>-5219</v>
      </c>
      <c r="I36" s="39"/>
      <c r="J36" s="39">
        <v>-4401</v>
      </c>
      <c r="K36" s="39"/>
    </row>
    <row r="37" spans="1:11" s="5" customFormat="1" ht="6" customHeight="1">
      <c r="A37" s="34"/>
      <c r="B37" s="41"/>
      <c r="C37" s="41"/>
      <c r="D37" s="41"/>
      <c r="E37" s="41"/>
      <c r="F37" s="39"/>
      <c r="G37" s="39"/>
      <c r="H37" s="41"/>
      <c r="I37" s="41"/>
      <c r="J37" s="41"/>
      <c r="K37" s="39"/>
    </row>
    <row r="38" spans="1:11" s="5" customFormat="1" ht="14.25" customHeight="1">
      <c r="A38" s="34" t="s">
        <v>20</v>
      </c>
      <c r="B38" s="39">
        <f>SUM(B34:B36)</f>
        <v>2757</v>
      </c>
      <c r="C38" s="39"/>
      <c r="D38" s="39"/>
      <c r="E38" s="39">
        <f>SUM(E34:E36)</f>
        <v>-3042</v>
      </c>
      <c r="F38" s="39"/>
      <c r="G38" s="39"/>
      <c r="H38" s="39">
        <f>SUM(H34:H36)</f>
        <v>9432</v>
      </c>
      <c r="I38" s="39"/>
      <c r="J38" s="39">
        <f>SUM(J34:J36)</f>
        <v>-743</v>
      </c>
      <c r="K38" s="39"/>
    </row>
    <row r="39" spans="1:11" s="5" customFormat="1" ht="6" customHeight="1">
      <c r="A39" s="34"/>
      <c r="B39" s="40"/>
      <c r="C39" s="40"/>
      <c r="D39" s="40"/>
      <c r="E39" s="40"/>
      <c r="F39" s="35"/>
      <c r="G39" s="35"/>
      <c r="H39" s="40"/>
      <c r="I39" s="40"/>
      <c r="J39" s="40"/>
      <c r="K39" s="40"/>
    </row>
    <row r="40" spans="1:11" s="5" customFormat="1" ht="14.25" customHeight="1">
      <c r="A40" s="34" t="s">
        <v>21</v>
      </c>
      <c r="B40" s="35">
        <f>706-373</f>
        <v>333</v>
      </c>
      <c r="C40" s="35"/>
      <c r="D40" s="35"/>
      <c r="E40" s="35">
        <f>2427-1498</f>
        <v>929</v>
      </c>
      <c r="F40" s="35"/>
      <c r="G40" s="35"/>
      <c r="H40" s="35">
        <v>706</v>
      </c>
      <c r="I40" s="35"/>
      <c r="J40" s="35">
        <v>2427</v>
      </c>
      <c r="K40" s="35"/>
    </row>
    <row r="41" spans="1:11" s="5" customFormat="1" ht="6" customHeight="1">
      <c r="A41" s="34"/>
      <c r="B41" s="37"/>
      <c r="C41" s="37"/>
      <c r="D41" s="37"/>
      <c r="E41" s="37"/>
      <c r="F41" s="35"/>
      <c r="G41" s="35"/>
      <c r="H41" s="37"/>
      <c r="I41" s="37"/>
      <c r="J41" s="37"/>
      <c r="K41" s="40"/>
    </row>
    <row r="42" spans="1:11" s="5" customFormat="1" ht="14.25" customHeight="1" thickBot="1">
      <c r="A42" s="34" t="s">
        <v>22</v>
      </c>
      <c r="B42" s="42">
        <f>SUM(B38:B40)</f>
        <v>3090</v>
      </c>
      <c r="C42" s="42"/>
      <c r="D42" s="42"/>
      <c r="E42" s="42">
        <f>SUM(E38:E40)</f>
        <v>-2113</v>
      </c>
      <c r="F42" s="35"/>
      <c r="G42" s="35"/>
      <c r="H42" s="42">
        <f>SUM(H38:H40)</f>
        <v>10138</v>
      </c>
      <c r="I42" s="42"/>
      <c r="J42" s="42">
        <f>SUM(J38:J40)</f>
        <v>1684</v>
      </c>
      <c r="K42" s="35"/>
    </row>
    <row r="43" spans="1:8" s="5" customFormat="1" ht="13.5" thickTop="1">
      <c r="A43" s="34"/>
      <c r="G43" s="23"/>
      <c r="H43" s="36"/>
    </row>
    <row r="44" spans="1:11" s="5" customFormat="1" ht="14.25" customHeight="1">
      <c r="A44" s="34" t="s">
        <v>23</v>
      </c>
      <c r="B44" s="43">
        <f>B42/781689*100</f>
        <v>0.39529787421851914</v>
      </c>
      <c r="E44" s="43">
        <f>E42/781689*100</f>
        <v>-0.2703121062212721</v>
      </c>
      <c r="F44" s="43"/>
      <c r="G44" s="44"/>
      <c r="H44" s="45">
        <f>H42/781689*100</f>
        <v>1.2969352261577174</v>
      </c>
      <c r="I44" s="45"/>
      <c r="J44" s="43">
        <f>J42/781689*100</f>
        <v>0.21543094504336124</v>
      </c>
      <c r="K44" s="43"/>
    </row>
    <row r="45" spans="1:11" s="5" customFormat="1" ht="12.75">
      <c r="A45" s="34" t="s">
        <v>24</v>
      </c>
      <c r="B45" s="43">
        <v>0</v>
      </c>
      <c r="E45" s="43">
        <v>0</v>
      </c>
      <c r="F45" s="43"/>
      <c r="G45" s="44"/>
      <c r="H45" s="43">
        <v>0</v>
      </c>
      <c r="I45" s="43"/>
      <c r="J45" s="43">
        <v>0</v>
      </c>
      <c r="K45" s="43"/>
    </row>
    <row r="46" s="5" customFormat="1" ht="12.75">
      <c r="G46" s="23"/>
    </row>
    <row r="47" s="5" customFormat="1" ht="12.75">
      <c r="G47" s="23"/>
    </row>
    <row r="48" s="5" customFormat="1" ht="12.75">
      <c r="G48" s="23"/>
    </row>
    <row r="49" spans="1:12" s="5" customFormat="1" ht="30" customHeight="1">
      <c r="A49" s="191" t="s">
        <v>149</v>
      </c>
      <c r="B49" s="191"/>
      <c r="C49" s="191"/>
      <c r="D49" s="191"/>
      <c r="E49" s="191"/>
      <c r="F49" s="191"/>
      <c r="G49" s="191"/>
      <c r="H49" s="191"/>
      <c r="I49" s="191"/>
      <c r="J49" s="191"/>
      <c r="K49" s="3"/>
      <c r="L49" s="18"/>
    </row>
    <row r="50" spans="1:12" s="5" customFormat="1" ht="12.75">
      <c r="A50" s="18"/>
      <c r="B50" s="18"/>
      <c r="C50" s="18"/>
      <c r="D50" s="18"/>
      <c r="E50" s="18"/>
      <c r="F50" s="18"/>
      <c r="G50" s="46"/>
      <c r="H50" s="18"/>
      <c r="I50" s="18"/>
      <c r="J50" s="18"/>
      <c r="K50" s="18"/>
      <c r="L50" s="18"/>
    </row>
    <row r="51" spans="1:12" s="1" customFormat="1" ht="12.75">
      <c r="A51" s="18"/>
      <c r="B51" s="18"/>
      <c r="C51" s="18"/>
      <c r="D51" s="18"/>
      <c r="E51" s="18"/>
      <c r="F51" s="18"/>
      <c r="G51" s="46"/>
      <c r="H51" s="18"/>
      <c r="I51" s="18"/>
      <c r="J51" s="18"/>
      <c r="K51" s="18"/>
      <c r="L51" s="18"/>
    </row>
    <row r="52" s="1" customFormat="1" ht="11.25">
      <c r="G52" s="2"/>
    </row>
    <row r="53" s="1" customFormat="1" ht="11.25">
      <c r="G53" s="2"/>
    </row>
    <row r="54" s="1" customFormat="1" ht="11.25">
      <c r="G54" s="2"/>
    </row>
    <row r="55" s="1" customFormat="1" ht="11.25">
      <c r="G55" s="2"/>
    </row>
    <row r="56" s="1" customFormat="1" ht="11.25">
      <c r="G56" s="2"/>
    </row>
    <row r="57" s="1" customFormat="1" ht="11.25">
      <c r="G57" s="2"/>
    </row>
    <row r="58" s="1" customFormat="1" ht="11.25">
      <c r="G58" s="2"/>
    </row>
    <row r="59" s="1" customFormat="1" ht="11.25">
      <c r="G59" s="2"/>
    </row>
    <row r="60" s="1" customFormat="1" ht="11.25">
      <c r="G60" s="2"/>
    </row>
    <row r="61" s="1" customFormat="1" ht="11.25">
      <c r="G61" s="2"/>
    </row>
    <row r="62" s="1" customFormat="1" ht="11.25">
      <c r="G62" s="2"/>
    </row>
    <row r="63" s="1" customFormat="1" ht="11.25">
      <c r="G63" s="2"/>
    </row>
    <row r="64" s="1" customFormat="1" ht="11.25">
      <c r="G64" s="2"/>
    </row>
    <row r="65" s="1" customFormat="1" ht="11.25">
      <c r="G65" s="2"/>
    </row>
  </sheetData>
  <mergeCells count="16">
    <mergeCell ref="B14:F14"/>
    <mergeCell ref="H14:K14"/>
    <mergeCell ref="B15:D15"/>
    <mergeCell ref="E15:F15"/>
    <mergeCell ref="H15:I15"/>
    <mergeCell ref="J15:K15"/>
    <mergeCell ref="A9:K9"/>
    <mergeCell ref="A49:J49"/>
    <mergeCell ref="B17:D17"/>
    <mergeCell ref="E17:F17"/>
    <mergeCell ref="H17:I17"/>
    <mergeCell ref="J17:K17"/>
    <mergeCell ref="B16:D16"/>
    <mergeCell ref="E16:F16"/>
    <mergeCell ref="H16:I16"/>
    <mergeCell ref="J16:K16"/>
  </mergeCells>
  <printOptions/>
  <pageMargins left="0.75" right="0" top="1" bottom="1" header="0.41" footer="1.0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2"/>
  <sheetViews>
    <sheetView zoomScaleSheetLayoutView="100" workbookViewId="0" topLeftCell="A28">
      <selection activeCell="G31" sqref="G31"/>
    </sheetView>
  </sheetViews>
  <sheetFormatPr defaultColWidth="9.140625" defaultRowHeight="12.75"/>
  <cols>
    <col min="1" max="1" width="48.7109375" style="72" customWidth="1"/>
    <col min="2" max="2" width="2.140625" style="72" customWidth="1"/>
    <col min="3" max="3" width="16.28125" style="78" customWidth="1"/>
    <col min="4" max="4" width="1.28515625" style="78" customWidth="1"/>
    <col min="5" max="5" width="16.28125" style="78" customWidth="1"/>
    <col min="6" max="16384" width="8.140625" style="71" customWidth="1"/>
  </cols>
  <sheetData>
    <row r="1" spans="1:7" ht="15.75" customHeight="1">
      <c r="A1" s="197" t="s">
        <v>148</v>
      </c>
      <c r="B1" s="197"/>
      <c r="C1" s="197"/>
      <c r="D1" s="197"/>
      <c r="E1" s="197"/>
      <c r="F1" s="197"/>
      <c r="G1" s="197"/>
    </row>
    <row r="3" spans="3:5" ht="14.25" customHeight="1">
      <c r="C3" s="73" t="s">
        <v>25</v>
      </c>
      <c r="D3" s="73"/>
      <c r="E3" s="73" t="s">
        <v>25</v>
      </c>
    </row>
    <row r="4" spans="1:5" s="76" customFormat="1" ht="14.25" customHeight="1">
      <c r="A4" s="74"/>
      <c r="B4" s="74"/>
      <c r="C4" s="75">
        <v>37894</v>
      </c>
      <c r="D4" s="75"/>
      <c r="E4" s="75">
        <v>37621</v>
      </c>
    </row>
    <row r="5" spans="1:5" s="76" customFormat="1" ht="14.25" customHeight="1">
      <c r="A5" s="74"/>
      <c r="B5" s="74"/>
      <c r="C5" s="75"/>
      <c r="D5" s="75"/>
      <c r="E5" s="75" t="s">
        <v>26</v>
      </c>
    </row>
    <row r="6" spans="3:5" ht="14.25" customHeight="1">
      <c r="C6" s="77" t="s">
        <v>7</v>
      </c>
      <c r="D6" s="77"/>
      <c r="E6" s="77" t="s">
        <v>7</v>
      </c>
    </row>
    <row r="7" ht="9.75" customHeight="1">
      <c r="E7" s="79"/>
    </row>
    <row r="8" ht="15" customHeight="1">
      <c r="A8" s="82" t="s">
        <v>202</v>
      </c>
    </row>
    <row r="9" spans="1:5" ht="14.25" customHeight="1">
      <c r="A9" s="72" t="s">
        <v>27</v>
      </c>
      <c r="C9" s="78">
        <v>37564</v>
      </c>
      <c r="E9" s="78">
        <v>38507</v>
      </c>
    </row>
    <row r="10" spans="1:5" ht="14.25" customHeight="1">
      <c r="A10" s="72" t="s">
        <v>28</v>
      </c>
      <c r="C10" s="78">
        <v>279820</v>
      </c>
      <c r="E10" s="78">
        <v>282657</v>
      </c>
    </row>
    <row r="11" spans="1:5" ht="14.25" customHeight="1">
      <c r="A11" s="72" t="s">
        <v>29</v>
      </c>
      <c r="C11" s="78">
        <v>553292</v>
      </c>
      <c r="E11" s="78">
        <v>553291</v>
      </c>
    </row>
    <row r="12" spans="1:5" ht="14.25" customHeight="1">
      <c r="A12" s="72" t="s">
        <v>30</v>
      </c>
      <c r="C12" s="78">
        <v>505</v>
      </c>
      <c r="E12" s="78">
        <v>433</v>
      </c>
    </row>
    <row r="13" spans="1:5" ht="14.25" customHeight="1">
      <c r="A13" s="72" t="s">
        <v>31</v>
      </c>
      <c r="C13" s="78">
        <v>276</v>
      </c>
      <c r="E13" s="78">
        <v>278</v>
      </c>
    </row>
    <row r="14" ht="6.75" customHeight="1"/>
    <row r="15" spans="1:5" ht="14.25" customHeight="1">
      <c r="A15" s="80"/>
      <c r="C15" s="81">
        <f>SUM(C9:C13)</f>
        <v>871457</v>
      </c>
      <c r="E15" s="81">
        <f>SUM(E9:E13)</f>
        <v>875166</v>
      </c>
    </row>
    <row r="16" spans="1:2" ht="14.25" customHeight="1" thickBot="1">
      <c r="A16" s="82" t="s">
        <v>32</v>
      </c>
      <c r="B16" s="83"/>
    </row>
    <row r="17" spans="1:5" ht="14.25" customHeight="1">
      <c r="A17" s="72" t="s">
        <v>33</v>
      </c>
      <c r="C17" s="84">
        <v>43</v>
      </c>
      <c r="E17" s="84">
        <v>35</v>
      </c>
    </row>
    <row r="18" spans="1:5" ht="14.25" customHeight="1">
      <c r="A18" s="72" t="s">
        <v>34</v>
      </c>
      <c r="C18" s="85">
        <v>4212</v>
      </c>
      <c r="E18" s="85">
        <v>4210</v>
      </c>
    </row>
    <row r="19" spans="1:5" ht="14.25" customHeight="1">
      <c r="A19" s="72" t="s">
        <v>190</v>
      </c>
      <c r="C19" s="85">
        <v>16714</v>
      </c>
      <c r="E19" s="85">
        <v>10875</v>
      </c>
    </row>
    <row r="20" spans="1:5" ht="14.25" customHeight="1">
      <c r="A20" s="72" t="s">
        <v>35</v>
      </c>
      <c r="C20" s="85">
        <v>11849</v>
      </c>
      <c r="E20" s="85">
        <v>8199</v>
      </c>
    </row>
    <row r="21" spans="1:5" ht="14.25" customHeight="1">
      <c r="A21" s="72" t="s">
        <v>36</v>
      </c>
      <c r="C21" s="85">
        <v>129948</v>
      </c>
      <c r="E21" s="85">
        <v>129567</v>
      </c>
    </row>
    <row r="22" spans="1:5" ht="14.25" customHeight="1">
      <c r="A22" s="72" t="s">
        <v>37</v>
      </c>
      <c r="C22" s="85">
        <v>5878</v>
      </c>
      <c r="E22" s="85">
        <v>5777</v>
      </c>
    </row>
    <row r="23" spans="1:5" ht="14.25" customHeight="1">
      <c r="A23" s="72" t="s">
        <v>38</v>
      </c>
      <c r="C23" s="86">
        <v>8989</v>
      </c>
      <c r="E23" s="86">
        <v>6792</v>
      </c>
    </row>
    <row r="24" spans="3:5" ht="14.25" customHeight="1" thickBot="1">
      <c r="C24" s="87">
        <f>SUM(C17:C23)</f>
        <v>177633</v>
      </c>
      <c r="E24" s="87">
        <f>SUM(E17:E23)</f>
        <v>165455</v>
      </c>
    </row>
    <row r="25" spans="1:2" ht="14.25" customHeight="1" thickBot="1">
      <c r="A25" s="82" t="s">
        <v>39</v>
      </c>
      <c r="B25" s="83"/>
    </row>
    <row r="26" spans="1:5" ht="14.25" customHeight="1">
      <c r="A26" s="71" t="s">
        <v>147</v>
      </c>
      <c r="C26" s="84">
        <v>14141</v>
      </c>
      <c r="D26" s="79"/>
      <c r="E26" s="84">
        <v>14141</v>
      </c>
    </row>
    <row r="27" spans="1:5" ht="14.25" customHeight="1">
      <c r="A27" s="71" t="s">
        <v>40</v>
      </c>
      <c r="C27" s="85">
        <f>50965+368</f>
        <v>51333</v>
      </c>
      <c r="D27" s="79"/>
      <c r="E27" s="85">
        <f>33134+18935</f>
        <v>52069</v>
      </c>
    </row>
    <row r="28" spans="1:5" ht="14.25" customHeight="1">
      <c r="A28" s="71" t="s">
        <v>41</v>
      </c>
      <c r="C28" s="85">
        <v>36458</v>
      </c>
      <c r="D28" s="79"/>
      <c r="E28" s="85">
        <v>37558</v>
      </c>
    </row>
    <row r="29" spans="1:5" ht="14.25" customHeight="1">
      <c r="A29" s="71" t="s">
        <v>42</v>
      </c>
      <c r="C29" s="85">
        <v>83074</v>
      </c>
      <c r="D29" s="79"/>
      <c r="E29" s="85">
        <f>98123-18935+2</f>
        <v>79190</v>
      </c>
    </row>
    <row r="30" spans="1:5" ht="14.25" customHeight="1">
      <c r="A30" s="72" t="s">
        <v>19</v>
      </c>
      <c r="C30" s="86">
        <v>20451</v>
      </c>
      <c r="E30" s="86">
        <v>23458</v>
      </c>
    </row>
    <row r="31" spans="3:5" ht="14.25" customHeight="1" thickBot="1">
      <c r="C31" s="87">
        <f>SUM(C26:C30)</f>
        <v>205457</v>
      </c>
      <c r="E31" s="87">
        <f>SUM(E26:E30)</f>
        <v>206416</v>
      </c>
    </row>
    <row r="32" ht="12.75">
      <c r="C32" s="88"/>
    </row>
    <row r="33" spans="1:5" ht="14.25" customHeight="1">
      <c r="A33" s="82" t="s">
        <v>43</v>
      </c>
      <c r="C33" s="78">
        <f>C24-C31</f>
        <v>-27824</v>
      </c>
      <c r="E33" s="78">
        <f>E24-E31</f>
        <v>-40961</v>
      </c>
    </row>
    <row r="34" ht="6.75" customHeight="1"/>
    <row r="35" spans="1:5" ht="14.25" customHeight="1" thickBot="1">
      <c r="A35" s="82" t="s">
        <v>44</v>
      </c>
      <c r="C35" s="89">
        <f>SUM(C9:C13)+C33</f>
        <v>843633</v>
      </c>
      <c r="E35" s="89">
        <f>SUM(E9:E13)+E33</f>
        <v>834205</v>
      </c>
    </row>
    <row r="36" spans="1:2" ht="13.5" thickTop="1">
      <c r="A36" s="83"/>
      <c r="B36" s="83"/>
    </row>
    <row r="37" spans="1:5" ht="14.25" customHeight="1">
      <c r="A37" s="72" t="s">
        <v>45</v>
      </c>
      <c r="C37" s="78">
        <v>781689</v>
      </c>
      <c r="E37" s="78">
        <v>781689</v>
      </c>
    </row>
    <row r="38" spans="1:7" ht="14.25" customHeight="1">
      <c r="A38" s="72" t="s">
        <v>46</v>
      </c>
      <c r="B38" s="83"/>
      <c r="C38" s="79">
        <v>-692256</v>
      </c>
      <c r="D38" s="79"/>
      <c r="E38" s="79">
        <v>-702394</v>
      </c>
      <c r="F38" s="88"/>
      <c r="G38" s="88"/>
    </row>
    <row r="39" spans="2:5" ht="6.75" customHeight="1">
      <c r="B39" s="83"/>
      <c r="C39" s="90"/>
      <c r="E39" s="90"/>
    </row>
    <row r="40" spans="1:5" ht="14.25" customHeight="1">
      <c r="A40" s="72" t="s">
        <v>188</v>
      </c>
      <c r="C40" s="78">
        <f>SUM(C37:C38)</f>
        <v>89433</v>
      </c>
      <c r="E40" s="79">
        <f>SUM(E37:E38)</f>
        <v>79295</v>
      </c>
    </row>
    <row r="41" spans="1:5" ht="14.25" customHeight="1">
      <c r="A41" s="72" t="s">
        <v>47</v>
      </c>
      <c r="C41" s="79">
        <v>640175</v>
      </c>
      <c r="D41" s="79"/>
      <c r="E41" s="79">
        <v>640880</v>
      </c>
    </row>
    <row r="42" spans="1:5" ht="14.25" customHeight="1">
      <c r="A42" s="72" t="s">
        <v>48</v>
      </c>
      <c r="C42" s="78">
        <f>55744-368</f>
        <v>55376</v>
      </c>
      <c r="E42" s="78">
        <v>55381</v>
      </c>
    </row>
    <row r="43" spans="1:5" ht="14.25" customHeight="1">
      <c r="A43" s="72" t="s">
        <v>49</v>
      </c>
      <c r="C43" s="78">
        <v>58649</v>
      </c>
      <c r="E43" s="78">
        <v>58649</v>
      </c>
    </row>
    <row r="44" ht="6.75" customHeight="1"/>
    <row r="45" spans="3:5" ht="14.25" customHeight="1" thickBot="1">
      <c r="C45" s="89">
        <f>SUM(C40:C44)</f>
        <v>843633</v>
      </c>
      <c r="E45" s="89">
        <f>SUM(E40:E44)</f>
        <v>834205</v>
      </c>
    </row>
    <row r="46" spans="3:5" ht="13.5" thickTop="1">
      <c r="C46" s="91"/>
      <c r="E46" s="91"/>
    </row>
    <row r="47" spans="1:5" ht="14.25" customHeight="1">
      <c r="A47" s="72" t="s">
        <v>50</v>
      </c>
      <c r="C47" s="92">
        <f>C40/C37</f>
        <v>0.11440995076046867</v>
      </c>
      <c r="D47" s="93"/>
      <c r="E47" s="92">
        <f>E40/E37</f>
        <v>0.1014405984988915</v>
      </c>
    </row>
    <row r="48" spans="3:5" ht="12.75">
      <c r="C48" s="94"/>
      <c r="E48" s="94"/>
    </row>
    <row r="50" spans="1:5" s="95" customFormat="1" ht="27" customHeight="1">
      <c r="A50" s="196" t="s">
        <v>51</v>
      </c>
      <c r="B50" s="196"/>
      <c r="C50" s="196"/>
      <c r="D50" s="196"/>
      <c r="E50" s="196"/>
    </row>
    <row r="51" spans="1:5" s="97" customFormat="1" ht="12.75">
      <c r="A51" s="96"/>
      <c r="B51" s="96"/>
      <c r="C51" s="96"/>
      <c r="D51" s="96"/>
      <c r="E51" s="96"/>
    </row>
    <row r="52" spans="1:5" s="97" customFormat="1" ht="12.75" customHeight="1">
      <c r="A52" s="98"/>
      <c r="B52" s="98"/>
      <c r="C52" s="98"/>
      <c r="D52" s="98"/>
      <c r="E52" s="98"/>
    </row>
  </sheetData>
  <mergeCells count="2">
    <mergeCell ref="A50:E50"/>
    <mergeCell ref="A1:G1"/>
  </mergeCells>
  <printOptions/>
  <pageMargins left="0.88" right="0.75" top="1" bottom="1" header="0.5" footer="0.99"/>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85"/>
  <sheetViews>
    <sheetView showGridLines="0" view="pageBreakPreview" zoomScaleSheetLayoutView="100" workbookViewId="0" topLeftCell="A4">
      <selection activeCell="G31" sqref="G31"/>
    </sheetView>
  </sheetViews>
  <sheetFormatPr defaultColWidth="9.140625" defaultRowHeight="12.75"/>
  <cols>
    <col min="1" max="1" width="21.28125" style="3" customWidth="1"/>
    <col min="2" max="2" width="1.28515625" style="3" customWidth="1"/>
    <col min="3" max="3" width="11.7109375" style="8" customWidth="1"/>
    <col min="4" max="4" width="2.421875" style="8" customWidth="1"/>
    <col min="5" max="5" width="11.421875" style="5" customWidth="1"/>
    <col min="6" max="6" width="11.28125" style="5" customWidth="1"/>
    <col min="7" max="7" width="14.140625" style="5" customWidth="1"/>
    <col min="8" max="8" width="1.421875" style="5" customWidth="1"/>
    <col min="9" max="9" width="12.140625" style="5" customWidth="1"/>
    <col min="10" max="16384" width="7.00390625" style="5" customWidth="1"/>
  </cols>
  <sheetData>
    <row r="1" spans="1:4" s="61" customFormat="1" ht="12.75">
      <c r="A1" s="61" t="s">
        <v>52</v>
      </c>
      <c r="C1" s="7"/>
      <c r="D1" s="7"/>
    </row>
    <row r="2" spans="3:4" s="61" customFormat="1" ht="12.75">
      <c r="C2" s="7"/>
      <c r="D2" s="7"/>
    </row>
    <row r="4" spans="3:9" ht="26.25" customHeight="1">
      <c r="C4" s="27" t="s">
        <v>53</v>
      </c>
      <c r="D4" s="4"/>
      <c r="E4" s="27" t="s">
        <v>54</v>
      </c>
      <c r="F4" s="27" t="s">
        <v>55</v>
      </c>
      <c r="G4" s="27" t="s">
        <v>150</v>
      </c>
      <c r="I4" s="27" t="s">
        <v>56</v>
      </c>
    </row>
    <row r="5" spans="3:9" ht="12.75">
      <c r="C5" s="32" t="s">
        <v>7</v>
      </c>
      <c r="D5" s="7"/>
      <c r="E5" s="32" t="s">
        <v>7</v>
      </c>
      <c r="F5" s="32" t="s">
        <v>7</v>
      </c>
      <c r="G5" s="32" t="s">
        <v>7</v>
      </c>
      <c r="H5" s="24"/>
      <c r="I5" s="32" t="s">
        <v>7</v>
      </c>
    </row>
    <row r="6" ht="4.5" customHeight="1">
      <c r="E6" s="8"/>
    </row>
    <row r="7" spans="1:9" ht="12.75">
      <c r="A7" s="3" t="s">
        <v>57</v>
      </c>
      <c r="C7" s="8">
        <v>781689</v>
      </c>
      <c r="E7" s="8">
        <v>156</v>
      </c>
      <c r="F7" s="8">
        <v>72</v>
      </c>
      <c r="G7" s="55">
        <v>-702622</v>
      </c>
      <c r="H7" s="14"/>
      <c r="I7" s="14">
        <f>SUM(C7:G7)</f>
        <v>79295</v>
      </c>
    </row>
    <row r="8" spans="1:6" ht="6.75" customHeight="1">
      <c r="A8" s="3" t="s">
        <v>1</v>
      </c>
      <c r="E8" s="8"/>
      <c r="F8" s="8"/>
    </row>
    <row r="9" spans="1:9" ht="12.75">
      <c r="A9" s="3" t="s">
        <v>198</v>
      </c>
      <c r="C9" s="8">
        <v>0</v>
      </c>
      <c r="E9" s="8">
        <v>0</v>
      </c>
      <c r="F9" s="8">
        <v>0</v>
      </c>
      <c r="G9" s="56">
        <f>+'IS'!H42</f>
        <v>10138</v>
      </c>
      <c r="I9" s="57">
        <f>SUM(C9:G9)</f>
        <v>10138</v>
      </c>
    </row>
    <row r="10" spans="3:6" ht="8.25" customHeight="1">
      <c r="C10" s="10"/>
      <c r="E10" s="10"/>
      <c r="F10" s="10"/>
    </row>
    <row r="11" spans="1:9" ht="12.75" customHeight="1" thickBot="1">
      <c r="A11" s="3" t="s">
        <v>199</v>
      </c>
      <c r="C11" s="58">
        <f>SUM(C7:C9)</f>
        <v>781689</v>
      </c>
      <c r="E11" s="58">
        <f>SUM(E7:E9)</f>
        <v>156</v>
      </c>
      <c r="F11" s="58">
        <f>SUM(F7:F9)</f>
        <v>72</v>
      </c>
      <c r="G11" s="58">
        <f>+G9+G7</f>
        <v>-692484</v>
      </c>
      <c r="I11" s="58">
        <f>SUM(I7:I9)</f>
        <v>89433</v>
      </c>
    </row>
    <row r="12" spans="3:6" ht="12.75" customHeight="1" thickTop="1">
      <c r="C12" s="9"/>
      <c r="E12" s="9"/>
      <c r="F12" s="14"/>
    </row>
    <row r="13" spans="3:9" ht="12.75" customHeight="1">
      <c r="C13" s="9"/>
      <c r="E13" s="9"/>
      <c r="G13" s="14"/>
      <c r="I13" s="14"/>
    </row>
    <row r="14" spans="3:5" ht="12.75" customHeight="1">
      <c r="C14" s="9"/>
      <c r="E14" s="9"/>
    </row>
    <row r="15" spans="1:9" ht="24.75" customHeight="1">
      <c r="A15" s="198" t="s">
        <v>203</v>
      </c>
      <c r="B15" s="198"/>
      <c r="C15" s="198"/>
      <c r="D15" s="198"/>
      <c r="E15" s="198"/>
      <c r="F15" s="198"/>
      <c r="G15" s="198"/>
      <c r="H15" s="198"/>
      <c r="I15" s="198"/>
    </row>
    <row r="16" s="59" customFormat="1" ht="12.75"/>
    <row r="17" ht="12.75">
      <c r="E17" s="8"/>
    </row>
    <row r="18" spans="1:9" ht="24.75" customHeight="1">
      <c r="A18" s="199" t="s">
        <v>151</v>
      </c>
      <c r="B18" s="199"/>
      <c r="C18" s="199"/>
      <c r="D18" s="199"/>
      <c r="E18" s="199"/>
      <c r="F18" s="199"/>
      <c r="G18" s="199"/>
      <c r="H18" s="199"/>
      <c r="I18" s="199"/>
    </row>
    <row r="19" spans="1:9" ht="24.75" customHeight="1">
      <c r="A19" s="54"/>
      <c r="B19" s="54"/>
      <c r="C19" s="54"/>
      <c r="D19" s="54"/>
      <c r="E19" s="54"/>
      <c r="F19" s="54"/>
      <c r="G19" s="54"/>
      <c r="H19" s="54"/>
      <c r="I19" s="54"/>
    </row>
    <row r="20" ht="12.75">
      <c r="A20" s="66" t="s">
        <v>59</v>
      </c>
    </row>
    <row r="21" spans="1:9" s="63" customFormat="1" ht="25.5">
      <c r="A21" s="66"/>
      <c r="C21" s="64"/>
      <c r="D21" s="65"/>
      <c r="F21" s="65"/>
      <c r="G21" s="27" t="s">
        <v>4</v>
      </c>
      <c r="H21" s="32"/>
      <c r="I21" s="32"/>
    </row>
    <row r="22" spans="3:9" ht="12.75">
      <c r="C22" s="9"/>
      <c r="D22" s="7"/>
      <c r="F22" s="7"/>
      <c r="G22" s="30">
        <v>37894</v>
      </c>
      <c r="H22" s="67"/>
      <c r="I22" s="67"/>
    </row>
    <row r="23" spans="1:9" ht="12.75">
      <c r="A23" s="11" t="s">
        <v>60</v>
      </c>
      <c r="C23" s="9"/>
      <c r="F23" s="8"/>
      <c r="G23" s="32" t="s">
        <v>7</v>
      </c>
      <c r="H23" s="32"/>
      <c r="I23" s="32"/>
    </row>
    <row r="24" spans="1:7" ht="14.25" customHeight="1">
      <c r="A24" s="18" t="s">
        <v>61</v>
      </c>
      <c r="B24" s="18"/>
      <c r="C24" s="9"/>
      <c r="E24" s="18"/>
      <c r="F24" s="8"/>
      <c r="G24" s="12">
        <v>54810</v>
      </c>
    </row>
    <row r="25" spans="1:7" ht="14.25" customHeight="1">
      <c r="A25" s="18" t="s">
        <v>191</v>
      </c>
      <c r="B25" s="18"/>
      <c r="C25" s="9"/>
      <c r="E25" s="18"/>
      <c r="F25" s="8"/>
      <c r="G25" s="13">
        <f>-23589-13101</f>
        <v>-36690</v>
      </c>
    </row>
    <row r="26" spans="1:7" ht="14.25" customHeight="1">
      <c r="A26" s="18" t="s">
        <v>62</v>
      </c>
      <c r="B26" s="18"/>
      <c r="C26" s="9"/>
      <c r="E26" s="18"/>
      <c r="F26" s="8"/>
      <c r="G26" s="8">
        <f>SUM(G24:G25)</f>
        <v>18120</v>
      </c>
    </row>
    <row r="27" spans="1:7" ht="14.25" customHeight="1">
      <c r="A27" s="18"/>
      <c r="B27" s="18"/>
      <c r="C27" s="9"/>
      <c r="E27" s="18"/>
      <c r="F27" s="8"/>
      <c r="G27" s="8"/>
    </row>
    <row r="28" spans="1:7" ht="14.25" customHeight="1">
      <c r="A28" s="18" t="s">
        <v>63</v>
      </c>
      <c r="B28" s="18"/>
      <c r="C28" s="9"/>
      <c r="E28" s="18"/>
      <c r="F28" s="8"/>
      <c r="G28" s="8">
        <v>-8177</v>
      </c>
    </row>
    <row r="29" spans="1:7" ht="14.25" customHeight="1">
      <c r="A29" s="18" t="s">
        <v>64</v>
      </c>
      <c r="B29" s="18"/>
      <c r="C29" s="9"/>
      <c r="E29" s="18"/>
      <c r="F29" s="8"/>
      <c r="G29" s="8">
        <v>-6117</v>
      </c>
    </row>
    <row r="30" spans="1:7" ht="9" customHeight="1">
      <c r="A30" s="18"/>
      <c r="B30" s="18"/>
      <c r="C30" s="9"/>
      <c r="E30" s="18"/>
      <c r="F30" s="8"/>
      <c r="G30" s="15"/>
    </row>
    <row r="31" spans="1:7" ht="14.25" customHeight="1">
      <c r="A31" s="18"/>
      <c r="B31" s="18"/>
      <c r="C31" s="9"/>
      <c r="E31" s="18"/>
      <c r="F31" s="8"/>
      <c r="G31" s="8">
        <f>SUM(G26:G29)</f>
        <v>3826</v>
      </c>
    </row>
    <row r="32" spans="1:7" ht="12.75" customHeight="1">
      <c r="A32" s="61" t="s">
        <v>65</v>
      </c>
      <c r="B32" s="18"/>
      <c r="C32" s="9"/>
      <c r="E32" s="18"/>
      <c r="F32" s="8"/>
      <c r="G32" s="8"/>
    </row>
    <row r="33" spans="1:7" ht="12.75" customHeight="1">
      <c r="A33" s="18" t="s">
        <v>66</v>
      </c>
      <c r="B33" s="18"/>
      <c r="C33" s="9"/>
      <c r="D33" s="9"/>
      <c r="E33" s="46"/>
      <c r="F33" s="9"/>
      <c r="G33" s="9">
        <v>-777</v>
      </c>
    </row>
    <row r="34" spans="1:7" ht="12.75" customHeight="1">
      <c r="A34" s="18" t="s">
        <v>67</v>
      </c>
      <c r="B34" s="18"/>
      <c r="C34" s="9"/>
      <c r="D34" s="9"/>
      <c r="E34" s="46"/>
      <c r="F34" s="9"/>
      <c r="G34" s="9">
        <v>24</v>
      </c>
    </row>
    <row r="35" spans="1:7" ht="9" customHeight="1">
      <c r="A35" s="18"/>
      <c r="B35" s="18"/>
      <c r="C35" s="9"/>
      <c r="D35" s="9"/>
      <c r="E35" s="46"/>
      <c r="F35" s="9"/>
      <c r="G35" s="15"/>
    </row>
    <row r="36" spans="1:7" ht="12.75">
      <c r="A36" s="18"/>
      <c r="B36" s="62"/>
      <c r="C36" s="9"/>
      <c r="D36" s="9"/>
      <c r="E36" s="46"/>
      <c r="F36" s="9"/>
      <c r="G36" s="8">
        <f>SUM(G31:G34)</f>
        <v>3073</v>
      </c>
    </row>
    <row r="37" spans="1:7" ht="12.75">
      <c r="A37" s="61" t="s">
        <v>68</v>
      </c>
      <c r="B37" s="18"/>
      <c r="C37" s="9"/>
      <c r="D37" s="9"/>
      <c r="E37" s="46"/>
      <c r="F37" s="9"/>
      <c r="G37" s="9"/>
    </row>
    <row r="38" spans="1:7" ht="12.75">
      <c r="A38" s="18" t="s">
        <v>69</v>
      </c>
      <c r="B38" s="18"/>
      <c r="C38" s="16"/>
      <c r="D38" s="9"/>
      <c r="E38" s="46"/>
      <c r="F38" s="9"/>
      <c r="G38" s="9">
        <v>-775</v>
      </c>
    </row>
    <row r="39" spans="1:7" ht="12.75">
      <c r="A39" s="18"/>
      <c r="B39" s="18"/>
      <c r="C39" s="16"/>
      <c r="D39" s="9"/>
      <c r="E39" s="46"/>
      <c r="F39" s="9"/>
      <c r="G39" s="15"/>
    </row>
    <row r="40" spans="1:7" ht="12.75">
      <c r="A40" s="18" t="s">
        <v>70</v>
      </c>
      <c r="B40" s="18"/>
      <c r="C40" s="9"/>
      <c r="D40" s="9"/>
      <c r="E40" s="46"/>
      <c r="F40" s="9"/>
      <c r="G40" s="9">
        <f>SUM(G36:G39)</f>
        <v>2298</v>
      </c>
    </row>
    <row r="41" spans="1:6" ht="12.75">
      <c r="A41" s="62"/>
      <c r="B41" s="62"/>
      <c r="C41" s="9"/>
      <c r="D41" s="9"/>
      <c r="E41" s="46"/>
      <c r="F41" s="9"/>
    </row>
    <row r="42" spans="1:7" ht="12.75">
      <c r="A42" s="18" t="s">
        <v>71</v>
      </c>
      <c r="B42" s="62"/>
      <c r="C42" s="9"/>
      <c r="D42" s="9"/>
      <c r="E42" s="46"/>
      <c r="F42" s="9"/>
      <c r="G42" s="9">
        <f>6792+5777</f>
        <v>12569</v>
      </c>
    </row>
    <row r="43" spans="1:7" ht="9" customHeight="1">
      <c r="A43" s="18"/>
      <c r="B43" s="18"/>
      <c r="C43" s="9"/>
      <c r="D43" s="9"/>
      <c r="E43" s="46"/>
      <c r="F43" s="9"/>
      <c r="G43" s="15"/>
    </row>
    <row r="44" spans="1:7" ht="15" customHeight="1">
      <c r="A44" s="18" t="s">
        <v>72</v>
      </c>
      <c r="B44" s="18"/>
      <c r="C44" s="9"/>
      <c r="D44" s="9"/>
      <c r="E44" s="46"/>
      <c r="F44" s="9"/>
      <c r="G44" s="60">
        <f>+G42+G40</f>
        <v>14867</v>
      </c>
    </row>
    <row r="45" spans="1:7" ht="15" customHeight="1">
      <c r="A45" s="18"/>
      <c r="B45" s="18"/>
      <c r="C45" s="9"/>
      <c r="D45" s="9"/>
      <c r="E45" s="46"/>
      <c r="F45" s="9"/>
      <c r="G45" s="9"/>
    </row>
    <row r="46" spans="1:7" ht="15" customHeight="1">
      <c r="A46" s="18" t="s">
        <v>204</v>
      </c>
      <c r="B46" s="18"/>
      <c r="C46" s="9"/>
      <c r="D46" s="9"/>
      <c r="E46" s="46"/>
      <c r="F46" s="9"/>
      <c r="G46" s="9"/>
    </row>
    <row r="47" spans="1:7" ht="15" customHeight="1">
      <c r="A47" s="18" t="s">
        <v>38</v>
      </c>
      <c r="B47" s="18"/>
      <c r="C47" s="9"/>
      <c r="D47" s="9"/>
      <c r="E47" s="46"/>
      <c r="F47" s="9"/>
      <c r="G47" s="9">
        <f>9090-101</f>
        <v>8989</v>
      </c>
    </row>
    <row r="48" spans="1:7" ht="15" customHeight="1">
      <c r="A48" s="18" t="s">
        <v>37</v>
      </c>
      <c r="B48" s="18"/>
      <c r="C48" s="9"/>
      <c r="D48" s="9"/>
      <c r="E48" s="46"/>
      <c r="F48" s="9"/>
      <c r="G48" s="9">
        <v>5878</v>
      </c>
    </row>
    <row r="49" spans="1:7" ht="12.75">
      <c r="A49" s="18"/>
      <c r="B49" s="18"/>
      <c r="C49" s="9"/>
      <c r="D49" s="9"/>
      <c r="E49" s="46"/>
      <c r="F49" s="9"/>
      <c r="G49" s="60">
        <f>+G48+G47</f>
        <v>14867</v>
      </c>
    </row>
    <row r="50" spans="1:7" ht="16.5" customHeight="1">
      <c r="A50" s="5"/>
      <c r="B50" s="18"/>
      <c r="C50" s="9"/>
      <c r="D50" s="9"/>
      <c r="E50" s="46"/>
      <c r="F50" s="9"/>
      <c r="G50" s="9"/>
    </row>
    <row r="51" spans="1:9" ht="24.75" customHeight="1">
      <c r="A51" s="200" t="s">
        <v>203</v>
      </c>
      <c r="B51" s="200"/>
      <c r="C51" s="200"/>
      <c r="D51" s="200"/>
      <c r="E51" s="200"/>
      <c r="F51" s="200"/>
      <c r="G51" s="200"/>
      <c r="H51" s="200"/>
      <c r="I51" s="200"/>
    </row>
    <row r="52" spans="1:7" ht="12.75">
      <c r="A52" s="18"/>
      <c r="B52" s="18"/>
      <c r="C52" s="9"/>
      <c r="D52" s="9"/>
      <c r="E52" s="46"/>
      <c r="F52" s="9"/>
      <c r="G52" s="23"/>
    </row>
    <row r="53" spans="1:9" ht="25.5" customHeight="1">
      <c r="A53" s="201" t="s">
        <v>58</v>
      </c>
      <c r="B53" s="201"/>
      <c r="C53" s="201"/>
      <c r="D53" s="201"/>
      <c r="E53" s="201"/>
      <c r="F53" s="201"/>
      <c r="G53" s="201"/>
      <c r="H53" s="201"/>
      <c r="I53" s="201"/>
    </row>
    <row r="54" spans="1:7" ht="12.75">
      <c r="A54" s="17"/>
      <c r="B54" s="17"/>
      <c r="C54" s="69"/>
      <c r="D54" s="69"/>
      <c r="E54" s="68"/>
      <c r="F54" s="23"/>
      <c r="G54" s="23"/>
    </row>
    <row r="55" spans="1:7" ht="12.75">
      <c r="A55" s="18"/>
      <c r="B55" s="18"/>
      <c r="C55" s="9"/>
      <c r="D55" s="9"/>
      <c r="E55" s="46"/>
      <c r="F55" s="23"/>
      <c r="G55" s="23"/>
    </row>
    <row r="56" spans="1:7" ht="12.75">
      <c r="A56" s="18"/>
      <c r="B56" s="18"/>
      <c r="C56" s="9"/>
      <c r="D56" s="9"/>
      <c r="E56" s="46"/>
      <c r="F56" s="23"/>
      <c r="G56" s="23"/>
    </row>
    <row r="57" spans="1:7" ht="12.75">
      <c r="A57" s="18"/>
      <c r="B57" s="18"/>
      <c r="C57" s="9"/>
      <c r="D57" s="9"/>
      <c r="E57" s="46"/>
      <c r="F57" s="23"/>
      <c r="G57" s="23"/>
    </row>
    <row r="58" spans="1:7" ht="12.75">
      <c r="A58" s="18"/>
      <c r="B58" s="18"/>
      <c r="C58" s="9"/>
      <c r="D58" s="9"/>
      <c r="E58" s="46"/>
      <c r="F58" s="23"/>
      <c r="G58" s="23"/>
    </row>
    <row r="59" spans="1:7" ht="12.75">
      <c r="A59" s="18"/>
      <c r="B59" s="18"/>
      <c r="C59" s="9"/>
      <c r="D59" s="9"/>
      <c r="E59" s="46"/>
      <c r="F59" s="23"/>
      <c r="G59" s="23"/>
    </row>
    <row r="60" spans="1:7" ht="12.75">
      <c r="A60" s="18"/>
      <c r="B60" s="18"/>
      <c r="C60" s="9"/>
      <c r="D60" s="9"/>
      <c r="E60" s="46"/>
      <c r="F60" s="23"/>
      <c r="G60" s="23"/>
    </row>
    <row r="61" spans="3:7" ht="12.75">
      <c r="C61" s="9"/>
      <c r="D61" s="9"/>
      <c r="E61" s="23"/>
      <c r="F61" s="23"/>
      <c r="G61" s="23"/>
    </row>
    <row r="62" spans="3:7" ht="12.75">
      <c r="C62" s="9"/>
      <c r="D62" s="9"/>
      <c r="E62" s="23"/>
      <c r="F62" s="23"/>
      <c r="G62" s="23"/>
    </row>
    <row r="63" spans="3:7" ht="12.75">
      <c r="C63" s="9"/>
      <c r="D63" s="9"/>
      <c r="E63" s="23"/>
      <c r="F63" s="23"/>
      <c r="G63" s="23"/>
    </row>
    <row r="64" spans="3:7" ht="12.75">
      <c r="C64" s="9"/>
      <c r="D64" s="9"/>
      <c r="E64" s="23"/>
      <c r="F64" s="23"/>
      <c r="G64" s="23"/>
    </row>
    <row r="65" spans="3:7" ht="12.75">
      <c r="C65" s="9"/>
      <c r="D65" s="9"/>
      <c r="E65" s="23"/>
      <c r="F65" s="23"/>
      <c r="G65" s="23"/>
    </row>
    <row r="66" spans="3:7" ht="12.75">
      <c r="C66" s="9"/>
      <c r="D66" s="9"/>
      <c r="E66" s="23"/>
      <c r="F66" s="23"/>
      <c r="G66" s="23"/>
    </row>
    <row r="67" spans="3:7" ht="12.75">
      <c r="C67" s="9"/>
      <c r="D67" s="9"/>
      <c r="E67" s="23"/>
      <c r="F67" s="23"/>
      <c r="G67" s="23"/>
    </row>
    <row r="68" spans="3:7" ht="12.75">
      <c r="C68" s="9"/>
      <c r="D68" s="9"/>
      <c r="E68" s="23"/>
      <c r="F68" s="23"/>
      <c r="G68" s="23"/>
    </row>
    <row r="69" spans="3:7" ht="12.75">
      <c r="C69" s="9"/>
      <c r="D69" s="9"/>
      <c r="E69" s="23"/>
      <c r="F69" s="23"/>
      <c r="G69" s="23"/>
    </row>
    <row r="70" spans="3:7" ht="12.75">
      <c r="C70" s="9"/>
      <c r="D70" s="9"/>
      <c r="E70" s="23"/>
      <c r="F70" s="23"/>
      <c r="G70" s="23"/>
    </row>
    <row r="71" spans="3:7" ht="12.75">
      <c r="C71" s="9"/>
      <c r="D71" s="9"/>
      <c r="E71" s="23"/>
      <c r="F71" s="23"/>
      <c r="G71" s="23"/>
    </row>
    <row r="72" spans="3:7" ht="12.75">
      <c r="C72" s="9"/>
      <c r="D72" s="9"/>
      <c r="E72" s="23"/>
      <c r="F72" s="23"/>
      <c r="G72" s="23"/>
    </row>
    <row r="73" spans="3:7" ht="12.75">
      <c r="C73" s="9"/>
      <c r="D73" s="9"/>
      <c r="E73" s="23"/>
      <c r="F73" s="23"/>
      <c r="G73" s="23"/>
    </row>
    <row r="74" spans="3:7" ht="12.75">
      <c r="C74" s="9"/>
      <c r="D74" s="9"/>
      <c r="E74" s="23"/>
      <c r="F74" s="23"/>
      <c r="G74" s="23"/>
    </row>
    <row r="75" spans="3:7" ht="12.75">
      <c r="C75" s="9"/>
      <c r="D75" s="9"/>
      <c r="E75" s="23"/>
      <c r="F75" s="23"/>
      <c r="G75" s="23"/>
    </row>
    <row r="76" spans="3:7" ht="12.75">
      <c r="C76" s="9"/>
      <c r="D76" s="9"/>
      <c r="E76" s="23"/>
      <c r="F76" s="23"/>
      <c r="G76" s="23"/>
    </row>
    <row r="77" spans="3:7" ht="12.75">
      <c r="C77" s="9"/>
      <c r="D77" s="9"/>
      <c r="E77" s="23"/>
      <c r="F77" s="23"/>
      <c r="G77" s="23"/>
    </row>
    <row r="78" spans="3:7" ht="12.75">
      <c r="C78" s="9"/>
      <c r="D78" s="9"/>
      <c r="E78" s="23"/>
      <c r="F78" s="23"/>
      <c r="G78" s="23"/>
    </row>
    <row r="79" spans="3:7" ht="12.75">
      <c r="C79" s="9"/>
      <c r="D79" s="9"/>
      <c r="E79" s="23"/>
      <c r="F79" s="23"/>
      <c r="G79" s="23"/>
    </row>
    <row r="80" spans="3:7" ht="12.75">
      <c r="C80" s="9"/>
      <c r="D80" s="9"/>
      <c r="E80" s="23"/>
      <c r="F80" s="23"/>
      <c r="G80" s="23"/>
    </row>
    <row r="81" spans="3:7" ht="12.75">
      <c r="C81" s="9"/>
      <c r="D81" s="9"/>
      <c r="E81" s="23"/>
      <c r="F81" s="23"/>
      <c r="G81" s="23"/>
    </row>
    <row r="82" spans="3:7" ht="12.75">
      <c r="C82" s="9"/>
      <c r="D82" s="9"/>
      <c r="E82" s="23"/>
      <c r="F82" s="23"/>
      <c r="G82" s="23"/>
    </row>
    <row r="83" spans="3:7" ht="12.75">
      <c r="C83" s="9"/>
      <c r="D83" s="9"/>
      <c r="E83" s="23"/>
      <c r="F83" s="23"/>
      <c r="G83" s="23"/>
    </row>
    <row r="84" spans="3:7" ht="12.75">
      <c r="C84" s="9"/>
      <c r="D84" s="9"/>
      <c r="E84" s="23"/>
      <c r="F84" s="23"/>
      <c r="G84" s="23"/>
    </row>
    <row r="85" spans="3:7" ht="12.75">
      <c r="C85" s="9"/>
      <c r="D85" s="9"/>
      <c r="E85" s="23"/>
      <c r="F85" s="23"/>
      <c r="G85" s="23"/>
    </row>
  </sheetData>
  <mergeCells count="4">
    <mergeCell ref="A15:I15"/>
    <mergeCell ref="A18:I18"/>
    <mergeCell ref="A51:I51"/>
    <mergeCell ref="A53:I53"/>
  </mergeCells>
  <printOptions/>
  <pageMargins left="1.04" right="0" top="1" bottom="0.63" header="0.5" footer="0.6"/>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280"/>
  <sheetViews>
    <sheetView tabSelected="1" zoomScale="75" zoomScaleNormal="75" workbookViewId="0" topLeftCell="A118">
      <selection activeCell="D129" sqref="D129"/>
    </sheetView>
  </sheetViews>
  <sheetFormatPr defaultColWidth="9.140625" defaultRowHeight="12.75"/>
  <cols>
    <col min="1" max="1" width="5.140625" style="101" customWidth="1"/>
    <col min="2" max="2" width="38.140625" style="102" customWidth="1"/>
    <col min="3" max="3" width="13.140625" style="102" customWidth="1"/>
    <col min="4" max="4" width="20.140625" style="102" customWidth="1"/>
    <col min="5" max="5" width="15.140625" style="102" customWidth="1"/>
    <col min="6" max="6" width="12.421875" style="102" customWidth="1"/>
    <col min="7" max="7" width="6.00390625" style="102" customWidth="1"/>
    <col min="8" max="8" width="5.421875" style="102" customWidth="1"/>
    <col min="9" max="9" width="12.28125" style="102" customWidth="1"/>
    <col min="10" max="10" width="14.00390625" style="102" customWidth="1"/>
    <col min="11" max="11" width="13.7109375" style="102" bestFit="1" customWidth="1"/>
    <col min="12" max="16384" width="9.140625" style="102" customWidth="1"/>
  </cols>
  <sheetData>
    <row r="1" s="100" customFormat="1" ht="14.25">
      <c r="A1" s="99" t="s">
        <v>200</v>
      </c>
    </row>
    <row r="2" ht="20.25" customHeight="1"/>
    <row r="3" spans="1:2" ht="15">
      <c r="A3" s="103" t="s">
        <v>152</v>
      </c>
      <c r="B3" s="104" t="s">
        <v>73</v>
      </c>
    </row>
    <row r="4" ht="14.25" customHeight="1"/>
    <row r="5" spans="1:10" ht="62.25" customHeight="1">
      <c r="A5" s="105"/>
      <c r="B5" s="202" t="s">
        <v>207</v>
      </c>
      <c r="C5" s="202"/>
      <c r="D5" s="202"/>
      <c r="E5" s="202"/>
      <c r="F5" s="202"/>
      <c r="G5" s="202"/>
      <c r="H5" s="106"/>
      <c r="I5" s="106"/>
      <c r="J5" s="136"/>
    </row>
    <row r="7" spans="1:2" ht="15">
      <c r="A7" s="103" t="s">
        <v>153</v>
      </c>
      <c r="B7" s="104" t="s">
        <v>74</v>
      </c>
    </row>
    <row r="8" ht="12" customHeight="1"/>
    <row r="9" spans="2:10" ht="33.75" customHeight="1">
      <c r="B9" s="202" t="s">
        <v>75</v>
      </c>
      <c r="C9" s="202"/>
      <c r="D9" s="202"/>
      <c r="E9" s="202"/>
      <c r="F9" s="202"/>
      <c r="G9" s="202"/>
      <c r="H9" s="106"/>
      <c r="I9" s="106"/>
      <c r="J9" s="136"/>
    </row>
    <row r="11" spans="1:2" ht="15">
      <c r="A11" s="103" t="s">
        <v>154</v>
      </c>
      <c r="B11" s="104" t="s">
        <v>76</v>
      </c>
    </row>
    <row r="12" ht="18" customHeight="1"/>
    <row r="13" spans="1:10" ht="33.75" customHeight="1">
      <c r="A13" s="105"/>
      <c r="B13" s="202" t="s">
        <v>77</v>
      </c>
      <c r="C13" s="202"/>
      <c r="D13" s="202"/>
      <c r="E13" s="202"/>
      <c r="F13" s="202"/>
      <c r="G13" s="202"/>
      <c r="H13" s="106"/>
      <c r="I13" s="106"/>
      <c r="J13" s="106"/>
    </row>
    <row r="14" ht="15">
      <c r="A14" s="105"/>
    </row>
    <row r="15" spans="1:2" ht="15">
      <c r="A15" s="103" t="s">
        <v>155</v>
      </c>
      <c r="B15" s="104" t="s">
        <v>78</v>
      </c>
    </row>
    <row r="16" ht="18" customHeight="1"/>
    <row r="17" spans="1:10" ht="15">
      <c r="A17" s="105"/>
      <c r="B17" s="202" t="s">
        <v>79</v>
      </c>
      <c r="C17" s="202"/>
      <c r="D17" s="202"/>
      <c r="E17" s="202"/>
      <c r="F17" s="202"/>
      <c r="G17" s="202"/>
      <c r="H17" s="106"/>
      <c r="I17" s="106"/>
      <c r="J17" s="106"/>
    </row>
    <row r="19" spans="1:2" ht="15">
      <c r="A19" s="103" t="s">
        <v>156</v>
      </c>
      <c r="B19" s="104" t="s">
        <v>80</v>
      </c>
    </row>
    <row r="20" ht="18" customHeight="1"/>
    <row r="21" spans="1:10" ht="30.75" customHeight="1">
      <c r="A21" s="105"/>
      <c r="B21" s="202" t="s">
        <v>81</v>
      </c>
      <c r="C21" s="202"/>
      <c r="D21" s="202"/>
      <c r="E21" s="202"/>
      <c r="F21" s="202"/>
      <c r="G21" s="202"/>
      <c r="H21" s="106"/>
      <c r="I21" s="106"/>
      <c r="J21" s="155"/>
    </row>
    <row r="23" spans="1:2" ht="15">
      <c r="A23" s="103" t="s">
        <v>157</v>
      </c>
      <c r="B23" s="104" t="s">
        <v>82</v>
      </c>
    </row>
    <row r="24" ht="18" customHeight="1"/>
    <row r="25" spans="1:10" ht="33.75" customHeight="1">
      <c r="A25" s="105"/>
      <c r="B25" s="202" t="s">
        <v>83</v>
      </c>
      <c r="C25" s="202"/>
      <c r="D25" s="202"/>
      <c r="E25" s="202"/>
      <c r="F25" s="202"/>
      <c r="G25" s="202"/>
      <c r="H25" s="106"/>
      <c r="I25" s="106"/>
      <c r="J25" s="155"/>
    </row>
    <row r="27" spans="1:8" s="108" customFormat="1" ht="15">
      <c r="A27" s="107" t="s">
        <v>158</v>
      </c>
      <c r="B27" s="108" t="s">
        <v>84</v>
      </c>
      <c r="C27" s="109"/>
      <c r="D27" s="109"/>
      <c r="E27" s="109"/>
      <c r="F27" s="109"/>
      <c r="G27" s="109"/>
      <c r="H27" s="110"/>
    </row>
    <row r="28" spans="1:8" s="112" customFormat="1" ht="14.25">
      <c r="A28" s="111"/>
      <c r="C28" s="113"/>
      <c r="D28" s="113"/>
      <c r="E28" s="113"/>
      <c r="F28" s="113"/>
      <c r="G28" s="113"/>
      <c r="H28" s="114"/>
    </row>
    <row r="29" spans="3:8" s="112" customFormat="1" ht="51" customHeight="1">
      <c r="C29" s="115" t="s">
        <v>85</v>
      </c>
      <c r="D29" s="115" t="s">
        <v>86</v>
      </c>
      <c r="E29" s="115" t="s">
        <v>211</v>
      </c>
      <c r="F29" s="116" t="s">
        <v>87</v>
      </c>
      <c r="G29" s="182" t="s">
        <v>88</v>
      </c>
      <c r="H29" s="182"/>
    </row>
    <row r="30" spans="3:8" s="112" customFormat="1" ht="15" customHeight="1">
      <c r="C30" s="117" t="s">
        <v>7</v>
      </c>
      <c r="D30" s="117" t="s">
        <v>7</v>
      </c>
      <c r="E30" s="117" t="s">
        <v>7</v>
      </c>
      <c r="F30" s="117" t="s">
        <v>7</v>
      </c>
      <c r="G30" s="213" t="s">
        <v>7</v>
      </c>
      <c r="H30" s="213"/>
    </row>
    <row r="31" spans="2:7" s="112" customFormat="1" ht="14.25" customHeight="1">
      <c r="B31" s="108" t="s">
        <v>89</v>
      </c>
      <c r="C31" s="113"/>
      <c r="D31" s="113"/>
      <c r="E31" s="113"/>
      <c r="F31" s="113"/>
      <c r="G31" s="114"/>
    </row>
    <row r="32" spans="2:7" s="112" customFormat="1" ht="14.25" customHeight="1">
      <c r="B32" s="108" t="s">
        <v>192</v>
      </c>
      <c r="C32" s="113"/>
      <c r="D32" s="113"/>
      <c r="E32" s="113"/>
      <c r="F32" s="113"/>
      <c r="G32" s="114"/>
    </row>
    <row r="33" spans="2:7" s="112" customFormat="1" ht="16.5" customHeight="1">
      <c r="B33" s="112" t="s">
        <v>8</v>
      </c>
      <c r="C33" s="113"/>
      <c r="D33" s="113"/>
      <c r="E33" s="113"/>
      <c r="F33" s="113"/>
      <c r="G33" s="114"/>
    </row>
    <row r="34" spans="2:8" s="112" customFormat="1" ht="18.75" customHeight="1">
      <c r="B34" s="118" t="s">
        <v>159</v>
      </c>
      <c r="C34" s="113">
        <v>32935</v>
      </c>
      <c r="D34" s="113">
        <v>13834</v>
      </c>
      <c r="E34" s="113">
        <v>5350</v>
      </c>
      <c r="F34" s="113">
        <v>18</v>
      </c>
      <c r="G34" s="213">
        <f>+F34+E34+D34+C34</f>
        <v>52137</v>
      </c>
      <c r="H34" s="213"/>
    </row>
    <row r="35" spans="2:8" s="112" customFormat="1" ht="18.75" customHeight="1">
      <c r="B35" s="118" t="s">
        <v>160</v>
      </c>
      <c r="C35" s="113">
        <v>0</v>
      </c>
      <c r="D35" s="113">
        <v>0</v>
      </c>
      <c r="E35" s="113">
        <v>0</v>
      </c>
      <c r="F35" s="113">
        <v>0</v>
      </c>
      <c r="G35" s="213">
        <f>+F35+E35+D35+C35</f>
        <v>0</v>
      </c>
      <c r="H35" s="213"/>
    </row>
    <row r="36" spans="2:8" s="119" customFormat="1" ht="16.5" customHeight="1">
      <c r="B36" s="119" t="s">
        <v>90</v>
      </c>
      <c r="C36" s="120">
        <f>SUM(C34:C35)</f>
        <v>32935</v>
      </c>
      <c r="D36" s="120">
        <f>SUM(D34:D35)</f>
        <v>13834</v>
      </c>
      <c r="E36" s="120">
        <f>SUM(E34:E35)</f>
        <v>5350</v>
      </c>
      <c r="F36" s="120">
        <f>SUM(F34:F35)</f>
        <v>18</v>
      </c>
      <c r="G36" s="214">
        <f>+G35+G34</f>
        <v>52137</v>
      </c>
      <c r="H36" s="214"/>
    </row>
    <row r="37" spans="3:7" s="112" customFormat="1" ht="12.75" customHeight="1">
      <c r="C37" s="113"/>
      <c r="D37" s="113"/>
      <c r="E37" s="113"/>
      <c r="F37" s="113"/>
      <c r="G37" s="114"/>
    </row>
    <row r="38" spans="2:8" s="112" customFormat="1" ht="15.75" customHeight="1">
      <c r="B38" s="112" t="s">
        <v>15</v>
      </c>
      <c r="C38" s="121">
        <v>18676</v>
      </c>
      <c r="D38" s="121">
        <f>2985-1066</f>
        <v>1919</v>
      </c>
      <c r="E38" s="121">
        <v>160</v>
      </c>
      <c r="F38" s="121">
        <v>-75</v>
      </c>
      <c r="G38" s="213">
        <f>+F38+E38+D38+C38</f>
        <v>20680</v>
      </c>
      <c r="H38" s="213"/>
    </row>
    <row r="39" spans="2:8" s="112" customFormat="1" ht="19.5" customHeight="1">
      <c r="B39" s="112" t="s">
        <v>16</v>
      </c>
      <c r="C39" s="113"/>
      <c r="D39" s="113"/>
      <c r="E39" s="113"/>
      <c r="F39" s="113"/>
      <c r="G39" s="213">
        <v>-6150</v>
      </c>
      <c r="H39" s="213"/>
    </row>
    <row r="40" spans="2:8" s="112" customFormat="1" ht="19.5" customHeight="1">
      <c r="B40" s="112" t="s">
        <v>91</v>
      </c>
      <c r="C40" s="113"/>
      <c r="D40" s="113"/>
      <c r="E40" s="113"/>
      <c r="F40" s="113"/>
      <c r="G40" s="183">
        <v>121</v>
      </c>
      <c r="H40" s="183"/>
    </row>
    <row r="41" spans="2:8" s="112" customFormat="1" ht="19.5" customHeight="1">
      <c r="B41" s="112" t="s">
        <v>18</v>
      </c>
      <c r="C41" s="113"/>
      <c r="D41" s="113"/>
      <c r="E41" s="113"/>
      <c r="F41" s="113"/>
      <c r="G41" s="213">
        <f>SUM(G37:G40)</f>
        <v>14651</v>
      </c>
      <c r="H41" s="213"/>
    </row>
    <row r="42" spans="2:8" s="112" customFormat="1" ht="19.5" customHeight="1">
      <c r="B42" s="112" t="s">
        <v>19</v>
      </c>
      <c r="C42" s="113"/>
      <c r="D42" s="113"/>
      <c r="E42" s="113"/>
      <c r="F42" s="113"/>
      <c r="G42" s="183">
        <v>-5219</v>
      </c>
      <c r="H42" s="183"/>
    </row>
    <row r="43" spans="2:8" s="112" customFormat="1" ht="19.5" customHeight="1">
      <c r="B43" s="112" t="s">
        <v>20</v>
      </c>
      <c r="C43" s="113"/>
      <c r="D43" s="113"/>
      <c r="E43" s="113"/>
      <c r="F43" s="113"/>
      <c r="G43" s="212">
        <f>SUM(G41:G42)</f>
        <v>9432</v>
      </c>
      <c r="H43" s="212"/>
    </row>
    <row r="44" spans="2:8" s="112" customFormat="1" ht="19.5" customHeight="1">
      <c r="B44" s="112" t="s">
        <v>21</v>
      </c>
      <c r="C44" s="113"/>
      <c r="D44" s="113"/>
      <c r="E44" s="113"/>
      <c r="F44" s="113"/>
      <c r="G44" s="213">
        <v>706</v>
      </c>
      <c r="H44" s="213"/>
    </row>
    <row r="45" spans="2:8" s="119" customFormat="1" ht="19.5" customHeight="1">
      <c r="B45" s="119" t="s">
        <v>92</v>
      </c>
      <c r="C45" s="122"/>
      <c r="D45" s="122"/>
      <c r="E45" s="122"/>
      <c r="F45" s="122"/>
      <c r="G45" s="214">
        <f>SUM(G43:G44)</f>
        <v>10138</v>
      </c>
      <c r="H45" s="214"/>
    </row>
    <row r="46" spans="3:7" s="112" customFormat="1" ht="16.5" customHeight="1">
      <c r="C46" s="113"/>
      <c r="D46" s="113"/>
      <c r="E46" s="113"/>
      <c r="F46" s="113"/>
      <c r="G46" s="114"/>
    </row>
    <row r="47" spans="2:7" s="112" customFormat="1" ht="14.25" customHeight="1">
      <c r="B47" s="108" t="s">
        <v>93</v>
      </c>
      <c r="C47" s="113"/>
      <c r="D47" s="113"/>
      <c r="E47" s="113"/>
      <c r="F47" s="113"/>
      <c r="G47" s="114"/>
    </row>
    <row r="48" spans="2:7" s="112" customFormat="1" ht="14.25" customHeight="1">
      <c r="B48" s="108" t="s">
        <v>193</v>
      </c>
      <c r="C48" s="113"/>
      <c r="D48" s="113"/>
      <c r="E48" s="113"/>
      <c r="F48" s="113"/>
      <c r="G48" s="114"/>
    </row>
    <row r="49" spans="2:7" s="112" customFormat="1" ht="16.5" customHeight="1">
      <c r="B49" s="112" t="s">
        <v>8</v>
      </c>
      <c r="C49" s="113"/>
      <c r="D49" s="113"/>
      <c r="E49" s="113"/>
      <c r="F49" s="113"/>
      <c r="G49" s="114"/>
    </row>
    <row r="50" spans="2:8" s="112" customFormat="1" ht="19.5" customHeight="1">
      <c r="B50" s="112" t="str">
        <f>+B34</f>
        <v>-   External sales</v>
      </c>
      <c r="C50" s="113">
        <v>30538</v>
      </c>
      <c r="D50" s="113">
        <v>9846</v>
      </c>
      <c r="E50" s="113">
        <v>5855</v>
      </c>
      <c r="F50" s="113">
        <v>0</v>
      </c>
      <c r="G50" s="213">
        <f>+F50+E50+D50+C50</f>
        <v>46239</v>
      </c>
      <c r="H50" s="213"/>
    </row>
    <row r="51" spans="2:8" s="112" customFormat="1" ht="19.5" customHeight="1">
      <c r="B51" s="112" t="str">
        <f>+B35</f>
        <v>-   Inter company sales</v>
      </c>
      <c r="C51" s="113">
        <v>0</v>
      </c>
      <c r="D51" s="113">
        <v>0</v>
      </c>
      <c r="E51" s="113">
        <v>0</v>
      </c>
      <c r="F51" s="113">
        <v>0</v>
      </c>
      <c r="G51" s="213">
        <f>+F51+E51+E51+D51+C51</f>
        <v>0</v>
      </c>
      <c r="H51" s="213"/>
    </row>
    <row r="52" spans="2:8" s="119" customFormat="1" ht="19.5" customHeight="1">
      <c r="B52" s="119" t="s">
        <v>90</v>
      </c>
      <c r="C52" s="120">
        <f>SUM(C50:C51)</f>
        <v>30538</v>
      </c>
      <c r="D52" s="120">
        <f>SUM(D50:D51)</f>
        <v>9846</v>
      </c>
      <c r="E52" s="120">
        <f>SUM(E50:E51)</f>
        <v>5855</v>
      </c>
      <c r="F52" s="120">
        <f>SUM(F50:F51)</f>
        <v>0</v>
      </c>
      <c r="G52" s="214">
        <f>SUM(G50:G51)</f>
        <v>46239</v>
      </c>
      <c r="H52" s="214"/>
    </row>
    <row r="53" spans="3:7" s="112" customFormat="1" ht="14.25" customHeight="1">
      <c r="C53" s="113"/>
      <c r="D53" s="113"/>
      <c r="E53" s="113"/>
      <c r="F53" s="113"/>
      <c r="G53" s="114"/>
    </row>
    <row r="54" spans="2:8" s="112" customFormat="1" ht="16.5" customHeight="1">
      <c r="B54" s="112" t="s">
        <v>94</v>
      </c>
      <c r="C54" s="121">
        <v>15456</v>
      </c>
      <c r="D54" s="121">
        <v>-5435</v>
      </c>
      <c r="E54" s="121">
        <v>1184</v>
      </c>
      <c r="F54" s="121">
        <f>-20-2-77-3</f>
        <v>-102</v>
      </c>
      <c r="G54" s="213">
        <f>+F54+E54+D54+C54</f>
        <v>11103</v>
      </c>
      <c r="H54" s="213"/>
    </row>
    <row r="55" spans="2:8" s="112" customFormat="1" ht="19.5" customHeight="1">
      <c r="B55" s="112" t="s">
        <v>95</v>
      </c>
      <c r="C55" s="113"/>
      <c r="D55" s="113"/>
      <c r="E55" s="113"/>
      <c r="F55" s="113"/>
      <c r="G55" s="213">
        <v>-7626</v>
      </c>
      <c r="H55" s="213"/>
    </row>
    <row r="56" spans="2:8" s="112" customFormat="1" ht="19.5" customHeight="1">
      <c r="B56" s="112" t="s">
        <v>96</v>
      </c>
      <c r="C56" s="113"/>
      <c r="D56" s="113"/>
      <c r="E56" s="113"/>
      <c r="F56" s="113"/>
      <c r="G56" s="183">
        <v>181</v>
      </c>
      <c r="H56" s="183"/>
    </row>
    <row r="57" spans="2:8" s="112" customFormat="1" ht="19.5" customHeight="1">
      <c r="B57" s="112" t="s">
        <v>97</v>
      </c>
      <c r="C57" s="113"/>
      <c r="D57" s="113"/>
      <c r="E57" s="113"/>
      <c r="F57" s="113"/>
      <c r="G57" s="212">
        <f>SUM(G54:G56)</f>
        <v>3658</v>
      </c>
      <c r="H57" s="212"/>
    </row>
    <row r="58" spans="2:8" s="112" customFormat="1" ht="19.5" customHeight="1">
      <c r="B58" s="112" t="s">
        <v>98</v>
      </c>
      <c r="C58" s="113"/>
      <c r="D58" s="113"/>
      <c r="E58" s="113"/>
      <c r="F58" s="113"/>
      <c r="G58" s="183">
        <v>-4401</v>
      </c>
      <c r="H58" s="183"/>
    </row>
    <row r="59" spans="2:8" s="112" customFormat="1" ht="19.5" customHeight="1">
      <c r="B59" s="112" t="s">
        <v>99</v>
      </c>
      <c r="C59" s="113"/>
      <c r="D59" s="113"/>
      <c r="E59" s="113"/>
      <c r="F59" s="113"/>
      <c r="G59" s="212">
        <f>SUM(G57:G58)</f>
        <v>-743</v>
      </c>
      <c r="H59" s="212"/>
    </row>
    <row r="60" spans="2:8" s="112" customFormat="1" ht="19.5" customHeight="1">
      <c r="B60" s="112" t="s">
        <v>100</v>
      </c>
      <c r="C60" s="113"/>
      <c r="D60" s="113"/>
      <c r="E60" s="113"/>
      <c r="F60" s="113"/>
      <c r="G60" s="213">
        <v>2427</v>
      </c>
      <c r="H60" s="213"/>
    </row>
    <row r="61" spans="2:8" s="112" customFormat="1" ht="19.5" customHeight="1">
      <c r="B61" s="112" t="s">
        <v>101</v>
      </c>
      <c r="C61" s="113"/>
      <c r="D61" s="113"/>
      <c r="E61" s="113"/>
      <c r="F61" s="113"/>
      <c r="G61" s="214">
        <f>SUM(G59:G60)</f>
        <v>1684</v>
      </c>
      <c r="H61" s="214"/>
    </row>
    <row r="62" spans="3:8" s="112" customFormat="1" ht="19.5" customHeight="1">
      <c r="C62" s="113"/>
      <c r="D62" s="113"/>
      <c r="E62" s="113"/>
      <c r="F62" s="113"/>
      <c r="G62" s="113"/>
      <c r="H62" s="114"/>
    </row>
    <row r="64" spans="1:2" ht="15">
      <c r="A64" s="103" t="s">
        <v>162</v>
      </c>
      <c r="B64" s="104" t="s">
        <v>161</v>
      </c>
    </row>
    <row r="65" ht="15">
      <c r="A65" s="123"/>
    </row>
    <row r="66" spans="1:12" s="112" customFormat="1" ht="54" customHeight="1">
      <c r="A66" s="108"/>
      <c r="C66" s="115" t="s">
        <v>85</v>
      </c>
      <c r="D66" s="115" t="s">
        <v>86</v>
      </c>
      <c r="E66" s="115" t="s">
        <v>211</v>
      </c>
      <c r="F66" s="116" t="s">
        <v>87</v>
      </c>
      <c r="G66" s="182" t="s">
        <v>88</v>
      </c>
      <c r="H66" s="182"/>
      <c r="L66" s="116"/>
    </row>
    <row r="67" spans="1:12" ht="15">
      <c r="A67" s="123"/>
      <c r="C67" s="124" t="s">
        <v>7</v>
      </c>
      <c r="D67" s="124" t="s">
        <v>7</v>
      </c>
      <c r="E67" s="124" t="s">
        <v>7</v>
      </c>
      <c r="F67" s="124" t="s">
        <v>7</v>
      </c>
      <c r="G67" s="211" t="s">
        <v>7</v>
      </c>
      <c r="H67" s="211"/>
      <c r="L67" s="124"/>
    </row>
    <row r="68" spans="1:12" ht="15">
      <c r="A68" s="123"/>
      <c r="B68" s="104" t="s">
        <v>93</v>
      </c>
      <c r="C68" s="125"/>
      <c r="D68" s="125"/>
      <c r="E68" s="125"/>
      <c r="F68" s="125"/>
      <c r="G68" s="125"/>
      <c r="L68" s="125"/>
    </row>
    <row r="69" spans="1:2" ht="15">
      <c r="A69" s="123"/>
      <c r="B69" s="104" t="s">
        <v>194</v>
      </c>
    </row>
    <row r="70" spans="1:12" ht="16.5" customHeight="1">
      <c r="A70" s="123"/>
      <c r="B70" s="102" t="s">
        <v>102</v>
      </c>
      <c r="C70" s="126">
        <v>589520</v>
      </c>
      <c r="D70" s="126">
        <f>309648+105445</f>
        <v>415093</v>
      </c>
      <c r="E70" s="126">
        <v>35399</v>
      </c>
      <c r="F70" s="126">
        <v>8573</v>
      </c>
      <c r="G70" s="209">
        <f>+F70+E70+D70+C70</f>
        <v>1048585</v>
      </c>
      <c r="H70" s="209"/>
      <c r="L70" s="127"/>
    </row>
    <row r="71" spans="1:12" ht="24.75" customHeight="1">
      <c r="A71" s="123"/>
      <c r="B71" s="176" t="s">
        <v>103</v>
      </c>
      <c r="C71" s="128" t="s">
        <v>205</v>
      </c>
      <c r="D71" s="129">
        <v>505</v>
      </c>
      <c r="E71" s="128" t="s">
        <v>205</v>
      </c>
      <c r="F71" s="128" t="s">
        <v>205</v>
      </c>
      <c r="G71" s="207">
        <f>+D71</f>
        <v>505</v>
      </c>
      <c r="H71" s="207"/>
      <c r="L71" s="127"/>
    </row>
    <row r="72" spans="1:12" ht="16.5" customHeight="1">
      <c r="A72" s="123"/>
      <c r="B72" s="102" t="s">
        <v>104</v>
      </c>
      <c r="C72" s="130">
        <f>SUM(C70:C71)</f>
        <v>589520</v>
      </c>
      <c r="D72" s="130">
        <f>SUM(D70:D71)</f>
        <v>415598</v>
      </c>
      <c r="E72" s="130">
        <f>SUM(E70:E71)</f>
        <v>35399</v>
      </c>
      <c r="F72" s="130">
        <f>SUM(F70:F71)</f>
        <v>8573</v>
      </c>
      <c r="G72" s="208">
        <f>SUM(G70:G71)</f>
        <v>1049090</v>
      </c>
      <c r="H72" s="208"/>
      <c r="L72" s="127"/>
    </row>
    <row r="73" spans="1:12" ht="16.5" customHeight="1">
      <c r="A73" s="123"/>
      <c r="C73" s="126"/>
      <c r="D73" s="126"/>
      <c r="E73" s="126"/>
      <c r="F73" s="126"/>
      <c r="G73" s="126"/>
      <c r="L73" s="127"/>
    </row>
    <row r="74" spans="1:12" ht="16.5" customHeight="1">
      <c r="A74" s="123"/>
      <c r="B74" s="102" t="s">
        <v>105</v>
      </c>
      <c r="C74" s="131">
        <v>11538</v>
      </c>
      <c r="D74" s="131">
        <f>240348+56949</f>
        <v>297297</v>
      </c>
      <c r="E74" s="131">
        <v>4233</v>
      </c>
      <c r="F74" s="131">
        <v>6415</v>
      </c>
      <c r="G74" s="207">
        <f>+F74+E74+D74+C74</f>
        <v>319483</v>
      </c>
      <c r="H74" s="207"/>
      <c r="L74" s="127"/>
    </row>
    <row r="75" spans="1:12" ht="16.5" customHeight="1">
      <c r="A75" s="123"/>
      <c r="B75" s="102" t="s">
        <v>1</v>
      </c>
      <c r="C75" s="133"/>
      <c r="D75" s="133"/>
      <c r="F75" s="133"/>
      <c r="L75" s="127"/>
    </row>
    <row r="76" spans="1:12" ht="16.5" customHeight="1">
      <c r="A76" s="123"/>
      <c r="B76" s="104" t="s">
        <v>93</v>
      </c>
      <c r="L76" s="127"/>
    </row>
    <row r="77" spans="1:12" ht="16.5" customHeight="1">
      <c r="A77" s="123"/>
      <c r="B77" s="104" t="s">
        <v>193</v>
      </c>
      <c r="L77" s="127"/>
    </row>
    <row r="78" spans="1:12" ht="16.5" customHeight="1">
      <c r="A78" s="123"/>
      <c r="B78" s="102" t="s">
        <v>102</v>
      </c>
      <c r="C78" s="126">
        <v>595113</v>
      </c>
      <c r="D78" s="126">
        <f>369844-401+41580</f>
        <v>411023</v>
      </c>
      <c r="E78" s="126">
        <v>5359</v>
      </c>
      <c r="F78" s="126">
        <f>958+3+1</f>
        <v>962</v>
      </c>
      <c r="G78" s="209">
        <f>+F78+E78+D78+C78</f>
        <v>1012457</v>
      </c>
      <c r="H78" s="209"/>
      <c r="K78" s="126"/>
      <c r="L78" s="127"/>
    </row>
    <row r="79" spans="1:12" ht="24" customHeight="1">
      <c r="A79" s="123"/>
      <c r="B79" s="176" t="s">
        <v>103</v>
      </c>
      <c r="C79" s="128" t="s">
        <v>205</v>
      </c>
      <c r="D79" s="134">
        <v>401</v>
      </c>
      <c r="E79" s="128" t="s">
        <v>205</v>
      </c>
      <c r="F79" s="128" t="s">
        <v>205</v>
      </c>
      <c r="G79" s="210">
        <f>+D79</f>
        <v>401</v>
      </c>
      <c r="H79" s="210"/>
      <c r="L79" s="127"/>
    </row>
    <row r="80" spans="1:12" ht="16.5" customHeight="1">
      <c r="A80" s="123"/>
      <c r="B80" s="102" t="s">
        <v>104</v>
      </c>
      <c r="C80" s="130">
        <f>SUM(C78:C79)</f>
        <v>595113</v>
      </c>
      <c r="D80" s="130">
        <f>+D79+D78</f>
        <v>411424</v>
      </c>
      <c r="E80" s="130">
        <f>+E78</f>
        <v>5359</v>
      </c>
      <c r="F80" s="130">
        <f>+F78</f>
        <v>962</v>
      </c>
      <c r="G80" s="208">
        <f>+G79+G78</f>
        <v>1012858</v>
      </c>
      <c r="H80" s="208"/>
      <c r="L80" s="127"/>
    </row>
    <row r="81" spans="1:12" ht="9.75" customHeight="1">
      <c r="A81" s="123"/>
      <c r="C81" s="126"/>
      <c r="D81" s="126"/>
      <c r="E81" s="126"/>
      <c r="F81" s="126"/>
      <c r="G81" s="126"/>
      <c r="L81" s="127"/>
    </row>
    <row r="82" spans="1:12" ht="16.5" customHeight="1">
      <c r="A82" s="123"/>
      <c r="B82" s="102" t="s">
        <v>106</v>
      </c>
      <c r="C82" s="131">
        <v>15187</v>
      </c>
      <c r="D82" s="131">
        <f>241186+53677</f>
        <v>294863</v>
      </c>
      <c r="E82" s="131">
        <v>4343</v>
      </c>
      <c r="F82" s="131">
        <f>1518+197+1343</f>
        <v>3058</v>
      </c>
      <c r="G82" s="207">
        <f>SUM(C82:F82)</f>
        <v>317451</v>
      </c>
      <c r="H82" s="207"/>
      <c r="L82" s="127"/>
    </row>
    <row r="83" spans="1:12" ht="20.25" customHeight="1">
      <c r="A83" s="123"/>
      <c r="L83" s="127"/>
    </row>
    <row r="84" ht="15">
      <c r="A84" s="123"/>
    </row>
    <row r="85" spans="1:2" ht="15">
      <c r="A85" s="135" t="s">
        <v>163</v>
      </c>
      <c r="B85" s="104" t="s">
        <v>107</v>
      </c>
    </row>
    <row r="86" spans="1:8" ht="15">
      <c r="A86" s="123"/>
      <c r="C86" s="133"/>
      <c r="D86" s="133"/>
      <c r="E86" s="133"/>
      <c r="F86" s="133"/>
      <c r="G86" s="133"/>
      <c r="H86" s="133"/>
    </row>
    <row r="87" spans="1:12" ht="36.75" customHeight="1">
      <c r="A87" s="123"/>
      <c r="B87" s="202" t="s">
        <v>108</v>
      </c>
      <c r="C87" s="202"/>
      <c r="D87" s="202"/>
      <c r="E87" s="202"/>
      <c r="F87" s="202"/>
      <c r="G87" s="202"/>
      <c r="H87" s="106"/>
      <c r="I87" s="106"/>
      <c r="J87" s="106"/>
      <c r="K87" s="136"/>
      <c r="L87" s="136"/>
    </row>
    <row r="88" spans="1:8" ht="15">
      <c r="A88" s="123"/>
      <c r="C88" s="133"/>
      <c r="D88" s="133"/>
      <c r="E88" s="133"/>
      <c r="F88" s="133"/>
      <c r="G88" s="133"/>
      <c r="H88" s="133"/>
    </row>
    <row r="89" spans="1:10" ht="15">
      <c r="A89" s="135" t="s">
        <v>164</v>
      </c>
      <c r="B89" s="137" t="s">
        <v>109</v>
      </c>
      <c r="C89" s="133"/>
      <c r="D89" s="133"/>
      <c r="I89" s="133"/>
      <c r="J89" s="133"/>
    </row>
    <row r="90" ht="15">
      <c r="A90" s="123"/>
    </row>
    <row r="91" spans="1:12" ht="39.75" customHeight="1">
      <c r="A91" s="123"/>
      <c r="B91" s="202" t="s">
        <v>110</v>
      </c>
      <c r="C91" s="202"/>
      <c r="D91" s="202"/>
      <c r="E91" s="202"/>
      <c r="F91" s="202"/>
      <c r="G91" s="202"/>
      <c r="H91" s="106"/>
      <c r="I91" s="106"/>
      <c r="J91" s="155"/>
      <c r="K91" s="138"/>
      <c r="L91" s="138"/>
    </row>
    <row r="92" ht="15">
      <c r="A92" s="123"/>
    </row>
    <row r="93" spans="1:2" ht="15">
      <c r="A93" s="135" t="s">
        <v>165</v>
      </c>
      <c r="B93" s="104" t="s">
        <v>111</v>
      </c>
    </row>
    <row r="94" ht="15">
      <c r="A94" s="123"/>
    </row>
    <row r="95" spans="1:9" ht="23.25" customHeight="1">
      <c r="A95" s="123"/>
      <c r="B95" s="202" t="s">
        <v>112</v>
      </c>
      <c r="C95" s="202"/>
      <c r="D95" s="202"/>
      <c r="E95" s="202"/>
      <c r="F95" s="202"/>
      <c r="G95" s="202"/>
      <c r="H95" s="106"/>
      <c r="I95" s="167"/>
    </row>
    <row r="96" ht="15">
      <c r="A96" s="123"/>
    </row>
    <row r="97" spans="1:2" ht="15">
      <c r="A97" s="103" t="s">
        <v>166</v>
      </c>
      <c r="B97" s="104" t="s">
        <v>113</v>
      </c>
    </row>
    <row r="98" spans="1:2" ht="15">
      <c r="A98" s="103"/>
      <c r="B98" s="104"/>
    </row>
    <row r="99" spans="1:10" ht="26.25" customHeight="1">
      <c r="A99" s="105"/>
      <c r="B99" s="202" t="s">
        <v>223</v>
      </c>
      <c r="C99" s="203"/>
      <c r="D99" s="203"/>
      <c r="E99" s="203"/>
      <c r="F99" s="203"/>
      <c r="G99" s="203"/>
      <c r="H99" s="177"/>
      <c r="I99" s="106"/>
      <c r="J99" s="106"/>
    </row>
    <row r="100" spans="1:3" ht="15">
      <c r="A100" s="105"/>
      <c r="C100" s="136"/>
    </row>
    <row r="101" spans="1:2" ht="15">
      <c r="A101" s="105"/>
      <c r="B101" s="104" t="s">
        <v>224</v>
      </c>
    </row>
    <row r="102" ht="15">
      <c r="A102" s="105"/>
    </row>
    <row r="103" spans="1:10" ht="82.5" customHeight="1">
      <c r="A103" s="105"/>
      <c r="B103" s="202" t="s">
        <v>225</v>
      </c>
      <c r="C103" s="203"/>
      <c r="D103" s="203"/>
      <c r="E103" s="203"/>
      <c r="F103" s="203"/>
      <c r="G103" s="203"/>
      <c r="H103" s="172"/>
      <c r="I103" s="178"/>
      <c r="J103" s="178"/>
    </row>
    <row r="104" spans="1:10" ht="57.75" customHeight="1">
      <c r="A104" s="105"/>
      <c r="B104" s="202" t="s">
        <v>256</v>
      </c>
      <c r="C104" s="203"/>
      <c r="D104" s="203"/>
      <c r="E104" s="203"/>
      <c r="F104" s="203"/>
      <c r="G104" s="203"/>
      <c r="H104" s="172"/>
      <c r="I104" s="106"/>
      <c r="J104" s="178"/>
    </row>
    <row r="105" spans="1:2" ht="15">
      <c r="A105" s="105"/>
      <c r="B105" s="104" t="s">
        <v>226</v>
      </c>
    </row>
    <row r="106" ht="15">
      <c r="A106" s="105"/>
    </row>
    <row r="107" spans="1:10" ht="81" customHeight="1">
      <c r="A107" s="105"/>
      <c r="B107" s="202" t="s">
        <v>227</v>
      </c>
      <c r="C107" s="203"/>
      <c r="D107" s="203"/>
      <c r="E107" s="203"/>
      <c r="F107" s="203"/>
      <c r="G107" s="203"/>
      <c r="H107" s="172"/>
      <c r="I107" s="106"/>
      <c r="J107" s="106"/>
    </row>
    <row r="108" spans="1:2" ht="15">
      <c r="A108" s="105"/>
      <c r="B108" s="102" t="s">
        <v>228</v>
      </c>
    </row>
    <row r="109" ht="15.75" customHeight="1">
      <c r="A109" s="105"/>
    </row>
    <row r="110" spans="1:2" ht="15">
      <c r="A110" s="105"/>
      <c r="B110" s="104" t="s">
        <v>229</v>
      </c>
    </row>
    <row r="111" ht="15">
      <c r="A111" s="105"/>
    </row>
    <row r="112" spans="1:10" ht="54" customHeight="1">
      <c r="A112" s="105"/>
      <c r="B112" s="202" t="s">
        <v>230</v>
      </c>
      <c r="C112" s="203"/>
      <c r="D112" s="203"/>
      <c r="E112" s="203"/>
      <c r="F112" s="203"/>
      <c r="G112" s="203"/>
      <c r="H112" s="172"/>
      <c r="I112" s="106"/>
      <c r="J112" s="106"/>
    </row>
    <row r="113" ht="15">
      <c r="A113" s="105"/>
    </row>
    <row r="114" spans="1:2" ht="15">
      <c r="A114" s="103" t="s">
        <v>167</v>
      </c>
      <c r="B114" s="104" t="s">
        <v>114</v>
      </c>
    </row>
    <row r="115" ht="15">
      <c r="A115" s="105"/>
    </row>
    <row r="116" spans="1:10" ht="50.25" customHeight="1">
      <c r="A116" s="105"/>
      <c r="B116" s="202" t="s">
        <v>217</v>
      </c>
      <c r="C116" s="202"/>
      <c r="D116" s="202"/>
      <c r="E116" s="202"/>
      <c r="F116" s="202"/>
      <c r="G116" s="202"/>
      <c r="H116" s="106"/>
      <c r="I116" s="106"/>
      <c r="J116" s="106"/>
    </row>
    <row r="117" spans="1:10" ht="49.5" customHeight="1">
      <c r="A117" s="105"/>
      <c r="B117" s="202" t="s">
        <v>216</v>
      </c>
      <c r="C117" s="202"/>
      <c r="D117" s="202"/>
      <c r="E117" s="202"/>
      <c r="F117" s="202"/>
      <c r="G117" s="202"/>
      <c r="H117" s="106"/>
      <c r="I117" s="106"/>
      <c r="J117" s="164"/>
    </row>
    <row r="118" spans="1:10" ht="16.5" customHeight="1">
      <c r="A118" s="105"/>
      <c r="B118" s="206" t="s">
        <v>222</v>
      </c>
      <c r="C118" s="206"/>
      <c r="D118" s="206"/>
      <c r="E118" s="206"/>
      <c r="F118" s="206"/>
      <c r="G118" s="206"/>
      <c r="H118" s="106"/>
      <c r="I118" s="106"/>
      <c r="J118" s="164"/>
    </row>
    <row r="119" spans="1:10" ht="16.5" customHeight="1">
      <c r="A119" s="105"/>
      <c r="B119" s="205" t="s">
        <v>219</v>
      </c>
      <c r="C119" s="205"/>
      <c r="D119" s="205"/>
      <c r="E119" s="205"/>
      <c r="F119" s="205"/>
      <c r="G119" s="205"/>
      <c r="H119" s="106"/>
      <c r="I119" s="106"/>
      <c r="J119" s="164"/>
    </row>
    <row r="120" spans="1:10" ht="16.5" customHeight="1">
      <c r="A120" s="105"/>
      <c r="B120" s="205" t="s">
        <v>220</v>
      </c>
      <c r="C120" s="205"/>
      <c r="D120" s="205"/>
      <c r="E120" s="205"/>
      <c r="F120" s="205"/>
      <c r="G120" s="205"/>
      <c r="H120" s="106"/>
      <c r="I120" s="106"/>
      <c r="J120" s="164"/>
    </row>
    <row r="121" spans="1:10" ht="16.5" customHeight="1">
      <c r="A121" s="105"/>
      <c r="B121" s="205" t="s">
        <v>221</v>
      </c>
      <c r="C121" s="205"/>
      <c r="D121" s="205"/>
      <c r="E121" s="205"/>
      <c r="F121" s="205"/>
      <c r="G121" s="205"/>
      <c r="H121" s="106"/>
      <c r="I121" s="106"/>
      <c r="J121" s="164"/>
    </row>
    <row r="122" spans="1:10" ht="15.75" customHeight="1">
      <c r="A122" s="105"/>
      <c r="B122" s="205" t="s">
        <v>261</v>
      </c>
      <c r="C122" s="205"/>
      <c r="D122" s="205"/>
      <c r="E122" s="205"/>
      <c r="F122" s="205"/>
      <c r="G122" s="205"/>
      <c r="H122" s="106"/>
      <c r="I122" s="106"/>
      <c r="J122" s="164"/>
    </row>
    <row r="123" spans="1:9" ht="15">
      <c r="A123" s="105"/>
      <c r="I123" s="125"/>
    </row>
    <row r="124" spans="1:2" ht="15">
      <c r="A124" s="103" t="s">
        <v>172</v>
      </c>
      <c r="B124" s="104" t="s">
        <v>168</v>
      </c>
    </row>
    <row r="125" ht="15">
      <c r="A125" s="105"/>
    </row>
    <row r="126" spans="1:11" ht="49.5" customHeight="1">
      <c r="A126" s="105"/>
      <c r="B126" s="202" t="s">
        <v>257</v>
      </c>
      <c r="C126" s="202"/>
      <c r="D126" s="202"/>
      <c r="E126" s="202"/>
      <c r="F126" s="202"/>
      <c r="G126" s="202"/>
      <c r="H126" s="106"/>
      <c r="I126" s="164"/>
      <c r="J126" s="164"/>
      <c r="K126" s="139"/>
    </row>
    <row r="127" ht="9" customHeight="1">
      <c r="A127" s="105"/>
    </row>
    <row r="128" spans="1:2" ht="15">
      <c r="A128" s="103" t="s">
        <v>173</v>
      </c>
      <c r="B128" s="104" t="s">
        <v>169</v>
      </c>
    </row>
    <row r="129" ht="15">
      <c r="A129" s="105"/>
    </row>
    <row r="130" spans="1:11" ht="51.75" customHeight="1">
      <c r="A130" s="105"/>
      <c r="B130" s="202" t="s">
        <v>218</v>
      </c>
      <c r="C130" s="202"/>
      <c r="D130" s="202"/>
      <c r="E130" s="202"/>
      <c r="F130" s="202"/>
      <c r="G130" s="202"/>
      <c r="H130" s="106"/>
      <c r="I130" s="106"/>
      <c r="J130" s="106"/>
      <c r="K130" s="138"/>
    </row>
    <row r="131" spans="1:4" ht="15">
      <c r="A131" s="103" t="s">
        <v>170</v>
      </c>
      <c r="B131" s="104" t="s">
        <v>115</v>
      </c>
      <c r="D131" s="125"/>
    </row>
    <row r="132" ht="15">
      <c r="A132" s="105"/>
    </row>
    <row r="133" spans="1:4" ht="15">
      <c r="A133" s="105"/>
      <c r="B133" s="102" t="s">
        <v>171</v>
      </c>
      <c r="D133" s="125"/>
    </row>
    <row r="134" ht="9" customHeight="1">
      <c r="A134" s="105"/>
    </row>
    <row r="135" ht="15">
      <c r="A135" s="105"/>
    </row>
    <row r="136" spans="1:6" ht="15">
      <c r="A136" s="103" t="s">
        <v>174</v>
      </c>
      <c r="B136" s="104" t="s">
        <v>19</v>
      </c>
      <c r="F136" s="125"/>
    </row>
    <row r="137" spans="1:2" ht="15">
      <c r="A137" s="103"/>
      <c r="B137" s="104"/>
    </row>
    <row r="138" spans="1:11" s="141" customFormat="1" ht="12.75" customHeight="1">
      <c r="A138" s="140"/>
      <c r="B138" s="141" t="s">
        <v>1</v>
      </c>
      <c r="C138" s="186" t="s">
        <v>2</v>
      </c>
      <c r="D138" s="186"/>
      <c r="E138" s="186" t="s">
        <v>3</v>
      </c>
      <c r="F138" s="186"/>
      <c r="G138" s="186"/>
      <c r="I138" s="142"/>
      <c r="J138" s="142"/>
      <c r="K138" s="142"/>
    </row>
    <row r="139" spans="1:11" s="141" customFormat="1" ht="16.5" customHeight="1">
      <c r="A139" s="140"/>
      <c r="C139" s="221" t="s">
        <v>4</v>
      </c>
      <c r="D139" s="221" t="s">
        <v>5</v>
      </c>
      <c r="E139" s="221" t="s">
        <v>6</v>
      </c>
      <c r="F139" s="221" t="s">
        <v>117</v>
      </c>
      <c r="G139" s="221"/>
      <c r="K139" s="142"/>
    </row>
    <row r="140" spans="1:11" s="141" customFormat="1" ht="12.75" customHeight="1">
      <c r="A140" s="140"/>
      <c r="C140" s="221"/>
      <c r="D140" s="221"/>
      <c r="E140" s="221"/>
      <c r="F140" s="221"/>
      <c r="G140" s="221"/>
      <c r="K140" s="142"/>
    </row>
    <row r="141" spans="1:11" ht="16.5" customHeight="1">
      <c r="A141" s="105"/>
      <c r="C141" s="221"/>
      <c r="D141" s="221"/>
      <c r="E141" s="221"/>
      <c r="F141" s="221"/>
      <c r="G141" s="221"/>
      <c r="K141" s="117"/>
    </row>
    <row r="142" spans="1:11" ht="15">
      <c r="A142" s="105"/>
      <c r="C142" s="170">
        <v>37894</v>
      </c>
      <c r="D142" s="170">
        <v>37529</v>
      </c>
      <c r="E142" s="170">
        <f>+C142</f>
        <v>37894</v>
      </c>
      <c r="F142" s="184">
        <f>D142</f>
        <v>37529</v>
      </c>
      <c r="G142" s="184"/>
      <c r="K142" s="143"/>
    </row>
    <row r="143" spans="1:11" ht="15">
      <c r="A143" s="105"/>
      <c r="C143" s="117" t="s">
        <v>7</v>
      </c>
      <c r="D143" s="117" t="s">
        <v>7</v>
      </c>
      <c r="E143" s="117" t="s">
        <v>7</v>
      </c>
      <c r="F143" s="185" t="s">
        <v>7</v>
      </c>
      <c r="G143" s="185"/>
      <c r="K143" s="117"/>
    </row>
    <row r="144" ht="15">
      <c r="A144" s="105"/>
    </row>
    <row r="145" spans="1:9" s="114" customFormat="1" ht="17.25" customHeight="1">
      <c r="A145" s="144"/>
      <c r="B145" s="145" t="s">
        <v>118</v>
      </c>
      <c r="C145" s="146">
        <v>-1361</v>
      </c>
      <c r="D145" s="147">
        <v>-1126</v>
      </c>
      <c r="E145" s="148">
        <v>-5219</v>
      </c>
      <c r="F145" s="220">
        <v>-4401</v>
      </c>
      <c r="G145" s="220"/>
      <c r="I145" s="149"/>
    </row>
    <row r="146" spans="1:9" s="114" customFormat="1" ht="17.25" customHeight="1">
      <c r="A146" s="144"/>
      <c r="B146" s="145" t="s">
        <v>49</v>
      </c>
      <c r="C146" s="146">
        <v>0</v>
      </c>
      <c r="D146" s="147">
        <v>0</v>
      </c>
      <c r="E146" s="148">
        <v>0</v>
      </c>
      <c r="F146" s="220">
        <v>0</v>
      </c>
      <c r="G146" s="220"/>
      <c r="I146" s="149"/>
    </row>
    <row r="147" spans="1:9" s="114" customFormat="1" ht="17.25" customHeight="1">
      <c r="A147" s="144"/>
      <c r="B147" s="145"/>
      <c r="C147" s="150">
        <f>SUM(C145:C146)</f>
        <v>-1361</v>
      </c>
      <c r="D147" s="150">
        <f>SUM(D145:D146)</f>
        <v>-1126</v>
      </c>
      <c r="E147" s="150">
        <f>SUM(E145:E146)</f>
        <v>-5219</v>
      </c>
      <c r="F147" s="189">
        <f>SUM(F145:F146)</f>
        <v>-4401</v>
      </c>
      <c r="G147" s="189"/>
      <c r="I147" s="165"/>
    </row>
    <row r="148" spans="1:11" s="114" customFormat="1" ht="17.25" customHeight="1">
      <c r="A148" s="144"/>
      <c r="B148" s="145"/>
      <c r="C148" s="151"/>
      <c r="D148" s="151"/>
      <c r="E148" s="151"/>
      <c r="F148" s="151"/>
      <c r="G148" s="151"/>
      <c r="H148" s="151"/>
      <c r="I148" s="151"/>
      <c r="J148" s="151"/>
      <c r="K148" s="152"/>
    </row>
    <row r="149" ht="15">
      <c r="A149" s="105"/>
    </row>
    <row r="150" spans="1:11" ht="42.75" customHeight="1">
      <c r="A150" s="105"/>
      <c r="B150" s="202" t="s">
        <v>119</v>
      </c>
      <c r="C150" s="202"/>
      <c r="D150" s="202"/>
      <c r="E150" s="202"/>
      <c r="F150" s="202"/>
      <c r="G150" s="202"/>
      <c r="H150" s="106"/>
      <c r="I150" s="106"/>
      <c r="J150" s="166"/>
      <c r="K150" s="153"/>
    </row>
    <row r="151" ht="15">
      <c r="A151" s="105"/>
    </row>
    <row r="152" spans="1:2" ht="15">
      <c r="A152" s="103" t="s">
        <v>175</v>
      </c>
      <c r="B152" s="104" t="s">
        <v>120</v>
      </c>
    </row>
    <row r="153" ht="15">
      <c r="A153" s="105"/>
    </row>
    <row r="154" spans="1:11" ht="22.5" customHeight="1">
      <c r="A154" s="105"/>
      <c r="B154" s="202" t="s">
        <v>121</v>
      </c>
      <c r="C154" s="202"/>
      <c r="D154" s="202"/>
      <c r="E154" s="202"/>
      <c r="F154" s="202"/>
      <c r="G154" s="202"/>
      <c r="H154" s="106"/>
      <c r="I154" s="164"/>
      <c r="J154" s="155"/>
      <c r="K154" s="155"/>
    </row>
    <row r="155" ht="15">
      <c r="A155" s="105"/>
    </row>
    <row r="156" spans="1:2" ht="15">
      <c r="A156" s="103" t="s">
        <v>176</v>
      </c>
      <c r="B156" s="104" t="s">
        <v>122</v>
      </c>
    </row>
    <row r="157" ht="15">
      <c r="A157" s="105"/>
    </row>
    <row r="158" spans="1:11" ht="24" customHeight="1">
      <c r="A158" s="105"/>
      <c r="B158" s="202" t="s">
        <v>123</v>
      </c>
      <c r="C158" s="203"/>
      <c r="D158" s="203"/>
      <c r="E158" s="203"/>
      <c r="F158" s="203"/>
      <c r="G158" s="203"/>
      <c r="H158" s="106"/>
      <c r="I158" s="169"/>
      <c r="J158" s="155"/>
      <c r="K158" s="155"/>
    </row>
    <row r="159" spans="1:7" ht="15">
      <c r="A159" s="105"/>
      <c r="B159" s="203"/>
      <c r="C159" s="203"/>
      <c r="D159" s="203"/>
      <c r="E159" s="203"/>
      <c r="F159" s="203"/>
      <c r="G159" s="203"/>
    </row>
    <row r="160" spans="1:2" ht="15">
      <c r="A160" s="103" t="s">
        <v>177</v>
      </c>
      <c r="B160" s="104" t="s">
        <v>124</v>
      </c>
    </row>
    <row r="161" spans="1:2" ht="15">
      <c r="A161" s="103"/>
      <c r="B161" s="104"/>
    </row>
    <row r="162" spans="1:2" ht="15">
      <c r="A162" s="105"/>
      <c r="B162" s="104" t="s">
        <v>208</v>
      </c>
    </row>
    <row r="163" spans="1:3" ht="9.75" customHeight="1">
      <c r="A163" s="105"/>
      <c r="B163" s="154"/>
      <c r="C163" s="104"/>
    </row>
    <row r="164" spans="1:11" ht="38.25" customHeight="1">
      <c r="A164" s="105"/>
      <c r="B164" s="202" t="s">
        <v>214</v>
      </c>
      <c r="C164" s="202"/>
      <c r="D164" s="202"/>
      <c r="E164" s="202"/>
      <c r="F164" s="202"/>
      <c r="G164" s="202"/>
      <c r="H164" s="106"/>
      <c r="I164" s="106"/>
      <c r="J164" s="106"/>
      <c r="K164" s="136"/>
    </row>
    <row r="165" spans="1:11" ht="36.75" customHeight="1">
      <c r="A165" s="105"/>
      <c r="B165" s="202" t="s">
        <v>125</v>
      </c>
      <c r="C165" s="203"/>
      <c r="D165" s="203"/>
      <c r="E165" s="203"/>
      <c r="F165" s="203"/>
      <c r="G165" s="203"/>
      <c r="H165" s="136"/>
      <c r="I165" s="106"/>
      <c r="J165" s="155"/>
      <c r="K165" s="138"/>
    </row>
    <row r="166" spans="1:11" ht="21" customHeight="1">
      <c r="A166" s="105"/>
      <c r="B166" s="202" t="s">
        <v>213</v>
      </c>
      <c r="C166" s="203"/>
      <c r="D166" s="203"/>
      <c r="E166" s="203"/>
      <c r="F166" s="203"/>
      <c r="G166" s="203"/>
      <c r="H166" s="172"/>
      <c r="I166" s="106"/>
      <c r="J166" s="106"/>
      <c r="K166" s="136"/>
    </row>
    <row r="167" spans="1:11" ht="66.75" customHeight="1">
      <c r="A167" s="105"/>
      <c r="B167" s="202" t="s">
        <v>215</v>
      </c>
      <c r="C167" s="202"/>
      <c r="D167" s="202"/>
      <c r="E167" s="202"/>
      <c r="F167" s="202"/>
      <c r="G167" s="202"/>
      <c r="H167" s="136"/>
      <c r="I167" s="106"/>
      <c r="J167" s="106"/>
      <c r="K167" s="136"/>
    </row>
    <row r="168" ht="10.5" customHeight="1">
      <c r="A168" s="105"/>
    </row>
    <row r="169" ht="15">
      <c r="A169" s="105"/>
    </row>
    <row r="170" spans="1:2" ht="15">
      <c r="A170" s="103" t="s">
        <v>178</v>
      </c>
      <c r="B170" s="104" t="s">
        <v>126</v>
      </c>
    </row>
    <row r="171" spans="1:2" ht="15">
      <c r="A171" s="103"/>
      <c r="B171" s="104"/>
    </row>
    <row r="172" spans="1:2" ht="15">
      <c r="A172" s="105"/>
      <c r="B172" s="102" t="s">
        <v>196</v>
      </c>
    </row>
    <row r="173" ht="15">
      <c r="A173" s="156"/>
    </row>
    <row r="174" spans="1:6" ht="20.25" customHeight="1">
      <c r="A174" s="105"/>
      <c r="E174" s="123" t="s">
        <v>25</v>
      </c>
      <c r="F174" s="123" t="s">
        <v>25</v>
      </c>
    </row>
    <row r="175" spans="1:6" ht="15">
      <c r="A175" s="156"/>
      <c r="E175" s="157">
        <v>37894</v>
      </c>
      <c r="F175" s="157">
        <v>37621</v>
      </c>
    </row>
    <row r="176" spans="1:6" ht="15">
      <c r="A176" s="105"/>
      <c r="E176" s="124" t="s">
        <v>116</v>
      </c>
      <c r="F176" s="124" t="s">
        <v>116</v>
      </c>
    </row>
    <row r="177" spans="1:2" ht="15.75" customHeight="1">
      <c r="A177" s="105"/>
      <c r="B177" s="105" t="s">
        <v>127</v>
      </c>
    </row>
    <row r="178" spans="2:6" ht="13.5" customHeight="1">
      <c r="B178" s="101" t="s">
        <v>128</v>
      </c>
      <c r="C178" s="133"/>
      <c r="E178" s="133">
        <f>21448+368</f>
        <v>21816</v>
      </c>
      <c r="F178" s="133">
        <f>10000+2764+9802</f>
        <v>22566</v>
      </c>
    </row>
    <row r="179" spans="2:6" ht="13.5" customHeight="1">
      <c r="B179" s="101" t="s">
        <v>129</v>
      </c>
      <c r="C179" s="133"/>
      <c r="E179" s="133">
        <f>1302+10363</f>
        <v>11665</v>
      </c>
      <c r="F179" s="133">
        <f>6414+4768</f>
        <v>11182</v>
      </c>
    </row>
    <row r="180" spans="2:6" ht="13.5" customHeight="1">
      <c r="B180" s="101" t="s">
        <v>130</v>
      </c>
      <c r="C180" s="133"/>
      <c r="E180" s="133">
        <v>14720</v>
      </c>
      <c r="F180" s="133">
        <f>13600+1601</f>
        <v>15201</v>
      </c>
    </row>
    <row r="181" spans="2:6" ht="13.5" customHeight="1">
      <c r="B181" s="101" t="s">
        <v>131</v>
      </c>
      <c r="C181" s="133"/>
      <c r="E181" s="133">
        <v>3000</v>
      </c>
      <c r="F181" s="133">
        <v>3000</v>
      </c>
    </row>
    <row r="182" spans="2:6" ht="13.5" customHeight="1">
      <c r="B182" s="101" t="s">
        <v>132</v>
      </c>
      <c r="E182" s="102">
        <v>132</v>
      </c>
      <c r="F182" s="102">
        <v>120</v>
      </c>
    </row>
    <row r="183" spans="1:6" ht="13.5" customHeight="1">
      <c r="A183" s="105"/>
      <c r="B183" s="105"/>
      <c r="C183" s="133"/>
      <c r="E183" s="158">
        <f>SUM(E178:E182)</f>
        <v>51333</v>
      </c>
      <c r="F183" s="158">
        <f>SUM(F178:F182)</f>
        <v>52069</v>
      </c>
    </row>
    <row r="184" spans="1:2" ht="13.5" customHeight="1">
      <c r="A184" s="105"/>
      <c r="B184" s="105" t="s">
        <v>133</v>
      </c>
    </row>
    <row r="185" spans="2:9" ht="13.5" customHeight="1">
      <c r="B185" s="101" t="s">
        <v>134</v>
      </c>
      <c r="C185" s="133"/>
      <c r="E185" s="133">
        <v>54727</v>
      </c>
      <c r="F185" s="133">
        <v>54727</v>
      </c>
      <c r="I185" s="133"/>
    </row>
    <row r="186" spans="2:6" ht="13.5" customHeight="1">
      <c r="B186" s="101" t="s">
        <v>135</v>
      </c>
      <c r="E186" s="102">
        <v>306</v>
      </c>
      <c r="F186" s="102">
        <v>424</v>
      </c>
    </row>
    <row r="187" spans="2:6" ht="13.5" customHeight="1">
      <c r="B187" s="101" t="s">
        <v>132</v>
      </c>
      <c r="E187" s="102">
        <v>343</v>
      </c>
      <c r="F187" s="102">
        <v>230</v>
      </c>
    </row>
    <row r="188" spans="1:6" ht="13.5" customHeight="1">
      <c r="A188" s="105"/>
      <c r="B188" s="105"/>
      <c r="C188" s="133"/>
      <c r="E188" s="158">
        <f>SUM(E185:E187)</f>
        <v>55376</v>
      </c>
      <c r="F188" s="158">
        <f>SUM(F185:F187)</f>
        <v>55381</v>
      </c>
    </row>
    <row r="189" spans="1:9" ht="15.75" customHeight="1">
      <c r="A189" s="105"/>
      <c r="B189" s="105"/>
      <c r="C189" s="133"/>
      <c r="G189" s="132"/>
      <c r="H189" s="132"/>
      <c r="I189" s="132"/>
    </row>
    <row r="190" spans="1:2" ht="15">
      <c r="A190" s="105"/>
      <c r="B190" s="105"/>
    </row>
    <row r="191" spans="1:2" ht="15">
      <c r="A191" s="105"/>
      <c r="B191" s="101" t="s">
        <v>197</v>
      </c>
    </row>
    <row r="192" spans="1:11" ht="63" customHeight="1">
      <c r="A192" s="105"/>
      <c r="B192" s="202" t="s">
        <v>136</v>
      </c>
      <c r="C192" s="202"/>
      <c r="D192" s="202"/>
      <c r="E192" s="202"/>
      <c r="F192" s="202"/>
      <c r="G192" s="202"/>
      <c r="H192" s="106"/>
      <c r="I192" s="168"/>
      <c r="J192" s="155"/>
      <c r="K192" s="138"/>
    </row>
    <row r="193" ht="15">
      <c r="A193" s="105"/>
    </row>
    <row r="194" spans="1:2" ht="15">
      <c r="A194" s="154" t="s">
        <v>179</v>
      </c>
      <c r="B194" s="104" t="s">
        <v>137</v>
      </c>
    </row>
    <row r="195" spans="1:2" ht="15">
      <c r="A195" s="154"/>
      <c r="B195" s="104"/>
    </row>
    <row r="196" spans="1:10" ht="31.5" customHeight="1">
      <c r="A196" s="104"/>
      <c r="B196" s="202" t="s">
        <v>138</v>
      </c>
      <c r="C196" s="202"/>
      <c r="D196" s="202"/>
      <c r="E196" s="202"/>
      <c r="F196" s="202"/>
      <c r="G196" s="202"/>
      <c r="H196" s="106"/>
      <c r="I196" s="106"/>
      <c r="J196" s="155"/>
    </row>
    <row r="197" ht="15">
      <c r="A197" s="104"/>
    </row>
    <row r="198" spans="1:2" ht="15">
      <c r="A198" s="154" t="s">
        <v>180</v>
      </c>
      <c r="B198" s="104" t="s">
        <v>181</v>
      </c>
    </row>
    <row r="199" ht="15">
      <c r="A199" s="104"/>
    </row>
    <row r="200" spans="1:4" ht="15">
      <c r="A200" s="104"/>
      <c r="B200" s="125" t="s">
        <v>255</v>
      </c>
      <c r="D200" s="136"/>
    </row>
    <row r="201" ht="15">
      <c r="A201" s="104"/>
    </row>
    <row r="202" spans="1:2" ht="15">
      <c r="A202" s="104"/>
      <c r="B202" s="104" t="s">
        <v>231</v>
      </c>
    </row>
    <row r="203" spans="1:3" ht="15">
      <c r="A203" s="104"/>
      <c r="B203" s="179"/>
      <c r="C203" s="104"/>
    </row>
    <row r="204" spans="1:10" ht="63.75" customHeight="1">
      <c r="A204" s="104"/>
      <c r="B204" s="202" t="s">
        <v>241</v>
      </c>
      <c r="C204" s="203"/>
      <c r="D204" s="203"/>
      <c r="E204" s="203"/>
      <c r="F204" s="203"/>
      <c r="G204" s="203"/>
      <c r="H204" s="172"/>
      <c r="I204" s="106"/>
      <c r="J204" s="155"/>
    </row>
    <row r="205" spans="1:10" ht="12" customHeight="1">
      <c r="A205" s="104"/>
      <c r="C205" s="155"/>
      <c r="D205" s="155"/>
      <c r="E205" s="155"/>
      <c r="F205" s="155"/>
      <c r="G205" s="155"/>
      <c r="H205" s="155"/>
      <c r="I205" s="155"/>
      <c r="J205" s="155"/>
    </row>
    <row r="206" spans="1:2" ht="15">
      <c r="A206" s="104"/>
      <c r="B206" s="104" t="s">
        <v>232</v>
      </c>
    </row>
    <row r="207" spans="1:2" ht="10.5" customHeight="1">
      <c r="A207" s="104"/>
      <c r="B207" s="104"/>
    </row>
    <row r="208" spans="1:10" ht="50.25" customHeight="1">
      <c r="A208" s="104"/>
      <c r="B208" s="202" t="s">
        <v>258</v>
      </c>
      <c r="C208" s="203"/>
      <c r="D208" s="203"/>
      <c r="E208" s="203"/>
      <c r="F208" s="203"/>
      <c r="G208" s="203"/>
      <c r="H208" s="172"/>
      <c r="I208" s="106"/>
      <c r="J208" s="106"/>
    </row>
    <row r="209" spans="1:2" ht="15">
      <c r="A209" s="104"/>
      <c r="B209" s="104"/>
    </row>
    <row r="210" spans="1:10" ht="30" customHeight="1">
      <c r="A210" s="104"/>
      <c r="B210" s="204" t="s">
        <v>233</v>
      </c>
      <c r="C210" s="204"/>
      <c r="D210" s="204"/>
      <c r="E210" s="204"/>
      <c r="F210" s="204"/>
      <c r="G210" s="204"/>
      <c r="H210" s="168"/>
      <c r="I210" s="168"/>
      <c r="J210" s="106"/>
    </row>
    <row r="211" spans="1:2" ht="9.75" customHeight="1">
      <c r="A211" s="104"/>
      <c r="B211" s="104"/>
    </row>
    <row r="212" spans="1:11" ht="53.25" customHeight="1">
      <c r="A212" s="104"/>
      <c r="B212" s="202" t="s">
        <v>253</v>
      </c>
      <c r="C212" s="203"/>
      <c r="D212" s="203"/>
      <c r="E212" s="203"/>
      <c r="F212" s="203"/>
      <c r="G212" s="203"/>
      <c r="H212" s="172"/>
      <c r="I212" s="106"/>
      <c r="J212" s="106"/>
      <c r="K212" s="138"/>
    </row>
    <row r="213" spans="1:2" ht="15">
      <c r="A213" s="104"/>
      <c r="B213" s="104"/>
    </row>
    <row r="214" spans="1:9" ht="36.75" customHeight="1">
      <c r="A214" s="104"/>
      <c r="B214" s="204" t="s">
        <v>242</v>
      </c>
      <c r="C214" s="204"/>
      <c r="D214" s="204"/>
      <c r="E214" s="204"/>
      <c r="F214" s="204"/>
      <c r="G214" s="204"/>
      <c r="H214" s="106"/>
      <c r="I214" s="168"/>
    </row>
    <row r="215" spans="1:10" ht="51" customHeight="1">
      <c r="A215" s="104"/>
      <c r="B215" s="202" t="s">
        <v>254</v>
      </c>
      <c r="C215" s="202"/>
      <c r="D215" s="202"/>
      <c r="E215" s="202"/>
      <c r="F215" s="202"/>
      <c r="G215" s="202"/>
      <c r="H215" s="172"/>
      <c r="I215" s="106"/>
      <c r="J215" s="155"/>
    </row>
    <row r="216" spans="1:9" ht="15">
      <c r="A216" s="104"/>
      <c r="B216" s="104"/>
      <c r="C216" s="136"/>
      <c r="D216" s="136"/>
      <c r="E216" s="136"/>
      <c r="F216" s="136"/>
      <c r="G216" s="136"/>
      <c r="H216" s="136"/>
      <c r="I216" s="136"/>
    </row>
    <row r="217" spans="1:9" ht="30.75" customHeight="1">
      <c r="A217" s="104"/>
      <c r="B217" s="204" t="s">
        <v>243</v>
      </c>
      <c r="C217" s="204"/>
      <c r="D217" s="204"/>
      <c r="E217" s="204"/>
      <c r="F217" s="204"/>
      <c r="G217" s="204"/>
      <c r="H217" s="167"/>
      <c r="I217" s="180"/>
    </row>
    <row r="218" spans="1:10" ht="93" customHeight="1">
      <c r="A218" s="104"/>
      <c r="B218" s="202" t="s">
        <v>244</v>
      </c>
      <c r="C218" s="202"/>
      <c r="D218" s="202"/>
      <c r="E218" s="202"/>
      <c r="F218" s="202"/>
      <c r="G218" s="202"/>
      <c r="H218" s="172"/>
      <c r="I218" s="106"/>
      <c r="J218" s="155"/>
    </row>
    <row r="219" spans="1:2" ht="15">
      <c r="A219" s="104"/>
      <c r="B219" s="104"/>
    </row>
    <row r="220" spans="1:2" ht="15">
      <c r="A220" s="104"/>
      <c r="B220" s="104" t="s">
        <v>245</v>
      </c>
    </row>
    <row r="221" spans="1:3" ht="15">
      <c r="A221" s="104"/>
      <c r="B221" s="104"/>
      <c r="C221" s="104"/>
    </row>
    <row r="222" spans="1:10" ht="67.5" customHeight="1">
      <c r="A222" s="104"/>
      <c r="B222" s="202" t="s">
        <v>246</v>
      </c>
      <c r="C222" s="202"/>
      <c r="D222" s="202"/>
      <c r="E222" s="202"/>
      <c r="F222" s="202"/>
      <c r="G222" s="202"/>
      <c r="H222" s="172"/>
      <c r="I222" s="106"/>
      <c r="J222" s="106"/>
    </row>
    <row r="223" spans="1:2" ht="15">
      <c r="A223" s="104"/>
      <c r="B223" s="104"/>
    </row>
    <row r="224" spans="1:2" ht="15">
      <c r="A224" s="102"/>
      <c r="B224" s="104" t="s">
        <v>234</v>
      </c>
    </row>
    <row r="225" spans="1:2" ht="15">
      <c r="A225" s="102"/>
      <c r="B225" s="104"/>
    </row>
    <row r="226" spans="1:10" ht="93" customHeight="1">
      <c r="A226" s="102"/>
      <c r="B226" s="202" t="s">
        <v>247</v>
      </c>
      <c r="C226" s="203"/>
      <c r="D226" s="203"/>
      <c r="E226" s="203"/>
      <c r="F226" s="203"/>
      <c r="G226" s="203"/>
      <c r="H226" s="172"/>
      <c r="I226" s="106"/>
      <c r="J226" s="106"/>
    </row>
    <row r="227" spans="1:2" ht="15">
      <c r="A227" s="102"/>
      <c r="B227" s="104"/>
    </row>
    <row r="228" spans="1:2" ht="15">
      <c r="A228" s="102"/>
      <c r="B228" s="104" t="s">
        <v>235</v>
      </c>
    </row>
    <row r="229" spans="1:2" ht="15">
      <c r="A229" s="102"/>
      <c r="B229" s="104"/>
    </row>
    <row r="230" spans="1:10" ht="48.75" customHeight="1">
      <c r="A230" s="102"/>
      <c r="B230" s="202" t="s">
        <v>248</v>
      </c>
      <c r="C230" s="203"/>
      <c r="D230" s="203"/>
      <c r="E230" s="203"/>
      <c r="F230" s="203"/>
      <c r="G230" s="203"/>
      <c r="H230" s="172"/>
      <c r="I230" s="106"/>
      <c r="J230" s="106"/>
    </row>
    <row r="231" spans="1:2" ht="15">
      <c r="A231" s="102"/>
      <c r="B231" s="104"/>
    </row>
    <row r="232" spans="1:2" ht="15">
      <c r="A232" s="102"/>
      <c r="B232" s="154" t="s">
        <v>236</v>
      </c>
    </row>
    <row r="233" spans="1:2" ht="15">
      <c r="A233" s="102"/>
      <c r="B233" s="104"/>
    </row>
    <row r="234" spans="1:10" ht="47.25" customHeight="1">
      <c r="A234" s="102"/>
      <c r="B234" s="202" t="s">
        <v>249</v>
      </c>
      <c r="C234" s="203"/>
      <c r="D234" s="203"/>
      <c r="E234" s="203"/>
      <c r="F234" s="203"/>
      <c r="G234" s="203"/>
      <c r="H234" s="172"/>
      <c r="I234" s="106"/>
      <c r="J234" s="155"/>
    </row>
    <row r="235" spans="1:2" ht="15">
      <c r="A235" s="102"/>
      <c r="B235" s="104"/>
    </row>
    <row r="236" spans="1:10" ht="18" customHeight="1">
      <c r="A236" s="102"/>
      <c r="B236" s="202" t="s">
        <v>237</v>
      </c>
      <c r="C236" s="202"/>
      <c r="D236" s="202"/>
      <c r="E236" s="202"/>
      <c r="F236" s="202"/>
      <c r="G236" s="202"/>
      <c r="H236" s="106"/>
      <c r="I236" s="106"/>
      <c r="J236" s="155"/>
    </row>
    <row r="237" ht="14.25">
      <c r="A237" s="102"/>
    </row>
    <row r="238" spans="1:2" ht="14.25">
      <c r="A238" s="102"/>
      <c r="B238" s="181" t="s">
        <v>250</v>
      </c>
    </row>
    <row r="239" spans="1:2" ht="14.25">
      <c r="A239" s="102"/>
      <c r="B239" s="181" t="s">
        <v>251</v>
      </c>
    </row>
    <row r="240" spans="1:2" ht="14.25">
      <c r="A240" s="102"/>
      <c r="B240" s="181" t="s">
        <v>239</v>
      </c>
    </row>
    <row r="241" spans="1:2" ht="14.25">
      <c r="A241" s="102"/>
      <c r="B241" s="181" t="s">
        <v>238</v>
      </c>
    </row>
    <row r="242" spans="1:2" ht="14.25">
      <c r="A242" s="102"/>
      <c r="B242" s="181" t="s">
        <v>252</v>
      </c>
    </row>
    <row r="243" ht="14.25">
      <c r="A243" s="102"/>
    </row>
    <row r="244" spans="1:10" ht="38.25" customHeight="1">
      <c r="A244" s="102"/>
      <c r="B244" s="202" t="s">
        <v>240</v>
      </c>
      <c r="C244" s="202"/>
      <c r="D244" s="202"/>
      <c r="E244" s="202"/>
      <c r="F244" s="202"/>
      <c r="G244" s="202"/>
      <c r="H244" s="106"/>
      <c r="I244" s="106"/>
      <c r="J244" s="155"/>
    </row>
    <row r="245" ht="15">
      <c r="A245" s="104"/>
    </row>
    <row r="246" spans="1:2" ht="15">
      <c r="A246" s="154" t="s">
        <v>182</v>
      </c>
      <c r="B246" s="104" t="s">
        <v>139</v>
      </c>
    </row>
    <row r="247" spans="1:2" ht="15">
      <c r="A247" s="102"/>
      <c r="B247" s="104"/>
    </row>
    <row r="248" spans="1:10" ht="30.75" customHeight="1">
      <c r="A248" s="102"/>
      <c r="B248" s="202" t="s">
        <v>140</v>
      </c>
      <c r="C248" s="202"/>
      <c r="D248" s="202"/>
      <c r="E248" s="202"/>
      <c r="F248" s="202"/>
      <c r="G248" s="202"/>
      <c r="H248" s="106"/>
      <c r="I248" s="106"/>
      <c r="J248" s="106"/>
    </row>
    <row r="249" spans="1:2" ht="15">
      <c r="A249" s="102"/>
      <c r="B249" s="104"/>
    </row>
    <row r="250" spans="1:3" ht="15">
      <c r="A250" s="135" t="s">
        <v>183</v>
      </c>
      <c r="B250" s="104" t="s">
        <v>184</v>
      </c>
      <c r="C250" s="104"/>
    </row>
    <row r="251" spans="1:10" ht="43.5" customHeight="1">
      <c r="A251" s="102"/>
      <c r="E251" s="175" t="s">
        <v>4</v>
      </c>
      <c r="F251" s="219" t="s">
        <v>5</v>
      </c>
      <c r="G251" s="219"/>
      <c r="J251" s="159"/>
    </row>
    <row r="252" spans="1:10" ht="15">
      <c r="A252" s="102"/>
      <c r="E252" s="171">
        <v>37894</v>
      </c>
      <c r="F252" s="215">
        <v>37529</v>
      </c>
      <c r="G252" s="215"/>
      <c r="J252" s="160"/>
    </row>
    <row r="253" spans="1:9" ht="15">
      <c r="A253" s="102"/>
      <c r="B253" s="104" t="s">
        <v>209</v>
      </c>
      <c r="E253" s="161"/>
      <c r="I253" s="116"/>
    </row>
    <row r="254" ht="14.25">
      <c r="A254" s="102"/>
    </row>
    <row r="255" spans="1:10" ht="14.25">
      <c r="A255" s="102"/>
      <c r="B255" s="102" t="s">
        <v>141</v>
      </c>
      <c r="D255" s="133"/>
      <c r="E255" s="117">
        <f>+'IS'!B42</f>
        <v>3090</v>
      </c>
      <c r="F255" s="216">
        <f>+'IS'!E42</f>
        <v>-2113</v>
      </c>
      <c r="G255" s="216"/>
      <c r="I255" s="187"/>
      <c r="J255" s="187"/>
    </row>
    <row r="256" spans="1:10" ht="14.25">
      <c r="A256" s="102"/>
      <c r="E256" s="173"/>
      <c r="F256" s="173"/>
      <c r="G256" s="125"/>
      <c r="J256" s="113"/>
    </row>
    <row r="257" spans="1:10" ht="14.25">
      <c r="A257" s="102"/>
      <c r="B257" s="102" t="s">
        <v>142</v>
      </c>
      <c r="E257" s="173"/>
      <c r="F257" s="173"/>
      <c r="G257" s="125"/>
      <c r="J257" s="113"/>
    </row>
    <row r="258" spans="1:10" ht="14.25">
      <c r="A258" s="102"/>
      <c r="B258" s="102" t="s">
        <v>195</v>
      </c>
      <c r="E258" s="117">
        <v>781689</v>
      </c>
      <c r="F258" s="217">
        <v>781689</v>
      </c>
      <c r="G258" s="217"/>
      <c r="I258" s="187"/>
      <c r="J258" s="187"/>
    </row>
    <row r="259" spans="1:10" ht="14.25">
      <c r="A259" s="102"/>
      <c r="B259" s="102" t="s">
        <v>143</v>
      </c>
      <c r="E259" s="173"/>
      <c r="F259" s="173"/>
      <c r="G259" s="125"/>
      <c r="J259" s="113"/>
    </row>
    <row r="260" spans="1:10" ht="14.25">
      <c r="A260" s="102"/>
      <c r="B260" s="102" t="s">
        <v>144</v>
      </c>
      <c r="E260" s="174">
        <f>+'IS'!B44</f>
        <v>0.39529787421851914</v>
      </c>
      <c r="F260" s="218">
        <f>+'IS'!E44</f>
        <v>-0.2703121062212721</v>
      </c>
      <c r="G260" s="218"/>
      <c r="I260" s="188"/>
      <c r="J260" s="188"/>
    </row>
    <row r="261" spans="1:7" ht="14.25">
      <c r="A261" s="102"/>
      <c r="F261" s="113"/>
      <c r="G261" s="113"/>
    </row>
    <row r="262" ht="14.25">
      <c r="A262" s="102"/>
    </row>
    <row r="263" spans="1:10" ht="38.25" customHeight="1">
      <c r="A263" s="102"/>
      <c r="B263" s="202" t="s">
        <v>259</v>
      </c>
      <c r="C263" s="203"/>
      <c r="D263" s="203"/>
      <c r="E263" s="203"/>
      <c r="F263" s="203"/>
      <c r="G263" s="203"/>
      <c r="H263" s="172"/>
      <c r="I263" s="106"/>
      <c r="J263" s="106"/>
    </row>
    <row r="264" ht="14.25">
      <c r="A264" s="102"/>
    </row>
    <row r="265" spans="1:2" ht="15">
      <c r="A265" s="102"/>
      <c r="B265" s="104" t="s">
        <v>210</v>
      </c>
    </row>
    <row r="266" spans="1:3" ht="15">
      <c r="A266" s="102"/>
      <c r="B266" s="154"/>
      <c r="C266" s="104"/>
    </row>
    <row r="267" spans="1:10" ht="53.25" customHeight="1">
      <c r="A267" s="102"/>
      <c r="B267" s="202" t="s">
        <v>145</v>
      </c>
      <c r="C267" s="203"/>
      <c r="D267" s="203"/>
      <c r="E267" s="203"/>
      <c r="F267" s="203"/>
      <c r="G267" s="203"/>
      <c r="H267" s="172"/>
      <c r="I267" s="106"/>
      <c r="J267" s="106"/>
    </row>
    <row r="268" ht="14.25">
      <c r="A268" s="102"/>
    </row>
    <row r="269" ht="14.25">
      <c r="A269" s="102"/>
    </row>
    <row r="270" ht="14.25">
      <c r="A270" s="102"/>
    </row>
    <row r="271" ht="14.25">
      <c r="A271" s="102"/>
    </row>
    <row r="272" ht="15">
      <c r="A272" s="104" t="s">
        <v>185</v>
      </c>
    </row>
    <row r="273" ht="15">
      <c r="A273" s="104"/>
    </row>
    <row r="274" ht="15">
      <c r="A274" s="104"/>
    </row>
    <row r="275" ht="15">
      <c r="A275" s="104"/>
    </row>
    <row r="276" ht="15">
      <c r="A276" s="104" t="s">
        <v>201</v>
      </c>
    </row>
    <row r="277" ht="15">
      <c r="A277" s="104" t="s">
        <v>206</v>
      </c>
    </row>
    <row r="278" ht="15">
      <c r="A278" s="104" t="s">
        <v>186</v>
      </c>
    </row>
    <row r="279" spans="1:3" ht="15">
      <c r="A279" s="162" t="s">
        <v>260</v>
      </c>
      <c r="C279" s="163"/>
    </row>
    <row r="280" ht="14.25">
      <c r="A280" s="102"/>
    </row>
  </sheetData>
  <mergeCells count="102">
    <mergeCell ref="B21:G21"/>
    <mergeCell ref="B25:G25"/>
    <mergeCell ref="B87:G87"/>
    <mergeCell ref="B91:G91"/>
    <mergeCell ref="G35:H35"/>
    <mergeCell ref="G41:H41"/>
    <mergeCell ref="G29:H29"/>
    <mergeCell ref="G30:H30"/>
    <mergeCell ref="G34:H34"/>
    <mergeCell ref="G45:H45"/>
    <mergeCell ref="B5:G5"/>
    <mergeCell ref="B9:G9"/>
    <mergeCell ref="B13:G13"/>
    <mergeCell ref="B17:G17"/>
    <mergeCell ref="B126:G126"/>
    <mergeCell ref="B130:G130"/>
    <mergeCell ref="B95:G95"/>
    <mergeCell ref="C139:C141"/>
    <mergeCell ref="D139:D141"/>
    <mergeCell ref="E139:E141"/>
    <mergeCell ref="E138:G138"/>
    <mergeCell ref="F139:G141"/>
    <mergeCell ref="B122:G122"/>
    <mergeCell ref="B121:G121"/>
    <mergeCell ref="F251:G251"/>
    <mergeCell ref="F145:G145"/>
    <mergeCell ref="F146:G146"/>
    <mergeCell ref="B263:G263"/>
    <mergeCell ref="B150:G150"/>
    <mergeCell ref="B158:G159"/>
    <mergeCell ref="B164:G164"/>
    <mergeCell ref="B154:G154"/>
    <mergeCell ref="B217:G217"/>
    <mergeCell ref="B214:G214"/>
    <mergeCell ref="B267:G267"/>
    <mergeCell ref="F252:G252"/>
    <mergeCell ref="F255:G255"/>
    <mergeCell ref="F258:G258"/>
    <mergeCell ref="F260:G260"/>
    <mergeCell ref="I258:J258"/>
    <mergeCell ref="I260:J260"/>
    <mergeCell ref="B167:G167"/>
    <mergeCell ref="F147:G147"/>
    <mergeCell ref="B248:G248"/>
    <mergeCell ref="I255:J255"/>
    <mergeCell ref="B165:G165"/>
    <mergeCell ref="B166:G166"/>
    <mergeCell ref="B196:G196"/>
    <mergeCell ref="B192:G192"/>
    <mergeCell ref="F142:G142"/>
    <mergeCell ref="F143:G143"/>
    <mergeCell ref="C138:D138"/>
    <mergeCell ref="G36:H36"/>
    <mergeCell ref="G38:H38"/>
    <mergeCell ref="G39:H39"/>
    <mergeCell ref="G40:H40"/>
    <mergeCell ref="G42:H42"/>
    <mergeCell ref="G43:H43"/>
    <mergeCell ref="G44:H44"/>
    <mergeCell ref="G50:H50"/>
    <mergeCell ref="G51:H51"/>
    <mergeCell ref="G52:H52"/>
    <mergeCell ref="G54:H54"/>
    <mergeCell ref="G55:H55"/>
    <mergeCell ref="G56:H56"/>
    <mergeCell ref="G57:H57"/>
    <mergeCell ref="G58:H58"/>
    <mergeCell ref="G59:H59"/>
    <mergeCell ref="G60:H60"/>
    <mergeCell ref="G61:H61"/>
    <mergeCell ref="G66:H66"/>
    <mergeCell ref="G67:H67"/>
    <mergeCell ref="G70:H70"/>
    <mergeCell ref="G71:H71"/>
    <mergeCell ref="G80:H80"/>
    <mergeCell ref="G82:H82"/>
    <mergeCell ref="G72:H72"/>
    <mergeCell ref="G74:H74"/>
    <mergeCell ref="G78:H78"/>
    <mergeCell ref="G79:H79"/>
    <mergeCell ref="B120:G120"/>
    <mergeCell ref="B107:G107"/>
    <mergeCell ref="B116:G116"/>
    <mergeCell ref="B117:G117"/>
    <mergeCell ref="B119:G119"/>
    <mergeCell ref="B118:G118"/>
    <mergeCell ref="B103:G103"/>
    <mergeCell ref="B99:G99"/>
    <mergeCell ref="B104:G104"/>
    <mergeCell ref="B112:G112"/>
    <mergeCell ref="B215:G215"/>
    <mergeCell ref="B204:G204"/>
    <mergeCell ref="B208:G208"/>
    <mergeCell ref="B210:G210"/>
    <mergeCell ref="B212:G212"/>
    <mergeCell ref="B236:G236"/>
    <mergeCell ref="B244:G244"/>
    <mergeCell ref="B222:G222"/>
    <mergeCell ref="B218:G218"/>
    <mergeCell ref="B226:G226"/>
    <mergeCell ref="B230:G230"/>
    <mergeCell ref="B234:G234"/>
  </mergeCells>
  <printOptions/>
  <pageMargins left="0.45" right="0" top="0.96" bottom="0.67" header="0.5" footer="0.67"/>
  <pageSetup horizontalDpi="600" verticalDpi="600" orientation="portrait" paperSize="9" scale="82" r:id="rId1"/>
  <rowBreaks count="7" manualBreakCount="7">
    <brk id="26" max="7" man="1"/>
    <brk id="63" max="7" man="1"/>
    <brk id="96" max="7" man="1"/>
    <brk id="126" max="7" man="1"/>
    <brk id="168" max="7" man="1"/>
    <brk id="209" max="7" man="1"/>
    <brk id="2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Damansara Realty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Damansara Realty Berhad</dc:creator>
  <cp:keywords/>
  <dc:description/>
  <cp:lastModifiedBy>Yong Boon Chin</cp:lastModifiedBy>
  <cp:lastPrinted>2003-11-03T02:25:54Z</cp:lastPrinted>
  <dcterms:created xsi:type="dcterms:W3CDTF">2003-07-29T00:59:41Z</dcterms:created>
  <dcterms:modified xsi:type="dcterms:W3CDTF">2003-10-27T02:18:26Z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