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2" windowHeight="5028" activeTab="2"/>
  </bookViews>
  <sheets>
    <sheet name="PL" sheetId="1" r:id="rId1"/>
    <sheet name="BS" sheetId="2" r:id="rId2"/>
    <sheet name="NOTE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<sst xmlns="http://schemas.openxmlformats.org/spreadsheetml/2006/main" count="376" uniqueCount="285">
  <si>
    <t xml:space="preserve"> </t>
  </si>
  <si>
    <t>CONSOLIDATED INCOME STATEMENT</t>
  </si>
  <si>
    <t>INDIVIDUAL QUARTER</t>
  </si>
  <si>
    <t>CURRENT</t>
  </si>
  <si>
    <t>YEAR</t>
  </si>
  <si>
    <t>QUARTER</t>
  </si>
  <si>
    <t>TO DATE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</si>
  <si>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</si>
  <si>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</si>
  <si>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</si>
  <si>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</si>
  <si>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</si>
  <si>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</si>
  <si>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</si>
  <si>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</si>
  <si>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</si>
  <si>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</si>
  <si>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items.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</si>
  <si>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</si>
  <si>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</si>
  <si>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</si>
  <si>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</si>
  <si>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</si>
  <si>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</si>
  <si>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interest on borrowings, depreciation and 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</si>
  <si>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</si>
  <si>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</si>
  <si>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</si>
  <si>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</si>
  <si>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</si>
  <si>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</si>
  <si>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</si>
  <si>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</si>
  <si>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</si>
  <si>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</si>
  <si>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</si>
  <si>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</si>
  <si>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Profit/(loss) after taxation</t>
  </si>
  <si>
    <t xml:space="preserve">       before deducting minority interests</t>
  </si>
  <si>
    <t>(ii) 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</si>
  <si>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</si>
  <si>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</si>
  <si>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</si>
  <si>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</si>
  <si>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</si>
  <si>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</si>
  <si>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</si>
  <si>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</si>
  <si>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</si>
  <si>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items attributable to members of the</t>
  </si>
  <si>
    <t xml:space="preserve"> company</t>
  </si>
  <si>
    <t>deducting any provision for preference</t>
  </si>
  <si>
    <t>dividends, if any :-</t>
  </si>
  <si>
    <t>CONSOLIDATED BALANCE SHEET</t>
  </si>
  <si>
    <t>AS AT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</si>
  <si>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</si>
  <si>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</si>
  <si>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</si>
  <si>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</si>
  <si>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</si>
  <si>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</si>
  <si>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</si>
  <si>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</si>
  <si>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</si>
  <si>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</si>
  <si>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</si>
  <si>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</si>
  <si>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</si>
  <si>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</si>
  <si>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</si>
  <si>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</si>
  <si>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</si>
  <si>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</si>
  <si>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</si>
  <si>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Minority Interests</t>
  </si>
  <si>
    <t>Long Term Borrowings</t>
  </si>
  <si>
    <t>Net tangible assets per share (sen)</t>
  </si>
  <si>
    <t>DAMANSARA REALTY BERHAD</t>
  </si>
  <si>
    <t>-</t>
  </si>
  <si>
    <t>Loss per share based on 2(j) above after</t>
  </si>
  <si>
    <t>Other Creditors and Accruals</t>
  </si>
  <si>
    <t>Other Long Term Liabilities-Deferred Taxation</t>
  </si>
  <si>
    <t xml:space="preserve">Syndicated term loan (secured) </t>
  </si>
  <si>
    <t>Term loan (secured)</t>
  </si>
  <si>
    <t>Advance from shareholders of a subsidiary</t>
  </si>
  <si>
    <t>Lease and hire purchase creditors</t>
  </si>
  <si>
    <t>Short term</t>
  </si>
  <si>
    <t>Syndicated term loan (secured)</t>
  </si>
  <si>
    <t>Revolving credit</t>
  </si>
  <si>
    <t>8.5% term loan from EPF (secured)</t>
  </si>
  <si>
    <t>BY ORDER OF THE BOARD</t>
  </si>
  <si>
    <t>Managing Director</t>
  </si>
  <si>
    <t>EXPLANATORY NOTES</t>
  </si>
  <si>
    <t>Analysis by activities</t>
  </si>
  <si>
    <t>Profit/(loss)</t>
  </si>
  <si>
    <t>before</t>
  </si>
  <si>
    <t>taxation</t>
  </si>
  <si>
    <t xml:space="preserve">Tangible </t>
  </si>
  <si>
    <t>assets</t>
  </si>
  <si>
    <t>employed</t>
  </si>
  <si>
    <t>Current year prospects</t>
  </si>
  <si>
    <t>Accounting policies</t>
  </si>
  <si>
    <t>Review of the performance</t>
  </si>
  <si>
    <t>Total investment at cost</t>
  </si>
  <si>
    <t xml:space="preserve">Total investment at carrying value/book value </t>
  </si>
  <si>
    <t xml:space="preserve">   ( after provision for diminution in value)</t>
  </si>
  <si>
    <t xml:space="preserve">Total investment at market value at </t>
  </si>
  <si>
    <t>Foreign Exchange Reserve</t>
  </si>
  <si>
    <t>Provision for diminution in value</t>
  </si>
  <si>
    <t xml:space="preserve">  - Investment in associated company</t>
  </si>
  <si>
    <t xml:space="preserve">  - Properties held for development</t>
  </si>
  <si>
    <t xml:space="preserve">  - Investment property</t>
  </si>
  <si>
    <t>Provision for doubtful debts</t>
  </si>
  <si>
    <t xml:space="preserve"> - Advances made to associated company</t>
  </si>
  <si>
    <t>RM '000</t>
  </si>
  <si>
    <t>Individual quarter</t>
  </si>
  <si>
    <t>Current year</t>
  </si>
  <si>
    <t>quarter</t>
  </si>
  <si>
    <t>Preceding year</t>
  </si>
  <si>
    <t>year to date</t>
  </si>
  <si>
    <t xml:space="preserve">Current </t>
  </si>
  <si>
    <t>Preceding</t>
  </si>
  <si>
    <t>- Current</t>
  </si>
  <si>
    <t>- under/(over) provision of previous years</t>
  </si>
  <si>
    <t>Taxation on share of results of associated companies</t>
  </si>
  <si>
    <t xml:space="preserve"> - underprovision of previous years</t>
  </si>
  <si>
    <t>The Company redeemed the remaining Convertible Redeemable Unsecured Loan Stocks ("CRGULS") in issue of</t>
  </si>
  <si>
    <t>involving off balance sheet financial instruments.</t>
  </si>
  <si>
    <t>Cash and Bank Balances</t>
  </si>
  <si>
    <t>Deposit with Financial Institution</t>
  </si>
  <si>
    <t>pledged as security for credit facilities extended to a buyer of a portion of a subsidiary's development property.</t>
  </si>
  <si>
    <t xml:space="preserve">The discharge of the charge is pending subdivision of the master title and transfer of the charge to the </t>
  </si>
  <si>
    <t>subdivided title of the disposed portion.</t>
  </si>
  <si>
    <t xml:space="preserve">PRECEDING </t>
  </si>
  <si>
    <t>CONTROL</t>
  </si>
  <si>
    <t>Estate Development</t>
  </si>
  <si>
    <t>Property Held for Development</t>
  </si>
  <si>
    <t>Property Held for Investment</t>
  </si>
  <si>
    <t>Long term</t>
  </si>
  <si>
    <t>MOHD. QARI BIN AHMAD</t>
  </si>
  <si>
    <t>Bridging loan (secured)</t>
  </si>
  <si>
    <t>Other Debtors, Deposits &amp; Prepayments</t>
  </si>
  <si>
    <t>Kuala Lumpur</t>
  </si>
  <si>
    <t>(ii)  Fully diluted (sen)</t>
  </si>
  <si>
    <t>i)</t>
  </si>
  <si>
    <t xml:space="preserve">On 24 September 1992, Damansara Realty Bhd ("D Bhd") had entered into an Assignment Agreement with </t>
  </si>
  <si>
    <t xml:space="preserve">rights for RM55,000,000. This two agreements were formulated under a Recovery Scheme that was </t>
  </si>
  <si>
    <t>endorsed by the Securities Commission to address the issue of the "missing asset", in the books of D Bhd,</t>
  </si>
  <si>
    <t xml:space="preserve">This sale to Puteri resulted in PKL and Sun Swee applying from the Kuala Lumpur High Court ("the Court") an </t>
  </si>
  <si>
    <t>ii)</t>
  </si>
  <si>
    <t xml:space="preserve">An impending legal action by D Bhd against the developer of Regency Hotel, Tanjung Tuan Resort Development </t>
  </si>
  <si>
    <t>iii)</t>
  </si>
  <si>
    <t>hotel. Due to the failure of both Sun Swee and PKL to comply with the conditions precedent in their respective</t>
  </si>
  <si>
    <t>Sdn Bhd ("TTRD"), to recover the title to the hotel that is currently in the custody of the stakeholders. This suit can</t>
  </si>
  <si>
    <t>Accumulated losses</t>
  </si>
  <si>
    <t xml:space="preserve">Default on MBSB loans </t>
  </si>
  <si>
    <t xml:space="preserve">On 8 April 1999, Malaysian Building Society Berhad ("MBSB") has commenced foreclosure proceeding against </t>
  </si>
  <si>
    <t>The collateral was given in connection with loan facilities of RM50 million granted by MBSB to Woo Hing</t>
  </si>
  <si>
    <t>Brothers Bhd ("WHBB") for purposes of WHBB undertaking a property development on part of the Lands.</t>
  </si>
  <si>
    <t>proceedings against GDG in respect of the Lands are currently pending hearing before the Court</t>
  </si>
  <si>
    <t>acquisition of GDG by D BHD</t>
  </si>
  <si>
    <t xml:space="preserve">In 1995, Tanjung Tuan Hotel Sdn Bhd, a wholly-owned subsidiary of the Company had terminated a Management </t>
  </si>
  <si>
    <t>Net Current Liabilities</t>
  </si>
  <si>
    <t>Agreement dated 15 September 1991 entered into with RIH Services (M) Sdn Bhd ("RIH") due to various breaches</t>
  </si>
  <si>
    <t xml:space="preserve">agreements under the Recovery Scheme, D Bhd proceeded to terminate both the said agreements in December </t>
  </si>
  <si>
    <t>1995 and entered into an agreement with Puteri Hotel Sdn Bhd ("Puteri") to sell Regency Hotel for RM50,000,000.</t>
  </si>
  <si>
    <t>committed by the said managers in managing Tanjung Tuan Hotel. RIH has challenged the validity of the termination</t>
  </si>
  <si>
    <t xml:space="preserve">due to the failure of the developer of Regency Hotel to procure and transfer to the Company the land title of the </t>
  </si>
  <si>
    <t>The Court has already entered judgement against WHBB  for defaulting under the loan facilities. The foreclosure</t>
  </si>
  <si>
    <t>31/12/99</t>
  </si>
  <si>
    <t>31/12/98</t>
  </si>
  <si>
    <t xml:space="preserve">  - Hotel property</t>
  </si>
  <si>
    <t xml:space="preserve"> - Advances to third party</t>
  </si>
  <si>
    <t xml:space="preserve"> - Deposit paid for acquisition of Merit Aim Sdn Bhd</t>
  </si>
  <si>
    <t xml:space="preserve"> - Deposit paid for proposed Indonesia quarry project</t>
  </si>
  <si>
    <t>- Deferred taxation</t>
  </si>
  <si>
    <t xml:space="preserve"> - current</t>
  </si>
  <si>
    <t>b) Investment in quoted shares as at 31 December 1999</t>
  </si>
  <si>
    <t>Group borrowings and debts securities as at 31 December 1999</t>
  </si>
  <si>
    <t>Property Development Project</t>
  </si>
  <si>
    <t>Property Letting</t>
  </si>
  <si>
    <t>Plantation</t>
  </si>
  <si>
    <t>Property Development &amp; Construction</t>
  </si>
  <si>
    <t>Quarry &amp; Mining</t>
  </si>
  <si>
    <t>Hotel Operations</t>
  </si>
  <si>
    <t>Agro Forestry &amp; Timber Related</t>
  </si>
  <si>
    <t>Investment Holdings</t>
  </si>
  <si>
    <t>Other Services</t>
  </si>
  <si>
    <t>CUMULATIVE QUARTER</t>
  </si>
  <si>
    <t>Cumulative quarter</t>
  </si>
  <si>
    <t>FOR THE YEAR ENDED 31 DECEMBER 1999</t>
  </si>
  <si>
    <t>There were no extraordinary items for the financial year under review.</t>
  </si>
  <si>
    <t>There were no pre-acquisition profits or losses for the financial year under review.</t>
  </si>
  <si>
    <t>a) There were no purchase and disposal of quoted securities during the financial year.</t>
  </si>
  <si>
    <t xml:space="preserve">    end of reporting year</t>
  </si>
  <si>
    <t>On 5 October 1999, the Company announced the revised terms and conditions of the interim financing and</t>
  </si>
  <si>
    <t>shareholders approval was obtained at an Extraordinary General Meeting held on 6 December 1999. The</t>
  </si>
  <si>
    <t>interim financing was completed on 18 January 2000 and on the same day repayment of outstanding term</t>
  </si>
  <si>
    <t>The results of the Group was not affected by cyclical or seasonal factors for the year ended 31 December 1999.</t>
  </si>
  <si>
    <t>RM37,862,920 at par during the financial year under review.</t>
  </si>
  <si>
    <t>compared to RM 196.52 million in 1998, the losses were mainly due to additional provision for doubtful debts</t>
  </si>
  <si>
    <t>policy. Details of provisions made are disclosed in Note 2 above.</t>
  </si>
  <si>
    <t>and further write down in value of assets to the latest market value in accordance with the Group's revaluation</t>
  </si>
  <si>
    <t>Sun Swee Development Sdn Bhd ("Sun Swee") to assign its rights and interest in title to the Regency Hotel</t>
  </si>
  <si>
    <t>by the Company with Pembinaan Kota Laksamana (Melaka) Sdn Bhd ('PKL") to acquire land with reclamation</t>
  </si>
  <si>
    <t>for cash consideration of RM45,000,000. A subsequent agreement dated 2 November 1993 was entered into</t>
  </si>
  <si>
    <t>Injunction Order to restrain D Bhd from any form of dealings in relation to Regency Hotel. The Court has granted</t>
  </si>
  <si>
    <t xml:space="preserve">the Injunction Order to PKL and Sun Swee on 29 January 1996 and submissions to Court have been made </t>
  </si>
  <si>
    <t>and an arbitration proceedings has taken place since 1997.</t>
  </si>
  <si>
    <t>During the financial year ended 31 December 1999, the Group and Company has not entered into any contract</t>
  </si>
  <si>
    <t>Ipoh Perak("Lands") which were charged to MBSB as collateral. The charge was given prior to the completion of the</t>
  </si>
  <si>
    <t xml:space="preserve">Golden Dragon Garden Sdn Bhd ("GDG") in relation to GDG's interest in certain land located at Mukim of Sg.Raia, </t>
  </si>
  <si>
    <t>in December 1996 and hearing has been fixed on 19 June 2000. In the opinion of the Directors, the Injunction Order</t>
  </si>
  <si>
    <t xml:space="preserve"> is now redundant since Puteri is no longer desirous of completing the purchase of the hotel and the only issues</t>
  </si>
  <si>
    <t xml:space="preserve"> to be decided is the beneficial  ownership of the hotel and whether specific performance of the Recovery Scheme</t>
  </si>
  <si>
    <t xml:space="preserve">has fully paid the purchase price of RM36 million  to the vendors. An order for specific performance of the </t>
  </si>
  <si>
    <t>Recovery Scheme is highly unlikely due to  the non compliance of  PKL and Sun Swee with the conditions precedent,</t>
  </si>
  <si>
    <t xml:space="preserve">but if it is ordered such, then D Bhd would have to release the hotel to Sun Swee and obtain the PKL lands with </t>
  </si>
  <si>
    <t>reclamation rights by merely topping-up the shortfall of RM10 million.</t>
  </si>
  <si>
    <t>loan with Employees'  Provident Fund Board amounting to RM566 million comprising RM540 million in principal</t>
  </si>
  <si>
    <t>with interim financing to repay part of its borrowings.</t>
  </si>
  <si>
    <t>On 29 June and 8 July 1999, the Company has proposed a  restructuring and reconstruction scheme together</t>
  </si>
  <si>
    <t>and approximately RM26 million in interest was made. The Company is now proceeding with the remaining</t>
  </si>
  <si>
    <t>components of the proposed restructuring and reconstruction exercise and the submission to the relevant</t>
  </si>
  <si>
    <t>authorities will be made in due course.</t>
  </si>
  <si>
    <t>The Group was affected by the softening rental rates, hence, recorded a turnover of RM58.43 million for the</t>
  </si>
  <si>
    <t>year ended 31 December 1999 , a decrease of 17.08% as compared to previous corresponding year in 1998</t>
  </si>
  <si>
    <t xml:space="preserve">With the current economic situation, the Directors will continue to adopt prudent management approaches and </t>
  </si>
  <si>
    <t>a subsidiary in Papua New Guinea.</t>
  </si>
  <si>
    <t>In addition, the Company has completed the interim financing mentioned in Note 9, which reduced the Company’s</t>
  </si>
  <si>
    <t>gearing and interest expense.</t>
  </si>
  <si>
    <t xml:space="preserve">There were no changes in the composition of the Group during the financial year. Subsequent to year end, due to </t>
  </si>
  <si>
    <t xml:space="preserve">focus on upgrading and changing the tenant mix on their prime property at Damansara Heights. The relaunch of </t>
  </si>
  <si>
    <t>Bandar Damansara Kuantan ("BDK") in the second quarter of 2000 and the construction of a boarding school in</t>
  </si>
  <si>
    <t>BDK is expected to contribute positively to the Group's future earnings.</t>
  </si>
  <si>
    <t xml:space="preserve">Barring unforeseen circumstances, the Group will be on a stronger financial footing upon completion of the </t>
  </si>
  <si>
    <t>restructuring and reconstruction scheme.</t>
  </si>
  <si>
    <t>Variance of actual profit from forecast profit / profit guarantee</t>
  </si>
  <si>
    <t>Dividend</t>
  </si>
  <si>
    <t>Pre-acquisition profits</t>
  </si>
  <si>
    <t>Profit on sale of investment and/or properties</t>
  </si>
  <si>
    <t>Purchase or disposal of quoted securities</t>
  </si>
  <si>
    <t>Effect of changes in the composition of the Group for the current financial year to date</t>
  </si>
  <si>
    <t>Status of uncompleted corporate announcement</t>
  </si>
  <si>
    <t>shares and resale of treasury shares</t>
  </si>
  <si>
    <t>Extraordinary items</t>
  </si>
  <si>
    <t>Pending material litigation</t>
  </si>
  <si>
    <t>only be filed when a decision has been made in the case brought by Sun Swee and PKL against D Bhd. The</t>
  </si>
  <si>
    <t>Segment reporting</t>
  </si>
  <si>
    <t>Issuance and repayment of debt and equity securities, share buy-backs, share cancellation, share held as treasury</t>
  </si>
  <si>
    <t>Material change in the profit before taxation</t>
  </si>
  <si>
    <t>Financial instrument with off balance sheet risk</t>
  </si>
  <si>
    <t xml:space="preserve"> would be ordered. Insofar as beneficial ownership is concerned, this would be a non-issue since the Company </t>
  </si>
  <si>
    <t>iv)</t>
  </si>
  <si>
    <r>
      <t xml:space="preserve">      </t>
    </r>
    <r>
      <rPr>
        <b/>
        <u val="single"/>
        <sz val="12"/>
        <rFont val="Arial"/>
        <family val="2"/>
      </rPr>
      <t>1998</t>
    </r>
    <r>
      <rPr>
        <sz val="12"/>
        <rFont val="Arial"/>
        <family val="2"/>
      </rPr>
      <t xml:space="preserve"> : 776,249,062 ordinary shares)(sen)</t>
    </r>
  </si>
  <si>
    <t>computation consistent with those adopted in the 1998 Annual Reports. There has been no changes to these policies</t>
  </si>
  <si>
    <t>and/or methods adopted for the current financial year to date.</t>
  </si>
  <si>
    <t xml:space="preserve">Taxation </t>
  </si>
  <si>
    <t>management is of the view that the Court would declare D Bhd as the beneficial owner of the hotel.</t>
  </si>
  <si>
    <t>There were no disposal of investment and/or properties as at end of financial year.</t>
  </si>
  <si>
    <t>Group borrowings and debts securities</t>
  </si>
  <si>
    <t>This note is not applicable.</t>
  </si>
  <si>
    <t>The Directors have not recommended any final dividend for the financial year ended 31 December 1999 ( 1998 : Nil).</t>
  </si>
  <si>
    <r>
      <t xml:space="preserve">(i)   Basic (based on </t>
    </r>
    <r>
      <rPr>
        <b/>
        <u val="single"/>
        <sz val="12"/>
        <rFont val="Arial"/>
        <family val="2"/>
      </rPr>
      <t>1999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>781,689,857/</t>
    </r>
  </si>
  <si>
    <t>Seasonality or cyclicality of operations</t>
  </si>
  <si>
    <t>substantial losses incurred, a liquidator has been appointed to wind up Damansara Forest Products (PNG) Pty Ltd,</t>
  </si>
  <si>
    <t>AUDITED CONSOLIDATED RESULTS</t>
  </si>
  <si>
    <t>AMENDED ANOUNCEMENT</t>
  </si>
  <si>
    <t>28 April 2000</t>
  </si>
  <si>
    <t>The Group is contingently liable to the extent of RM 56.4 million in respect of property held for development</t>
  </si>
  <si>
    <t xml:space="preserve">activities amounting to RM637,924. The directors are of the opinion that the Group's calculations are correct and no </t>
  </si>
  <si>
    <t>of RM70.47 million. In addition, the Group recorded operating loss before taxation of RM 229.59 million in 1999</t>
  </si>
  <si>
    <t xml:space="preserve">There were no material changes in the quarterly results compared to the preceding quarter except for exceptional </t>
  </si>
  <si>
    <t>items mentioned above.</t>
  </si>
  <si>
    <t>The Group is contingently liable in relation to a dispute with a third party in the calculation of tribute relating to quarrying</t>
  </si>
  <si>
    <t>Contingent liabilities as at the end of financial year</t>
  </si>
  <si>
    <t xml:space="preserve">The Company and its subsidiary, Damansara Forest Products (PNG) Pty Ltd (''DFP"), has received claim of </t>
  </si>
  <si>
    <t xml:space="preserve">The Company and DFP are contesting  these claims and the directors are of the opinion that the likelyhood of the claim </t>
  </si>
  <si>
    <t>suceeding is remote.</t>
  </si>
  <si>
    <t xml:space="preserve"> of its contractual arrangements upon cessation of logging activities by DFP.</t>
  </si>
  <si>
    <t>special damages of approximately USD 1,648,000 and general damages of USD 6,102,000 arising from the termination</t>
  </si>
  <si>
    <t xml:space="preserve">The audited quarterly accounts have been prepared based on the same accounting policies and methods of </t>
  </si>
  <si>
    <t>provision is required for the disputed amount.</t>
  </si>
  <si>
    <t xml:space="preserve">  - Site infrastructure</t>
  </si>
  <si>
    <t xml:space="preserve">  - Estate development cost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</si>
</sst>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;[Red]0.00"/>
    <numFmt numFmtId="166" formatCode="0.0000;[Red]0.0000"/>
    <numFmt numFmtId="167" formatCode="0.000;[Red]0.000"/>
    <numFmt numFmtId="168" formatCode="#,##0.00;[Red]#,##0.00"/>
    <numFmt numFmtId="169" formatCode="0.00_);\(0.00\)"/>
    <numFmt numFmtId="170" formatCode="#,##0.0_);[Red]\(#,##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MS Sans Serif"/>
      <family val="0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Alignment="1" quotePrefix="1">
      <alignment horizontal="center"/>
    </xf>
    <xf numFmtId="38" fontId="4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38" fontId="4" fillId="0" borderId="2" xfId="0" applyNumberFormat="1" applyFont="1" applyFill="1" applyBorder="1" applyAlignment="1">
      <alignment/>
    </xf>
    <xf numFmtId="41" fontId="6" fillId="0" borderId="0" xfId="16" applyFont="1" applyFill="1" applyAlignment="1">
      <alignment horizontal="center"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38" fontId="5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/>
    </xf>
    <xf numFmtId="37" fontId="0" fillId="0" borderId="0" xfId="17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1" fontId="6" fillId="0" borderId="0" xfId="16" applyFont="1" applyFill="1" applyAlignment="1">
      <alignment horizontal="centerContinuous"/>
    </xf>
    <xf numFmtId="41" fontId="6" fillId="0" borderId="0" xfId="16" applyFont="1" applyFill="1" applyAlignment="1">
      <alignment horizontal="right"/>
    </xf>
    <xf numFmtId="41" fontId="6" fillId="0" borderId="0" xfId="16" applyFont="1" applyFill="1" applyAlignment="1">
      <alignment horizontal="center"/>
    </xf>
    <xf numFmtId="38" fontId="4" fillId="0" borderId="0" xfId="0" applyNumberFormat="1" applyFont="1" applyFill="1" applyBorder="1" applyAlignment="1">
      <alignment horizontal="right"/>
    </xf>
    <xf numFmtId="41" fontId="6" fillId="0" borderId="0" xfId="16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 horizontal="center"/>
    </xf>
    <xf numFmtId="41" fontId="6" fillId="0" borderId="3" xfId="16" applyFont="1" applyFill="1" applyBorder="1" applyAlignment="1">
      <alignment horizontal="centerContinuous"/>
    </xf>
    <xf numFmtId="38" fontId="6" fillId="0" borderId="3" xfId="16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38" fontId="4" fillId="0" borderId="0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8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4" fillId="0" borderId="0" xfId="0" applyNumberFormat="1" applyFont="1" applyFill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40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workbookViewId="0" topLeftCell="A6">
      <selection activeCell="K74" sqref="K74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9.140625" style="1" customWidth="1"/>
    <col min="4" max="4" width="9.00390625" style="1" customWidth="1"/>
    <col min="5" max="5" width="9.140625" style="1" customWidth="1"/>
    <col min="6" max="6" width="19.140625" style="1" customWidth="1"/>
    <col min="7" max="7" width="7.00390625" style="1" customWidth="1"/>
    <col min="8" max="8" width="15.28125" style="14" customWidth="1"/>
    <col min="9" max="9" width="15.00390625" style="14" customWidth="1"/>
    <col min="10" max="10" width="15.28125" style="14" customWidth="1"/>
    <col min="11" max="11" width="14.8515625" style="14" customWidth="1"/>
    <col min="12" max="16384" width="9.140625" style="1" customWidth="1"/>
  </cols>
  <sheetData>
    <row r="1" ht="15.75" customHeight="1">
      <c r="A1" s="13" t="s">
        <v>77</v>
      </c>
    </row>
    <row r="2" ht="14.25" customHeight="1">
      <c r="K2" s="15"/>
    </row>
    <row r="3" spans="1:11" ht="14.25" customHeight="1">
      <c r="A3" s="13" t="s">
        <v>266</v>
      </c>
      <c r="K3" s="15"/>
    </row>
    <row r="4" ht="15">
      <c r="A4" s="13" t="s">
        <v>190</v>
      </c>
    </row>
    <row r="6" spans="1:10" ht="15">
      <c r="A6" s="13" t="s">
        <v>1</v>
      </c>
      <c r="J6" s="16" t="s">
        <v>267</v>
      </c>
    </row>
    <row r="7" ht="16.5" customHeight="1"/>
    <row r="8" ht="15.75" customHeight="1"/>
    <row r="9" spans="8:11" ht="15">
      <c r="H9" s="17" t="s">
        <v>2</v>
      </c>
      <c r="I9" s="17"/>
      <c r="J9" s="17" t="s">
        <v>188</v>
      </c>
      <c r="K9" s="18"/>
    </row>
    <row r="10" spans="8:11" ht="15">
      <c r="H10" s="19" t="s">
        <v>3</v>
      </c>
      <c r="I10" s="19" t="s">
        <v>55</v>
      </c>
      <c r="J10" s="19" t="s">
        <v>3</v>
      </c>
      <c r="K10" s="19" t="s">
        <v>133</v>
      </c>
    </row>
    <row r="11" spans="8:11" ht="15">
      <c r="H11" s="19" t="s">
        <v>4</v>
      </c>
      <c r="I11" s="19" t="s">
        <v>4</v>
      </c>
      <c r="J11" s="19" t="s">
        <v>4</v>
      </c>
      <c r="K11" s="19" t="s">
        <v>4</v>
      </c>
    </row>
    <row r="12" spans="8:11" ht="15">
      <c r="H12" s="19" t="s">
        <v>5</v>
      </c>
      <c r="I12" s="19" t="s">
        <v>5</v>
      </c>
      <c r="J12" s="19" t="s">
        <v>6</v>
      </c>
      <c r="K12" s="19" t="s">
        <v>6</v>
      </c>
    </row>
    <row r="13" spans="8:11" ht="15">
      <c r="H13" s="7" t="s">
        <v>169</v>
      </c>
      <c r="I13" s="7" t="s">
        <v>170</v>
      </c>
      <c r="J13" s="7" t="s">
        <v>169</v>
      </c>
      <c r="K13" s="7" t="s">
        <v>170</v>
      </c>
    </row>
    <row r="14" spans="8:11" ht="15">
      <c r="H14" s="19" t="s">
        <v>7</v>
      </c>
      <c r="I14" s="19" t="s">
        <v>7</v>
      </c>
      <c r="J14" s="19" t="s">
        <v>7</v>
      </c>
      <c r="K14" s="19" t="s">
        <v>7</v>
      </c>
    </row>
    <row r="15" ht="15" customHeight="1"/>
    <row r="16" spans="1:11" ht="15" thickBot="1">
      <c r="A16" s="1">
        <v>1</v>
      </c>
      <c r="B16" s="1" t="s">
        <v>8</v>
      </c>
      <c r="C16" s="1" t="s">
        <v>9</v>
      </c>
      <c r="H16" s="11">
        <f>J16-44224</f>
        <v>14213</v>
      </c>
      <c r="I16" s="11">
        <f>K16-51414</f>
        <v>19056</v>
      </c>
      <c r="J16" s="11">
        <v>58437</v>
      </c>
      <c r="K16" s="11">
        <v>70470</v>
      </c>
    </row>
    <row r="17" ht="17.25" customHeight="1" thickTop="1"/>
    <row r="18" spans="2:11" ht="15" thickBot="1">
      <c r="B18" s="1" t="s">
        <v>10</v>
      </c>
      <c r="C18" s="1" t="s">
        <v>11</v>
      </c>
      <c r="H18" s="11">
        <f>J18</f>
        <v>0</v>
      </c>
      <c r="I18" s="11">
        <v>0</v>
      </c>
      <c r="J18" s="11">
        <v>0</v>
      </c>
      <c r="K18" s="11">
        <v>0</v>
      </c>
    </row>
    <row r="19" ht="17.25" customHeight="1" thickTop="1"/>
    <row r="20" spans="2:11" ht="15" thickBot="1">
      <c r="B20" s="1" t="s">
        <v>12</v>
      </c>
      <c r="C20" s="1" t="s">
        <v>13</v>
      </c>
      <c r="H20" s="11">
        <f>J20-1874</f>
        <v>1030</v>
      </c>
      <c r="I20" s="11">
        <f>K20-1032</f>
        <v>1404</v>
      </c>
      <c r="J20" s="11">
        <v>2904</v>
      </c>
      <c r="K20" s="11">
        <v>2436</v>
      </c>
    </row>
    <row r="21" ht="17.25" customHeight="1" thickTop="1"/>
    <row r="22" spans="1:8" ht="15">
      <c r="A22" s="1">
        <v>2</v>
      </c>
      <c r="B22" s="1" t="s">
        <v>8</v>
      </c>
      <c r="C22" s="1" t="s">
        <v>14</v>
      </c>
      <c r="H22" s="1"/>
    </row>
    <row r="23" ht="15">
      <c r="C23" s="1" t="s">
        <v>15</v>
      </c>
    </row>
    <row r="24" ht="15">
      <c r="C24" s="1" t="s">
        <v>16</v>
      </c>
    </row>
    <row r="25" spans="3:11" ht="15">
      <c r="C25" s="1" t="s">
        <v>17</v>
      </c>
      <c r="H25" s="14">
        <f>J25-19255</f>
        <v>1517</v>
      </c>
      <c r="I25" s="14">
        <f>K25-15332</f>
        <v>-2855</v>
      </c>
      <c r="J25" s="14">
        <f>-200029+53089+2526+165187-1</f>
        <v>20772</v>
      </c>
      <c r="K25" s="14">
        <f>-46216+54852+3841</f>
        <v>12477</v>
      </c>
    </row>
    <row r="26" ht="17.25" customHeight="1"/>
    <row r="27" spans="2:11" ht="15">
      <c r="B27" s="1" t="s">
        <v>10</v>
      </c>
      <c r="C27" s="1" t="s">
        <v>18</v>
      </c>
      <c r="H27" s="14">
        <f>J27+39455</f>
        <v>-13634</v>
      </c>
      <c r="I27" s="14">
        <f>K27+42709</f>
        <v>-12143</v>
      </c>
      <c r="J27" s="14">
        <v>-53089</v>
      </c>
      <c r="K27" s="14">
        <v>-54852</v>
      </c>
    </row>
    <row r="28" ht="17.25" customHeight="1"/>
    <row r="29" spans="2:11" ht="15">
      <c r="B29" s="1" t="s">
        <v>12</v>
      </c>
      <c r="C29" s="1" t="s">
        <v>19</v>
      </c>
      <c r="H29" s="14">
        <f>J29+2141</f>
        <v>-385</v>
      </c>
      <c r="I29" s="14">
        <f>K29+2625</f>
        <v>-1216</v>
      </c>
      <c r="J29" s="14">
        <v>-2526</v>
      </c>
      <c r="K29" s="14">
        <v>-3841</v>
      </c>
    </row>
    <row r="30" ht="17.25" customHeight="1"/>
    <row r="31" spans="2:11" ht="15">
      <c r="B31" s="1" t="s">
        <v>20</v>
      </c>
      <c r="C31" s="1" t="s">
        <v>21</v>
      </c>
      <c r="H31" s="2">
        <f>J31+115202</f>
        <v>-81642</v>
      </c>
      <c r="I31" s="2">
        <f>K31-0</f>
        <v>-151439</v>
      </c>
      <c r="J31" s="2">
        <v>-196844</v>
      </c>
      <c r="K31" s="2">
        <v>-151439</v>
      </c>
    </row>
    <row r="32" ht="17.25" customHeight="1"/>
    <row r="33" spans="2:3" ht="15">
      <c r="B33" s="1" t="s">
        <v>22</v>
      </c>
      <c r="C33" s="1" t="s">
        <v>23</v>
      </c>
    </row>
    <row r="34" ht="15">
      <c r="C34" s="1" t="s">
        <v>24</v>
      </c>
    </row>
    <row r="35" ht="15">
      <c r="C35" s="1" t="s">
        <v>25</v>
      </c>
    </row>
    <row r="36" spans="3:11" ht="15">
      <c r="C36" s="1" t="s">
        <v>26</v>
      </c>
      <c r="H36" s="20"/>
      <c r="I36" s="20"/>
      <c r="J36" s="20"/>
      <c r="K36" s="20"/>
    </row>
    <row r="37" spans="3:11" ht="15">
      <c r="C37" s="1" t="s">
        <v>27</v>
      </c>
      <c r="H37" s="14">
        <f>SUM(H25:H31)</f>
        <v>-94144</v>
      </c>
      <c r="I37" s="14">
        <f>SUM(I25:I31)</f>
        <v>-167653</v>
      </c>
      <c r="J37" s="14">
        <f>SUM(J25:J31)</f>
        <v>-231687</v>
      </c>
      <c r="K37" s="14">
        <f>SUM(K25:K31)</f>
        <v>-197655</v>
      </c>
    </row>
    <row r="38" ht="17.25" customHeight="1"/>
    <row r="39" spans="2:3" ht="15">
      <c r="B39" s="1" t="s">
        <v>28</v>
      </c>
      <c r="C39" s="1" t="s">
        <v>29</v>
      </c>
    </row>
    <row r="40" spans="3:11" ht="15">
      <c r="C40" s="1" t="s">
        <v>30</v>
      </c>
      <c r="H40" s="2">
        <f>J40-1424</f>
        <v>677</v>
      </c>
      <c r="I40" s="2">
        <f>K40-992</f>
        <v>147</v>
      </c>
      <c r="J40" s="2">
        <v>2101</v>
      </c>
      <c r="K40" s="2">
        <v>1139</v>
      </c>
    </row>
    <row r="41" ht="17.25" customHeight="1"/>
    <row r="42" spans="2:11" ht="15">
      <c r="B42" s="1" t="s">
        <v>31</v>
      </c>
      <c r="C42" s="1" t="s">
        <v>32</v>
      </c>
      <c r="H42" s="20"/>
      <c r="I42" s="20"/>
      <c r="J42" s="20"/>
      <c r="K42" s="20"/>
    </row>
    <row r="43" spans="3:11" ht="15">
      <c r="C43" s="1" t="s">
        <v>33</v>
      </c>
      <c r="H43" s="14">
        <f>SUM(H37:H40)</f>
        <v>-93467</v>
      </c>
      <c r="I43" s="14">
        <f>SUM(I37:I40)</f>
        <v>-167506</v>
      </c>
      <c r="J43" s="14">
        <f>SUM(J37:J40)</f>
        <v>-229586</v>
      </c>
      <c r="K43" s="14">
        <f>SUM(K37:K40)</f>
        <v>-196516</v>
      </c>
    </row>
    <row r="44" ht="17.25" customHeight="1"/>
    <row r="45" spans="2:11" ht="15">
      <c r="B45" s="1" t="s">
        <v>34</v>
      </c>
      <c r="C45" s="1" t="s">
        <v>35</v>
      </c>
      <c r="H45" s="2">
        <f>J45+291</f>
        <v>31828</v>
      </c>
      <c r="I45" s="2">
        <f>K45+10446</f>
        <v>-3270</v>
      </c>
      <c r="J45" s="2">
        <v>31537</v>
      </c>
      <c r="K45" s="2">
        <f>-13521-195</f>
        <v>-13716</v>
      </c>
    </row>
    <row r="46" ht="17.25" customHeight="1"/>
    <row r="47" spans="2:3" ht="15">
      <c r="B47" s="1" t="s">
        <v>36</v>
      </c>
      <c r="C47" s="1" t="s">
        <v>37</v>
      </c>
    </row>
    <row r="48" spans="3:11" ht="15">
      <c r="C48" s="1" t="s">
        <v>38</v>
      </c>
      <c r="H48" s="14">
        <f>SUM(H43:H47)</f>
        <v>-61639</v>
      </c>
      <c r="I48" s="14">
        <f>SUM(I43:I47)</f>
        <v>-170776</v>
      </c>
      <c r="J48" s="14">
        <f>SUM(J43:J45)</f>
        <v>-198049</v>
      </c>
      <c r="K48" s="14">
        <f>SUM(K43:K45)</f>
        <v>-210232</v>
      </c>
    </row>
    <row r="49" ht="18" customHeight="1"/>
    <row r="50" spans="3:11" ht="15">
      <c r="C50" s="1" t="s">
        <v>39</v>
      </c>
      <c r="H50" s="2">
        <f>J50+553</f>
        <v>-50</v>
      </c>
      <c r="I50" s="2">
        <f>K50+231</f>
        <v>-350</v>
      </c>
      <c r="J50" s="2">
        <v>-603</v>
      </c>
      <c r="K50" s="2">
        <v>-581</v>
      </c>
    </row>
    <row r="51" ht="17.25" customHeight="1"/>
    <row r="52" spans="2:3" ht="15">
      <c r="B52" s="1" t="s">
        <v>40</v>
      </c>
      <c r="C52" s="1" t="s">
        <v>41</v>
      </c>
    </row>
    <row r="53" spans="3:11" ht="15">
      <c r="C53" s="1" t="s">
        <v>42</v>
      </c>
      <c r="H53" s="14">
        <f>SUM(H48:H50)</f>
        <v>-61689</v>
      </c>
      <c r="I53" s="14">
        <f>SUM(I48:I50)</f>
        <v>-171126</v>
      </c>
      <c r="J53" s="14">
        <f>SUM(J48:J50)</f>
        <v>-198652</v>
      </c>
      <c r="K53" s="14">
        <f>SUM(K48:K50)</f>
        <v>-210813</v>
      </c>
    </row>
    <row r="54" ht="17.25" customHeight="1"/>
    <row r="55" spans="2:11" ht="15">
      <c r="B55" s="1" t="s">
        <v>43</v>
      </c>
      <c r="C55" s="1" t="s">
        <v>44</v>
      </c>
      <c r="H55" s="14">
        <v>0</v>
      </c>
      <c r="I55" s="14">
        <v>0</v>
      </c>
      <c r="J55" s="14">
        <v>0</v>
      </c>
      <c r="K55" s="14">
        <v>0</v>
      </c>
    </row>
    <row r="56" spans="3:11" ht="15">
      <c r="C56" s="1" t="s">
        <v>39</v>
      </c>
      <c r="H56" s="14">
        <v>0</v>
      </c>
      <c r="I56" s="14">
        <v>0</v>
      </c>
      <c r="J56" s="14">
        <v>0</v>
      </c>
      <c r="K56" s="14">
        <v>0</v>
      </c>
    </row>
    <row r="57" spans="3:11" ht="15">
      <c r="C57" s="1" t="s">
        <v>45</v>
      </c>
      <c r="H57" s="14">
        <v>0</v>
      </c>
      <c r="I57" s="14">
        <v>0</v>
      </c>
      <c r="J57" s="14">
        <v>0</v>
      </c>
      <c r="K57" s="14">
        <v>0</v>
      </c>
    </row>
    <row r="58" spans="3:11" ht="15">
      <c r="C58" s="1" t="s">
        <v>46</v>
      </c>
      <c r="H58" s="2"/>
      <c r="I58" s="2"/>
      <c r="J58" s="2"/>
      <c r="K58" s="2"/>
    </row>
    <row r="59" ht="17.25" customHeight="1"/>
    <row r="60" spans="2:3" ht="15">
      <c r="B60" s="1" t="s">
        <v>47</v>
      </c>
      <c r="C60" s="1" t="s">
        <v>48</v>
      </c>
    </row>
    <row r="61" ht="15">
      <c r="C61" s="1" t="s">
        <v>49</v>
      </c>
    </row>
    <row r="62" spans="3:11" ht="15" thickBot="1">
      <c r="C62" s="1" t="s">
        <v>50</v>
      </c>
      <c r="H62" s="11">
        <f>SUM(H53:H58)</f>
        <v>-61689</v>
      </c>
      <c r="I62" s="11">
        <f>SUM(I53:I58)</f>
        <v>-171126</v>
      </c>
      <c r="J62" s="11">
        <f>SUM(J53:J58)</f>
        <v>-198652</v>
      </c>
      <c r="K62" s="11">
        <f>SUM(K53:K58)</f>
        <v>-210813</v>
      </c>
    </row>
    <row r="63" ht="17.25" customHeight="1" thickTop="1"/>
    <row r="64" spans="1:3" ht="15">
      <c r="A64" s="1">
        <v>3</v>
      </c>
      <c r="B64" s="1" t="s">
        <v>8</v>
      </c>
      <c r="C64" s="1" t="s">
        <v>79</v>
      </c>
    </row>
    <row r="65" ht="15">
      <c r="C65" s="1" t="s">
        <v>51</v>
      </c>
    </row>
    <row r="66" ht="15">
      <c r="C66" s="1" t="s">
        <v>52</v>
      </c>
    </row>
    <row r="67" ht="17.25" customHeight="1"/>
    <row r="68" spans="3:11" ht="15">
      <c r="C68" s="1" t="s">
        <v>263</v>
      </c>
      <c r="K68" s="21"/>
    </row>
    <row r="69" spans="3:11" ht="15">
      <c r="C69" s="1" t="s">
        <v>254</v>
      </c>
      <c r="H69" s="21">
        <f>H53/780481*100</f>
        <v>-7.903972037756205</v>
      </c>
      <c r="I69" s="21">
        <f>I62/776241*100</f>
        <v>-22.0454729909912</v>
      </c>
      <c r="J69" s="21">
        <f>J53/780481*100</f>
        <v>-25.452509414066455</v>
      </c>
      <c r="K69" s="21">
        <v>-27.2</v>
      </c>
    </row>
    <row r="70" spans="8:11" ht="17.25" customHeight="1">
      <c r="H70" s="21"/>
      <c r="I70" s="21"/>
      <c r="K70" s="21"/>
    </row>
    <row r="71" spans="3:11" ht="15">
      <c r="C71" s="1" t="s">
        <v>143</v>
      </c>
      <c r="H71" s="62" t="s">
        <v>78</v>
      </c>
      <c r="I71" s="62" t="s">
        <v>78</v>
      </c>
      <c r="J71" s="62" t="s">
        <v>78</v>
      </c>
      <c r="K71" s="62" t="s">
        <v>78</v>
      </c>
    </row>
    <row r="72" spans="8:9" ht="15.75" customHeight="1">
      <c r="H72" s="21"/>
      <c r="I72" s="21"/>
    </row>
  </sheetData>
  <printOptions/>
  <pageMargins left="0.44" right="0.2" top="1.5" bottom="0.54" header="0.5" footer="0.31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D8" sqref="D8"/>
    </sheetView>
  </sheetViews>
  <sheetFormatPr defaultColWidth="9.140625" defaultRowHeight="12.75"/>
  <cols>
    <col min="1" max="1" width="5.140625" style="1" customWidth="1"/>
    <col min="2" max="2" width="2.28125" style="1" customWidth="1"/>
    <col min="3" max="7" width="9.140625" style="1" customWidth="1"/>
    <col min="8" max="8" width="15.7109375" style="14" customWidth="1"/>
    <col min="9" max="9" width="16.140625" style="14" customWidth="1"/>
    <col min="10" max="10" width="9.28125" style="1" bestFit="1" customWidth="1"/>
    <col min="11" max="16384" width="9.140625" style="1" customWidth="1"/>
  </cols>
  <sheetData>
    <row r="1" spans="1:9" ht="15">
      <c r="A1" s="22" t="s">
        <v>77</v>
      </c>
      <c r="B1" s="23"/>
      <c r="C1" s="23"/>
      <c r="D1" s="23"/>
      <c r="E1" s="23"/>
      <c r="F1" s="23"/>
      <c r="G1" s="23"/>
      <c r="H1" s="24"/>
      <c r="I1" s="24"/>
    </row>
    <row r="2" spans="1:9" ht="15">
      <c r="A2" s="23"/>
      <c r="B2" s="23"/>
      <c r="C2" s="23"/>
      <c r="D2" s="23"/>
      <c r="E2" s="23"/>
      <c r="F2" s="23"/>
      <c r="G2" s="23"/>
      <c r="H2" s="24"/>
      <c r="I2" s="24"/>
    </row>
    <row r="3" spans="1:9" ht="15">
      <c r="A3" s="22" t="s">
        <v>53</v>
      </c>
      <c r="B3" s="23"/>
      <c r="C3" s="23"/>
      <c r="D3" s="23"/>
      <c r="E3" s="23"/>
      <c r="F3" s="23"/>
      <c r="G3" s="23"/>
      <c r="H3" s="24"/>
      <c r="I3" s="24"/>
    </row>
    <row r="4" spans="1:9" ht="15">
      <c r="A4" s="23"/>
      <c r="B4" s="23"/>
      <c r="C4" s="23"/>
      <c r="D4" s="23"/>
      <c r="E4" s="23"/>
      <c r="F4" s="23"/>
      <c r="G4" s="23"/>
      <c r="H4" s="24"/>
      <c r="I4" s="24"/>
    </row>
    <row r="5" spans="1:9" ht="15">
      <c r="A5" s="23"/>
      <c r="B5" s="23"/>
      <c r="C5" s="23"/>
      <c r="D5" s="23"/>
      <c r="E5" s="23"/>
      <c r="F5" s="23"/>
      <c r="G5" s="23"/>
      <c r="H5" s="9" t="s">
        <v>54</v>
      </c>
      <c r="I5" s="9" t="s">
        <v>54</v>
      </c>
    </row>
    <row r="6" spans="1:9" ht="15">
      <c r="A6" s="23"/>
      <c r="B6" s="23"/>
      <c r="C6" s="23"/>
      <c r="D6" s="23"/>
      <c r="E6" s="23"/>
      <c r="F6" s="23"/>
      <c r="G6" s="23"/>
      <c r="H6" s="9" t="s">
        <v>3</v>
      </c>
      <c r="I6" s="9" t="s">
        <v>55</v>
      </c>
    </row>
    <row r="7" spans="1:9" ht="15">
      <c r="A7" s="23"/>
      <c r="B7" s="23"/>
      <c r="C7" s="23"/>
      <c r="D7" s="23"/>
      <c r="E7" s="23"/>
      <c r="F7" s="23"/>
      <c r="G7" s="23"/>
      <c r="H7" s="9" t="s">
        <v>56</v>
      </c>
      <c r="I7" s="9" t="s">
        <v>56</v>
      </c>
    </row>
    <row r="8" spans="1:9" ht="15">
      <c r="A8" s="23"/>
      <c r="B8" s="23"/>
      <c r="C8" s="23"/>
      <c r="D8" s="23"/>
      <c r="E8" s="23"/>
      <c r="F8" s="23"/>
      <c r="G8" s="23"/>
      <c r="H8" s="9" t="s">
        <v>57</v>
      </c>
      <c r="I8" s="9" t="s">
        <v>57</v>
      </c>
    </row>
    <row r="9" spans="1:9" ht="15">
      <c r="A9" s="23"/>
      <c r="B9" s="23"/>
      <c r="C9" s="23"/>
      <c r="D9" s="23"/>
      <c r="E9" s="23"/>
      <c r="F9" s="23"/>
      <c r="G9" s="23"/>
      <c r="H9" s="9" t="s">
        <v>169</v>
      </c>
      <c r="I9" s="9" t="s">
        <v>170</v>
      </c>
    </row>
    <row r="10" spans="1:9" ht="15">
      <c r="A10" s="23"/>
      <c r="B10" s="23"/>
      <c r="C10" s="23"/>
      <c r="D10" s="23"/>
      <c r="E10" s="23"/>
      <c r="F10" s="23"/>
      <c r="G10" s="23"/>
      <c r="H10" s="9" t="s">
        <v>7</v>
      </c>
      <c r="I10" s="9" t="s">
        <v>7</v>
      </c>
    </row>
    <row r="11" spans="1:9" ht="16.5" customHeight="1">
      <c r="A11" s="23"/>
      <c r="B11" s="23"/>
      <c r="C11" s="23"/>
      <c r="D11" s="23"/>
      <c r="E11" s="23"/>
      <c r="F11" s="23"/>
      <c r="G11" s="23"/>
      <c r="H11" s="24"/>
      <c r="I11" s="24"/>
    </row>
    <row r="12" spans="1:9" ht="15">
      <c r="A12" s="23">
        <v>1</v>
      </c>
      <c r="B12" s="23" t="s">
        <v>58</v>
      </c>
      <c r="C12" s="23"/>
      <c r="D12" s="23"/>
      <c r="E12" s="23"/>
      <c r="F12" s="23"/>
      <c r="G12" s="23"/>
      <c r="H12" s="24">
        <v>11902</v>
      </c>
      <c r="I12" s="24">
        <v>20972</v>
      </c>
    </row>
    <row r="13" spans="1:9" ht="15">
      <c r="A13" s="23">
        <v>2</v>
      </c>
      <c r="B13" s="23" t="s">
        <v>59</v>
      </c>
      <c r="C13" s="23"/>
      <c r="D13" s="23"/>
      <c r="E13" s="23"/>
      <c r="F13" s="23"/>
      <c r="G13" s="23"/>
      <c r="H13" s="24">
        <v>26843</v>
      </c>
      <c r="I13" s="24">
        <v>29752</v>
      </c>
    </row>
    <row r="14" spans="1:9" ht="15">
      <c r="A14" s="23">
        <v>3</v>
      </c>
      <c r="B14" s="23" t="s">
        <v>60</v>
      </c>
      <c r="C14" s="23"/>
      <c r="D14" s="23"/>
      <c r="E14" s="23"/>
      <c r="F14" s="23"/>
      <c r="G14" s="23"/>
      <c r="H14" s="24">
        <v>838</v>
      </c>
      <c r="I14" s="24">
        <v>0</v>
      </c>
    </row>
    <row r="15" spans="1:9" ht="15">
      <c r="A15" s="23">
        <v>4</v>
      </c>
      <c r="B15" s="23" t="s">
        <v>135</v>
      </c>
      <c r="C15" s="23"/>
      <c r="D15" s="23"/>
      <c r="E15" s="23"/>
      <c r="F15" s="23"/>
      <c r="G15" s="23"/>
      <c r="H15" s="25" t="s">
        <v>78</v>
      </c>
      <c r="I15" s="24">
        <v>0</v>
      </c>
    </row>
    <row r="16" spans="1:9" ht="15">
      <c r="A16" s="23">
        <v>5</v>
      </c>
      <c r="B16" s="23" t="s">
        <v>136</v>
      </c>
      <c r="C16" s="23"/>
      <c r="D16" s="23"/>
      <c r="E16" s="23"/>
      <c r="F16" s="23"/>
      <c r="G16" s="23"/>
      <c r="H16" s="24">
        <f>350056-854</f>
        <v>349202</v>
      </c>
      <c r="I16" s="24">
        <v>491573</v>
      </c>
    </row>
    <row r="17" spans="1:9" ht="15">
      <c r="A17" s="23">
        <v>6</v>
      </c>
      <c r="B17" s="23" t="s">
        <v>137</v>
      </c>
      <c r="C17" s="23"/>
      <c r="D17" s="23"/>
      <c r="E17" s="23"/>
      <c r="F17" s="23"/>
      <c r="G17" s="23"/>
      <c r="H17" s="24">
        <v>553291</v>
      </c>
      <c r="I17" s="24">
        <v>627942</v>
      </c>
    </row>
    <row r="18" spans="1:9" ht="15">
      <c r="A18" s="23">
        <v>7</v>
      </c>
      <c r="B18" s="23" t="s">
        <v>61</v>
      </c>
      <c r="C18" s="23"/>
      <c r="D18" s="23"/>
      <c r="E18" s="23"/>
      <c r="F18" s="23"/>
      <c r="G18" s="23"/>
      <c r="H18" s="26">
        <f>4221+3448+1</f>
        <v>7670</v>
      </c>
      <c r="I18" s="26">
        <f>8255+2001</f>
        <v>10256</v>
      </c>
    </row>
    <row r="19" spans="1:9" ht="15">
      <c r="A19" s="23"/>
      <c r="B19" s="23"/>
      <c r="C19" s="23"/>
      <c r="D19" s="23"/>
      <c r="E19" s="23"/>
      <c r="F19" s="23"/>
      <c r="G19" s="23"/>
      <c r="H19" s="24">
        <f>SUM(H12:H18)</f>
        <v>949746</v>
      </c>
      <c r="I19" s="24">
        <f>SUM(I12:I18)</f>
        <v>1180495</v>
      </c>
    </row>
    <row r="20" spans="1:9" ht="12.75" customHeight="1">
      <c r="A20" s="23"/>
      <c r="B20" s="23"/>
      <c r="C20" s="23"/>
      <c r="D20" s="23"/>
      <c r="E20" s="23"/>
      <c r="F20" s="23"/>
      <c r="G20" s="23"/>
      <c r="H20" s="24"/>
      <c r="I20" s="24"/>
    </row>
    <row r="21" spans="1:9" ht="15">
      <c r="A21" s="23">
        <v>8</v>
      </c>
      <c r="B21" s="23" t="s">
        <v>62</v>
      </c>
      <c r="C21" s="23"/>
      <c r="D21" s="23"/>
      <c r="E21" s="23"/>
      <c r="F21" s="23"/>
      <c r="G21" s="23"/>
      <c r="H21" s="23"/>
      <c r="I21" s="24"/>
    </row>
    <row r="22" spans="1:9" ht="15">
      <c r="A22" s="23"/>
      <c r="B22" s="23"/>
      <c r="C22" s="23" t="s">
        <v>63</v>
      </c>
      <c r="D22" s="23"/>
      <c r="E22" s="23"/>
      <c r="F22" s="23"/>
      <c r="G22" s="23"/>
      <c r="H22" s="24">
        <v>85</v>
      </c>
      <c r="I22" s="24">
        <v>138</v>
      </c>
    </row>
    <row r="23" spans="1:9" ht="15">
      <c r="A23" s="23"/>
      <c r="B23" s="23"/>
      <c r="C23" s="23" t="s">
        <v>64</v>
      </c>
      <c r="D23" s="23"/>
      <c r="E23" s="23"/>
      <c r="F23" s="23"/>
      <c r="G23" s="23"/>
      <c r="H23" s="24">
        <v>4753</v>
      </c>
      <c r="I23" s="24">
        <f>13012-4500</f>
        <v>8512</v>
      </c>
    </row>
    <row r="24" spans="1:9" ht="15">
      <c r="A24" s="23"/>
      <c r="B24" s="23"/>
      <c r="C24" s="23" t="s">
        <v>129</v>
      </c>
      <c r="D24" s="23"/>
      <c r="E24" s="23"/>
      <c r="F24" s="23"/>
      <c r="G24" s="23"/>
      <c r="H24" s="24">
        <v>4887</v>
      </c>
      <c r="I24" s="24">
        <f>30446</f>
        <v>30446</v>
      </c>
    </row>
    <row r="25" spans="1:9" ht="15">
      <c r="A25" s="23"/>
      <c r="B25" s="23"/>
      <c r="C25" s="23" t="s">
        <v>128</v>
      </c>
      <c r="D25" s="23"/>
      <c r="E25" s="23"/>
      <c r="F25" s="23"/>
      <c r="G25" s="23"/>
      <c r="H25" s="24">
        <v>4621</v>
      </c>
      <c r="I25" s="24">
        <v>4206</v>
      </c>
    </row>
    <row r="26" spans="1:9" ht="15">
      <c r="A26" s="23"/>
      <c r="B26" s="23"/>
      <c r="C26" s="23" t="s">
        <v>141</v>
      </c>
      <c r="D26" s="23"/>
      <c r="E26" s="23"/>
      <c r="F26" s="23"/>
      <c r="G26" s="23"/>
      <c r="H26" s="26">
        <v>104924</v>
      </c>
      <c r="I26" s="26">
        <f>111844+4500</f>
        <v>116344</v>
      </c>
    </row>
    <row r="27" spans="1:9" ht="15.75" customHeight="1">
      <c r="A27" s="23"/>
      <c r="B27" s="23"/>
      <c r="C27" s="23"/>
      <c r="D27" s="23"/>
      <c r="E27" s="23"/>
      <c r="F27" s="23"/>
      <c r="G27" s="23"/>
      <c r="H27" s="24">
        <f>SUM(H22:H26)</f>
        <v>119270</v>
      </c>
      <c r="I27" s="24">
        <f>SUM(I22:I26)</f>
        <v>159646</v>
      </c>
    </row>
    <row r="28" spans="1:9" ht="14.25" customHeight="1">
      <c r="A28" s="23"/>
      <c r="B28" s="23"/>
      <c r="C28" s="23"/>
      <c r="D28" s="23"/>
      <c r="E28" s="23"/>
      <c r="F28" s="23"/>
      <c r="G28" s="23"/>
      <c r="H28" s="24"/>
      <c r="I28" s="24"/>
    </row>
    <row r="29" spans="1:9" ht="15">
      <c r="A29" s="23">
        <v>9</v>
      </c>
      <c r="B29" s="23" t="s">
        <v>65</v>
      </c>
      <c r="C29" s="23"/>
      <c r="D29" s="23"/>
      <c r="E29" s="23"/>
      <c r="F29" s="23"/>
      <c r="G29" s="23"/>
      <c r="H29" s="24"/>
      <c r="I29" s="24"/>
    </row>
    <row r="30" spans="1:9" ht="15">
      <c r="A30" s="23"/>
      <c r="B30" s="23"/>
      <c r="C30" s="23" t="s">
        <v>66</v>
      </c>
      <c r="D30" s="23"/>
      <c r="E30" s="23"/>
      <c r="F30" s="23"/>
      <c r="G30" s="23"/>
      <c r="H30" s="24">
        <v>590541</v>
      </c>
      <c r="I30" s="24">
        <v>622551</v>
      </c>
    </row>
    <row r="31" spans="1:9" ht="15">
      <c r="A31" s="23"/>
      <c r="B31" s="23"/>
      <c r="C31" s="23" t="s">
        <v>67</v>
      </c>
      <c r="D31" s="23"/>
      <c r="E31" s="23"/>
      <c r="F31" s="23"/>
      <c r="G31" s="23"/>
      <c r="H31" s="24">
        <v>27847</v>
      </c>
      <c r="I31" s="24">
        <v>30325</v>
      </c>
    </row>
    <row r="32" spans="1:9" ht="15">
      <c r="A32" s="23"/>
      <c r="B32" s="23"/>
      <c r="C32" s="23" t="s">
        <v>80</v>
      </c>
      <c r="D32" s="23"/>
      <c r="E32" s="23"/>
      <c r="F32" s="23"/>
      <c r="G32" s="23"/>
      <c r="H32" s="27">
        <v>141592</v>
      </c>
      <c r="I32" s="24">
        <f>131482</f>
        <v>131482</v>
      </c>
    </row>
    <row r="33" spans="1:9" ht="15">
      <c r="A33" s="23"/>
      <c r="B33" s="23"/>
      <c r="C33" s="23" t="s">
        <v>68</v>
      </c>
      <c r="D33" s="23"/>
      <c r="E33" s="23"/>
      <c r="F33" s="23"/>
      <c r="G33" s="23"/>
      <c r="H33" s="28">
        <v>19351</v>
      </c>
      <c r="I33" s="28">
        <v>27606</v>
      </c>
    </row>
    <row r="34" spans="1:9" ht="15">
      <c r="A34" s="23"/>
      <c r="B34" s="23"/>
      <c r="C34" s="23" t="s">
        <v>179</v>
      </c>
      <c r="D34" s="23"/>
      <c r="E34" s="23"/>
      <c r="F34" s="23"/>
      <c r="G34" s="23"/>
      <c r="H34" s="26">
        <v>13326</v>
      </c>
      <c r="I34" s="26">
        <v>13373</v>
      </c>
    </row>
    <row r="35" spans="1:9" ht="15">
      <c r="A35" s="23"/>
      <c r="B35" s="23"/>
      <c r="C35" s="23"/>
      <c r="D35" s="23"/>
      <c r="E35" s="23"/>
      <c r="F35" s="23"/>
      <c r="G35" s="23"/>
      <c r="H35" s="24">
        <f>SUM(H30:H34)</f>
        <v>792657</v>
      </c>
      <c r="I35" s="24">
        <f>SUM(I30:I34)</f>
        <v>825337</v>
      </c>
    </row>
    <row r="36" spans="1:9" ht="16.5" customHeight="1">
      <c r="A36" s="23"/>
      <c r="B36" s="23"/>
      <c r="C36" s="23"/>
      <c r="D36" s="23"/>
      <c r="E36" s="23"/>
      <c r="F36" s="23"/>
      <c r="G36" s="23"/>
      <c r="H36" s="24"/>
      <c r="I36" s="24"/>
    </row>
    <row r="37" spans="1:10" ht="15">
      <c r="A37" s="23">
        <v>10</v>
      </c>
      <c r="B37" s="23" t="s">
        <v>162</v>
      </c>
      <c r="C37" s="23"/>
      <c r="D37" s="23"/>
      <c r="E37" s="23"/>
      <c r="F37" s="23"/>
      <c r="G37" s="23"/>
      <c r="H37" s="24">
        <f>H27-H35</f>
        <v>-673387</v>
      </c>
      <c r="I37" s="24">
        <f>I27-I35</f>
        <v>-665691</v>
      </c>
      <c r="J37" s="14"/>
    </row>
    <row r="38" spans="1:9" ht="12.75" customHeight="1">
      <c r="A38" s="23"/>
      <c r="B38" s="23"/>
      <c r="C38" s="23"/>
      <c r="D38" s="23"/>
      <c r="E38" s="23"/>
      <c r="F38" s="23"/>
      <c r="G38" s="23"/>
      <c r="H38" s="24"/>
      <c r="I38" s="24"/>
    </row>
    <row r="39" spans="1:9" ht="12.75" customHeight="1" thickBot="1">
      <c r="A39" s="23"/>
      <c r="B39" s="23"/>
      <c r="C39" s="23"/>
      <c r="D39" s="23"/>
      <c r="E39" s="23"/>
      <c r="F39" s="23"/>
      <c r="G39" s="23"/>
      <c r="H39" s="29">
        <f>H37+H19</f>
        <v>276359</v>
      </c>
      <c r="I39" s="29">
        <f>I19+I37</f>
        <v>514804</v>
      </c>
    </row>
    <row r="40" spans="1:9" ht="12.75" customHeight="1" thickTop="1">
      <c r="A40" s="23"/>
      <c r="B40" s="23"/>
      <c r="C40" s="23"/>
      <c r="D40" s="23"/>
      <c r="E40" s="23"/>
      <c r="F40" s="23"/>
      <c r="G40" s="23"/>
      <c r="H40" s="24"/>
      <c r="I40" s="24"/>
    </row>
    <row r="41" spans="1:9" ht="15">
      <c r="A41" s="23">
        <v>11</v>
      </c>
      <c r="B41" s="23" t="s">
        <v>69</v>
      </c>
      <c r="C41" s="23"/>
      <c r="D41" s="23"/>
      <c r="E41" s="23"/>
      <c r="F41" s="23"/>
      <c r="G41" s="23"/>
      <c r="H41" s="24"/>
      <c r="I41" s="24"/>
    </row>
    <row r="42" spans="1:9" ht="15">
      <c r="A42" s="23"/>
      <c r="B42" s="23" t="s">
        <v>70</v>
      </c>
      <c r="C42" s="23"/>
      <c r="D42" s="23"/>
      <c r="E42" s="23"/>
      <c r="F42" s="23"/>
      <c r="G42" s="23"/>
      <c r="H42" s="24">
        <v>781689</v>
      </c>
      <c r="I42" s="24">
        <v>776249</v>
      </c>
    </row>
    <row r="43" spans="1:9" ht="15">
      <c r="A43" s="23"/>
      <c r="B43" s="23" t="s">
        <v>71</v>
      </c>
      <c r="C43" s="23"/>
      <c r="D43" s="23"/>
      <c r="E43" s="23"/>
      <c r="F43" s="23"/>
      <c r="G43" s="23"/>
      <c r="H43" s="24"/>
      <c r="I43" s="24"/>
    </row>
    <row r="44" spans="1:9" ht="15">
      <c r="A44" s="23"/>
      <c r="B44" s="23"/>
      <c r="C44" s="30" t="s">
        <v>72</v>
      </c>
      <c r="D44" s="23"/>
      <c r="E44" s="23"/>
      <c r="F44" s="23"/>
      <c r="G44" s="23"/>
      <c r="H44" s="24">
        <v>156</v>
      </c>
      <c r="I44" s="24">
        <v>156</v>
      </c>
    </row>
    <row r="45" spans="1:9" ht="15">
      <c r="A45" s="23"/>
      <c r="B45" s="23"/>
      <c r="C45" s="30" t="s">
        <v>73</v>
      </c>
      <c r="D45" s="23"/>
      <c r="E45" s="23"/>
      <c r="F45" s="23"/>
      <c r="G45" s="23"/>
      <c r="H45" s="24">
        <v>72</v>
      </c>
      <c r="I45" s="24">
        <v>72</v>
      </c>
    </row>
    <row r="46" spans="1:9" ht="15">
      <c r="A46" s="23"/>
      <c r="B46" s="23"/>
      <c r="C46" s="30" t="s">
        <v>107</v>
      </c>
      <c r="D46" s="23"/>
      <c r="E46" s="23"/>
      <c r="F46" s="23"/>
      <c r="G46" s="23"/>
      <c r="H46" s="24">
        <v>1312</v>
      </c>
      <c r="I46" s="24">
        <v>3299</v>
      </c>
    </row>
    <row r="47" spans="1:9" ht="15">
      <c r="A47" s="23"/>
      <c r="B47" s="23"/>
      <c r="C47" s="30" t="s">
        <v>154</v>
      </c>
      <c r="D47" s="23"/>
      <c r="E47" s="23"/>
      <c r="F47" s="23"/>
      <c r="G47" s="24"/>
      <c r="H47" s="26">
        <v>-618113</v>
      </c>
      <c r="I47" s="26">
        <v>-419461</v>
      </c>
    </row>
    <row r="48" spans="1:9" ht="15">
      <c r="A48" s="23"/>
      <c r="B48" s="23"/>
      <c r="C48" s="23"/>
      <c r="D48" s="23"/>
      <c r="E48" s="23"/>
      <c r="F48" s="23"/>
      <c r="G48" s="23"/>
      <c r="H48" s="24">
        <f>SUM(H42:H47)</f>
        <v>165116</v>
      </c>
      <c r="I48" s="24">
        <f>SUM(I42:I47)</f>
        <v>360315</v>
      </c>
    </row>
    <row r="49" spans="1:9" ht="12.75" customHeight="1">
      <c r="A49" s="23"/>
      <c r="B49" s="23"/>
      <c r="C49" s="23"/>
      <c r="D49" s="23"/>
      <c r="E49" s="23"/>
      <c r="F49" s="23"/>
      <c r="G49" s="23"/>
      <c r="H49" s="24"/>
      <c r="I49" s="24"/>
    </row>
    <row r="50" spans="1:9" ht="15">
      <c r="A50" s="23">
        <v>12</v>
      </c>
      <c r="B50" s="23" t="s">
        <v>74</v>
      </c>
      <c r="C50" s="23"/>
      <c r="D50" s="23"/>
      <c r="E50" s="23"/>
      <c r="F50" s="23"/>
      <c r="G50" s="23"/>
      <c r="H50" s="24">
        <v>10184</v>
      </c>
      <c r="I50" s="24">
        <v>9581</v>
      </c>
    </row>
    <row r="51" spans="1:9" ht="15">
      <c r="A51" s="23">
        <v>13</v>
      </c>
      <c r="B51" s="23" t="s">
        <v>75</v>
      </c>
      <c r="C51" s="23"/>
      <c r="D51" s="23"/>
      <c r="E51" s="23"/>
      <c r="F51" s="23"/>
      <c r="G51" s="23"/>
      <c r="H51" s="24">
        <v>43092</v>
      </c>
      <c r="I51" s="24">
        <v>55284</v>
      </c>
    </row>
    <row r="52" spans="1:9" ht="15">
      <c r="A52" s="23">
        <v>14</v>
      </c>
      <c r="B52" s="23" t="s">
        <v>81</v>
      </c>
      <c r="C52" s="23"/>
      <c r="D52" s="23"/>
      <c r="E52" s="23"/>
      <c r="F52" s="23"/>
      <c r="G52" s="23"/>
      <c r="H52" s="28">
        <v>57967</v>
      </c>
      <c r="I52" s="24">
        <v>89624</v>
      </c>
    </row>
    <row r="53" spans="1:9" ht="15">
      <c r="A53" s="23"/>
      <c r="B53" s="23"/>
      <c r="C53" s="23"/>
      <c r="D53" s="23"/>
      <c r="E53" s="23"/>
      <c r="F53" s="23"/>
      <c r="G53" s="23"/>
      <c r="H53" s="28"/>
      <c r="I53" s="24"/>
    </row>
    <row r="54" spans="1:9" ht="13.5" customHeight="1" thickBot="1">
      <c r="A54" s="23"/>
      <c r="B54" s="23"/>
      <c r="C54" s="23"/>
      <c r="D54" s="23"/>
      <c r="E54" s="23"/>
      <c r="F54" s="23"/>
      <c r="G54" s="23"/>
      <c r="H54" s="29">
        <f>SUM(H48:H52)</f>
        <v>276359</v>
      </c>
      <c r="I54" s="29">
        <f>SUM(I48:I52)</f>
        <v>514804</v>
      </c>
    </row>
    <row r="55" spans="1:9" ht="15" thickTop="1">
      <c r="A55" s="23"/>
      <c r="B55" s="23"/>
      <c r="C55" s="23"/>
      <c r="D55" s="23"/>
      <c r="E55" s="23"/>
      <c r="F55" s="23"/>
      <c r="G55" s="23"/>
      <c r="H55" s="24"/>
      <c r="I55" s="24"/>
    </row>
    <row r="56" spans="1:9" ht="15">
      <c r="A56" s="23">
        <v>15</v>
      </c>
      <c r="B56" s="23" t="s">
        <v>76</v>
      </c>
      <c r="C56" s="23"/>
      <c r="D56" s="23"/>
      <c r="E56" s="23"/>
      <c r="F56" s="23"/>
      <c r="G56" s="23"/>
      <c r="H56" s="24">
        <f>(H48-H18)/H42*100</f>
        <v>20.141769936637203</v>
      </c>
      <c r="I56" s="24">
        <f>(I48-I18)/I42*100</f>
        <v>45.09622556679622</v>
      </c>
    </row>
    <row r="57" spans="1:9" ht="15">
      <c r="A57" s="23"/>
      <c r="B57" s="23"/>
      <c r="C57" s="23"/>
      <c r="D57" s="23"/>
      <c r="E57" s="23"/>
      <c r="F57" s="23"/>
      <c r="G57" s="23"/>
      <c r="H57" s="24"/>
      <c r="I57" s="24"/>
    </row>
    <row r="58" spans="1:9" ht="15">
      <c r="A58" s="23"/>
      <c r="B58" s="23"/>
      <c r="C58" s="23"/>
      <c r="D58" s="23"/>
      <c r="E58" s="23"/>
      <c r="F58" s="23"/>
      <c r="G58" s="23"/>
      <c r="H58" s="24"/>
      <c r="I58" s="24"/>
    </row>
    <row r="59" spans="1:9" ht="15" hidden="1">
      <c r="A59" s="23"/>
      <c r="B59" s="23"/>
      <c r="C59" s="13" t="s">
        <v>134</v>
      </c>
      <c r="D59" s="23"/>
      <c r="E59" s="23"/>
      <c r="F59" s="23"/>
      <c r="G59" s="23"/>
      <c r="H59" s="31">
        <f>H39-H54</f>
        <v>0</v>
      </c>
      <c r="I59" s="31">
        <f>I39-I54</f>
        <v>0</v>
      </c>
    </row>
  </sheetData>
  <printOptions/>
  <pageMargins left="0.91" right="0.82" top="0.76" bottom="0.71" header="0.6" footer="0.49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tabSelected="1" zoomScale="50" zoomScaleNormal="50" workbookViewId="0" topLeftCell="A8">
      <selection activeCell="H35" sqref="H35"/>
    </sheetView>
  </sheetViews>
  <sheetFormatPr defaultColWidth="9.140625" defaultRowHeight="12.75"/>
  <cols>
    <col min="1" max="1" width="4.28125" style="1" customWidth="1"/>
    <col min="2" max="2" width="3.57421875" style="3" customWidth="1"/>
    <col min="3" max="3" width="9.140625" style="3" customWidth="1"/>
    <col min="4" max="4" width="13.140625" style="3" customWidth="1"/>
    <col min="5" max="5" width="11.28125" style="3" customWidth="1"/>
    <col min="6" max="6" width="19.7109375" style="3" customWidth="1"/>
    <col min="7" max="7" width="13.8515625" style="5" customWidth="1"/>
    <col min="8" max="8" width="17.00390625" style="5" customWidth="1"/>
    <col min="9" max="9" width="15.00390625" style="6" customWidth="1"/>
    <col min="10" max="10" width="21.7109375" style="6" customWidth="1"/>
    <col min="11" max="11" width="8.28125" style="6" customWidth="1"/>
    <col min="12" max="12" width="15.00390625" style="6" customWidth="1"/>
    <col min="13" max="13" width="11.7109375" style="5" bestFit="1" customWidth="1"/>
    <col min="14" max="16384" width="9.140625" style="3" customWidth="1"/>
  </cols>
  <sheetData>
    <row r="1" ht="15">
      <c r="B1" s="13" t="s">
        <v>92</v>
      </c>
    </row>
    <row r="2" spans="2:3" ht="15">
      <c r="B2" s="13" t="s">
        <v>190</v>
      </c>
      <c r="C2" s="13"/>
    </row>
    <row r="4" spans="1:2" ht="15">
      <c r="A4" s="1">
        <v>1</v>
      </c>
      <c r="B4" s="10" t="s">
        <v>101</v>
      </c>
    </row>
    <row r="5" ht="15">
      <c r="B5" s="10"/>
    </row>
    <row r="6" ht="15">
      <c r="B6" s="3" t="s">
        <v>281</v>
      </c>
    </row>
    <row r="7" ht="15">
      <c r="B7" s="3" t="s">
        <v>255</v>
      </c>
    </row>
    <row r="8" ht="15">
      <c r="B8" s="3" t="s">
        <v>256</v>
      </c>
    </row>
    <row r="9" ht="14.25" customHeight="1"/>
    <row r="10" spans="1:2" ht="15">
      <c r="A10" s="1">
        <v>2</v>
      </c>
      <c r="B10" s="10" t="s">
        <v>21</v>
      </c>
    </row>
    <row r="11" spans="7:10" s="1" customFormat="1" ht="15">
      <c r="G11" s="18"/>
      <c r="H11" s="18"/>
      <c r="I11" s="18"/>
      <c r="J11" s="18"/>
    </row>
    <row r="12" spans="7:10" s="1" customFormat="1" ht="15">
      <c r="G12" s="18" t="s">
        <v>115</v>
      </c>
      <c r="H12" s="18"/>
      <c r="I12" s="18" t="s">
        <v>189</v>
      </c>
      <c r="J12" s="18"/>
    </row>
    <row r="13" spans="7:10" s="1" customFormat="1" ht="15">
      <c r="G13" s="8" t="s">
        <v>116</v>
      </c>
      <c r="H13" s="8" t="s">
        <v>118</v>
      </c>
      <c r="I13" s="8" t="s">
        <v>120</v>
      </c>
      <c r="J13" s="8" t="s">
        <v>121</v>
      </c>
    </row>
    <row r="14" spans="7:10" s="1" customFormat="1" ht="15">
      <c r="G14" s="8" t="s">
        <v>117</v>
      </c>
      <c r="H14" s="8" t="s">
        <v>117</v>
      </c>
      <c r="I14" s="8" t="s">
        <v>119</v>
      </c>
      <c r="J14" s="8" t="s">
        <v>119</v>
      </c>
    </row>
    <row r="15" spans="7:10" s="1" customFormat="1" ht="15">
      <c r="G15" s="8" t="s">
        <v>7</v>
      </c>
      <c r="H15" s="8" t="s">
        <v>7</v>
      </c>
      <c r="I15" s="8" t="s">
        <v>7</v>
      </c>
      <c r="J15" s="8" t="s">
        <v>7</v>
      </c>
    </row>
    <row r="16" spans="7:13" ht="15">
      <c r="G16" s="32"/>
      <c r="H16" s="6"/>
      <c r="L16" s="5"/>
      <c r="M16" s="3"/>
    </row>
    <row r="17" spans="2:13" ht="15">
      <c r="B17" s="33" t="s">
        <v>108</v>
      </c>
      <c r="C17" s="33"/>
      <c r="D17" s="33"/>
      <c r="E17" s="33"/>
      <c r="F17" s="33"/>
      <c r="G17" s="34"/>
      <c r="H17" s="6"/>
      <c r="L17" s="5"/>
      <c r="M17" s="3"/>
    </row>
    <row r="18" spans="2:13" ht="15">
      <c r="B18" s="33" t="s">
        <v>109</v>
      </c>
      <c r="C18" s="33"/>
      <c r="D18" s="33"/>
      <c r="E18" s="33"/>
      <c r="F18" s="33"/>
      <c r="G18" s="35">
        <f>I18-4367</f>
        <v>0</v>
      </c>
      <c r="H18" s="36" t="s">
        <v>78</v>
      </c>
      <c r="I18" s="36">
        <v>4367</v>
      </c>
      <c r="J18" s="37" t="s">
        <v>78</v>
      </c>
      <c r="L18" s="5"/>
      <c r="M18" s="3"/>
    </row>
    <row r="19" spans="2:13" ht="15">
      <c r="B19" s="33" t="s">
        <v>110</v>
      </c>
      <c r="C19" s="33"/>
      <c r="D19" s="33"/>
      <c r="E19" s="33"/>
      <c r="F19" s="33"/>
      <c r="G19" s="35">
        <f>I19-35000</f>
        <v>75720</v>
      </c>
      <c r="H19" s="36" t="s">
        <v>78</v>
      </c>
      <c r="I19" s="36">
        <f>35000+1717+41492+854+31657</f>
        <v>110720</v>
      </c>
      <c r="J19" s="37">
        <v>26993</v>
      </c>
      <c r="L19" s="5"/>
      <c r="M19" s="3"/>
    </row>
    <row r="20" spans="2:13" ht="15">
      <c r="B20" s="33" t="s">
        <v>111</v>
      </c>
      <c r="C20" s="33"/>
      <c r="D20" s="33"/>
      <c r="E20" s="33"/>
      <c r="F20" s="33"/>
      <c r="G20" s="35">
        <f>I20-74651</f>
        <v>0</v>
      </c>
      <c r="H20" s="36" t="s">
        <v>78</v>
      </c>
      <c r="I20" s="12">
        <v>74651</v>
      </c>
      <c r="J20" s="37" t="s">
        <v>78</v>
      </c>
      <c r="L20" s="5"/>
      <c r="M20" s="3"/>
    </row>
    <row r="21" spans="2:13" ht="15">
      <c r="B21" s="33" t="s">
        <v>171</v>
      </c>
      <c r="C21" s="33"/>
      <c r="D21" s="33"/>
      <c r="E21" s="33"/>
      <c r="F21" s="33"/>
      <c r="G21" s="35"/>
      <c r="H21" s="36"/>
      <c r="I21" s="36"/>
      <c r="J21" s="37">
        <v>32962</v>
      </c>
      <c r="L21" s="5"/>
      <c r="M21" s="3"/>
    </row>
    <row r="22" spans="2:13" ht="15">
      <c r="B22" s="33" t="s">
        <v>283</v>
      </c>
      <c r="C22" s="33"/>
      <c r="D22" s="33"/>
      <c r="E22" s="33"/>
      <c r="F22" s="33"/>
      <c r="G22" s="35">
        <f>I22-0</f>
        <v>4783</v>
      </c>
      <c r="H22" s="36" t="s">
        <v>78</v>
      </c>
      <c r="I22" s="36">
        <v>4783</v>
      </c>
      <c r="J22" s="37" t="s">
        <v>78</v>
      </c>
      <c r="L22" s="5"/>
      <c r="M22" s="3"/>
    </row>
    <row r="23" spans="2:13" ht="15">
      <c r="B23" s="33" t="s">
        <v>284</v>
      </c>
      <c r="C23" s="33"/>
      <c r="D23" s="33"/>
      <c r="E23" s="33"/>
      <c r="F23" s="33"/>
      <c r="G23" s="38">
        <f>I23-943+1</f>
        <v>1139</v>
      </c>
      <c r="H23" s="36" t="s">
        <v>78</v>
      </c>
      <c r="I23" s="36">
        <f>2081</f>
        <v>2081</v>
      </c>
      <c r="J23" s="37">
        <v>10294</v>
      </c>
      <c r="L23" s="5"/>
      <c r="M23" s="3"/>
    </row>
    <row r="24" spans="2:13" ht="15">
      <c r="B24" s="33" t="s">
        <v>0</v>
      </c>
      <c r="C24" s="33"/>
      <c r="D24" s="33"/>
      <c r="E24" s="33"/>
      <c r="F24" s="33"/>
      <c r="G24" s="39"/>
      <c r="H24" s="32"/>
      <c r="I24" s="36"/>
      <c r="J24" s="37"/>
      <c r="L24" s="5"/>
      <c r="M24" s="3"/>
    </row>
    <row r="25" spans="2:13" ht="15">
      <c r="B25" s="33" t="s">
        <v>112</v>
      </c>
      <c r="C25" s="33"/>
      <c r="D25" s="33"/>
      <c r="E25" s="33"/>
      <c r="F25" s="33"/>
      <c r="G25" s="39"/>
      <c r="H25" s="32"/>
      <c r="I25" s="36"/>
      <c r="J25" s="37"/>
      <c r="L25" s="5"/>
      <c r="M25" s="3"/>
    </row>
    <row r="26" spans="2:13" ht="15">
      <c r="B26" s="33" t="s">
        <v>113</v>
      </c>
      <c r="C26" s="33"/>
      <c r="D26" s="33"/>
      <c r="E26" s="33"/>
      <c r="F26" s="33"/>
      <c r="G26" s="40">
        <f>I26-242</f>
        <v>0</v>
      </c>
      <c r="H26" s="32" t="s">
        <v>78</v>
      </c>
      <c r="I26" s="36">
        <v>242</v>
      </c>
      <c r="J26" s="37" t="s">
        <v>78</v>
      </c>
      <c r="L26" s="5"/>
      <c r="M26" s="3"/>
    </row>
    <row r="27" spans="2:13" ht="15">
      <c r="B27" s="33" t="s">
        <v>172</v>
      </c>
      <c r="C27" s="33"/>
      <c r="D27" s="33"/>
      <c r="E27" s="33"/>
      <c r="F27" s="33"/>
      <c r="G27" s="39" t="s">
        <v>78</v>
      </c>
      <c r="H27" s="32" t="s">
        <v>78</v>
      </c>
      <c r="I27" s="35" t="s">
        <v>78</v>
      </c>
      <c r="J27" s="37">
        <v>60618</v>
      </c>
      <c r="L27" s="5"/>
      <c r="M27" s="3"/>
    </row>
    <row r="28" spans="2:13" ht="15">
      <c r="B28" s="33" t="s">
        <v>173</v>
      </c>
      <c r="C28" s="33"/>
      <c r="D28" s="33"/>
      <c r="E28" s="33"/>
      <c r="F28" s="33"/>
      <c r="G28" s="39" t="s">
        <v>78</v>
      </c>
      <c r="H28" s="32" t="s">
        <v>78</v>
      </c>
      <c r="I28" s="35" t="s">
        <v>78</v>
      </c>
      <c r="J28" s="37">
        <v>20000</v>
      </c>
      <c r="L28" s="5"/>
      <c r="M28" s="3"/>
    </row>
    <row r="29" spans="2:13" ht="15">
      <c r="B29" s="33" t="s">
        <v>174</v>
      </c>
      <c r="C29" s="33"/>
      <c r="D29" s="33"/>
      <c r="E29" s="33"/>
      <c r="F29" s="33"/>
      <c r="G29" s="39" t="s">
        <v>78</v>
      </c>
      <c r="H29" s="32" t="s">
        <v>78</v>
      </c>
      <c r="I29" s="35" t="s">
        <v>78</v>
      </c>
      <c r="J29" s="37">
        <v>572</v>
      </c>
      <c r="L29" s="5"/>
      <c r="M29" s="3"/>
    </row>
    <row r="30" spans="2:13" ht="15.75" thickBot="1">
      <c r="B30" s="33"/>
      <c r="C30" s="33"/>
      <c r="D30" s="33"/>
      <c r="E30" s="33"/>
      <c r="F30" s="33"/>
      <c r="G30" s="41">
        <f>SUM(G18:G29)</f>
        <v>81642</v>
      </c>
      <c r="H30" s="41" t="s">
        <v>78</v>
      </c>
      <c r="I30" s="42">
        <f>SUM(I18:I29)</f>
        <v>196844</v>
      </c>
      <c r="J30" s="43">
        <f>SUM(J18:J29)</f>
        <v>151439</v>
      </c>
      <c r="L30" s="5"/>
      <c r="M30" s="3"/>
    </row>
    <row r="31" ht="15" thickTop="1"/>
    <row r="32" spans="1:2" ht="15">
      <c r="A32" s="1">
        <v>3</v>
      </c>
      <c r="B32" s="10" t="s">
        <v>245</v>
      </c>
    </row>
    <row r="33" ht="15">
      <c r="B33" s="10"/>
    </row>
    <row r="34" ht="15">
      <c r="B34" s="3" t="s">
        <v>191</v>
      </c>
    </row>
    <row r="36" ht="15">
      <c r="B36" s="13"/>
    </row>
    <row r="37" spans="1:2" ht="15">
      <c r="A37" s="1">
        <v>4</v>
      </c>
      <c r="B37" s="10" t="s">
        <v>257</v>
      </c>
    </row>
    <row r="39" spans="7:10" s="1" customFormat="1" ht="15">
      <c r="G39" s="18" t="s">
        <v>115</v>
      </c>
      <c r="H39" s="18"/>
      <c r="I39" s="18" t="s">
        <v>189</v>
      </c>
      <c r="J39" s="18"/>
    </row>
    <row r="40" spans="7:10" s="1" customFormat="1" ht="15">
      <c r="G40" s="8" t="s">
        <v>116</v>
      </c>
      <c r="H40" s="8" t="s">
        <v>118</v>
      </c>
      <c r="I40" s="8" t="s">
        <v>120</v>
      </c>
      <c r="J40" s="8" t="s">
        <v>121</v>
      </c>
    </row>
    <row r="41" spans="7:10" s="1" customFormat="1" ht="15">
      <c r="G41" s="8" t="s">
        <v>117</v>
      </c>
      <c r="H41" s="8" t="s">
        <v>117</v>
      </c>
      <c r="I41" s="8" t="s">
        <v>119</v>
      </c>
      <c r="J41" s="8" t="s">
        <v>119</v>
      </c>
    </row>
    <row r="42" spans="7:10" s="1" customFormat="1" ht="15">
      <c r="G42" s="8" t="s">
        <v>7</v>
      </c>
      <c r="H42" s="8" t="s">
        <v>7</v>
      </c>
      <c r="I42" s="8" t="s">
        <v>7</v>
      </c>
      <c r="J42" s="8" t="s">
        <v>7</v>
      </c>
    </row>
    <row r="43" spans="7:10" s="1" customFormat="1" ht="15">
      <c r="G43" s="8"/>
      <c r="H43" s="8"/>
      <c r="I43" s="8"/>
      <c r="J43" s="8"/>
    </row>
    <row r="44" spans="2:10" s="1" customFormat="1" ht="15">
      <c r="B44" s="44" t="s">
        <v>122</v>
      </c>
      <c r="G44" s="45" t="s">
        <v>78</v>
      </c>
      <c r="H44" s="45">
        <f>J44-10428</f>
        <v>3287</v>
      </c>
      <c r="I44" s="45" t="s">
        <v>78</v>
      </c>
      <c r="J44" s="45">
        <v>13715</v>
      </c>
    </row>
    <row r="45" spans="2:10" s="1" customFormat="1" ht="15">
      <c r="B45" s="44" t="s">
        <v>175</v>
      </c>
      <c r="G45" s="45">
        <f>I45-0</f>
        <v>-31657</v>
      </c>
      <c r="H45" s="45" t="s">
        <v>78</v>
      </c>
      <c r="I45" s="45">
        <v>-31657</v>
      </c>
      <c r="J45" s="45">
        <v>-313</v>
      </c>
    </row>
    <row r="46" spans="2:10" s="1" customFormat="1" ht="15">
      <c r="B46" s="44" t="s">
        <v>123</v>
      </c>
      <c r="G46" s="46">
        <f>I46-0</f>
        <v>-139</v>
      </c>
      <c r="H46" s="47" t="s">
        <v>78</v>
      </c>
      <c r="I46" s="46">
        <v>-139</v>
      </c>
      <c r="J46" s="47">
        <v>119</v>
      </c>
    </row>
    <row r="47" spans="2:10" s="1" customFormat="1" ht="15">
      <c r="B47" s="44"/>
      <c r="G47" s="45">
        <f>SUM(G44:G46)</f>
        <v>-31796</v>
      </c>
      <c r="H47" s="45">
        <f>SUM(H44:H46)</f>
        <v>3287</v>
      </c>
      <c r="I47" s="45">
        <f>SUM(I44:I46)</f>
        <v>-31796</v>
      </c>
      <c r="J47" s="45">
        <f>SUM(J44:J46)</f>
        <v>13521</v>
      </c>
    </row>
    <row r="48" spans="7:10" s="1" customFormat="1" ht="15">
      <c r="G48" s="19"/>
      <c r="H48" s="19"/>
      <c r="I48" s="19"/>
      <c r="J48" s="19"/>
    </row>
    <row r="49" spans="2:10" s="1" customFormat="1" ht="15">
      <c r="B49" s="1" t="s">
        <v>124</v>
      </c>
      <c r="G49" s="45">
        <f>I49-0</f>
        <v>-32</v>
      </c>
      <c r="H49" s="48" t="s">
        <v>78</v>
      </c>
      <c r="I49" s="49">
        <v>-32</v>
      </c>
      <c r="J49" s="45" t="s">
        <v>78</v>
      </c>
    </row>
    <row r="50" spans="2:10" s="1" customFormat="1" ht="15">
      <c r="B50" s="44" t="s">
        <v>176</v>
      </c>
      <c r="G50" s="48" t="s">
        <v>78</v>
      </c>
      <c r="H50" s="45">
        <f>J50-18</f>
        <v>177</v>
      </c>
      <c r="I50" s="45" t="s">
        <v>78</v>
      </c>
      <c r="J50" s="45">
        <v>195</v>
      </c>
    </row>
    <row r="51" spans="2:10" s="1" customFormat="1" ht="15">
      <c r="B51" s="1" t="s">
        <v>125</v>
      </c>
      <c r="G51" s="8" t="s">
        <v>78</v>
      </c>
      <c r="H51" s="19" t="s">
        <v>78</v>
      </c>
      <c r="I51" s="8">
        <v>291</v>
      </c>
      <c r="J51" s="19" t="s">
        <v>78</v>
      </c>
    </row>
    <row r="52" spans="7:10" s="1" customFormat="1" ht="15" thickBot="1">
      <c r="G52" s="50">
        <f>SUM(G47:G51)</f>
        <v>-31828</v>
      </c>
      <c r="H52" s="50">
        <f>SUM(H47:H51)</f>
        <v>3464</v>
      </c>
      <c r="I52" s="50">
        <f>SUM(I47:I51)</f>
        <v>-31537</v>
      </c>
      <c r="J52" s="50">
        <f>SUM(J47:J51)</f>
        <v>13716</v>
      </c>
    </row>
    <row r="53" ht="15" thickTop="1"/>
    <row r="54" ht="15">
      <c r="G54" s="4"/>
    </row>
    <row r="55" spans="1:7" ht="15">
      <c r="A55" s="1">
        <v>5</v>
      </c>
      <c r="B55" s="10" t="s">
        <v>239</v>
      </c>
      <c r="G55" s="4"/>
    </row>
    <row r="56" spans="2:7" ht="15">
      <c r="B56" s="10"/>
      <c r="G56" s="4"/>
    </row>
    <row r="57" spans="2:7" ht="15">
      <c r="B57" s="3" t="s">
        <v>192</v>
      </c>
      <c r="G57" s="4"/>
    </row>
    <row r="58" ht="15">
      <c r="G58" s="4"/>
    </row>
    <row r="59" spans="1:7" ht="15">
      <c r="A59" s="1">
        <v>6</v>
      </c>
      <c r="B59" s="10" t="s">
        <v>240</v>
      </c>
      <c r="G59" s="4"/>
    </row>
    <row r="60" spans="2:7" ht="15">
      <c r="B60" s="10"/>
      <c r="G60" s="4"/>
    </row>
    <row r="61" spans="2:13" ht="15">
      <c r="B61" s="3" t="s">
        <v>259</v>
      </c>
      <c r="G61" s="4"/>
      <c r="M61" s="3"/>
    </row>
    <row r="62" ht="15">
      <c r="G62" s="4"/>
    </row>
    <row r="63" spans="1:7" ht="15">
      <c r="A63" s="1">
        <v>7</v>
      </c>
      <c r="B63" s="10" t="s">
        <v>241</v>
      </c>
      <c r="G63" s="4"/>
    </row>
    <row r="64" ht="15">
      <c r="G64" s="4"/>
    </row>
    <row r="65" spans="2:7" ht="15">
      <c r="B65" s="3" t="s">
        <v>193</v>
      </c>
      <c r="G65" s="4"/>
    </row>
    <row r="66" ht="15">
      <c r="G66" s="4"/>
    </row>
    <row r="67" spans="2:7" ht="15">
      <c r="B67" s="3" t="s">
        <v>177</v>
      </c>
      <c r="G67" s="4"/>
    </row>
    <row r="68" spans="7:8" ht="15">
      <c r="G68" s="4"/>
      <c r="H68" s="32" t="s">
        <v>114</v>
      </c>
    </row>
    <row r="69" spans="7:9" ht="15">
      <c r="G69" s="4"/>
      <c r="H69" s="32"/>
      <c r="I69" s="51"/>
    </row>
    <row r="70" spans="3:8" ht="15" thickBot="1">
      <c r="C70" s="3" t="s">
        <v>103</v>
      </c>
      <c r="G70" s="4"/>
      <c r="H70" s="52">
        <f>(149781983.62+3818990)/1000</f>
        <v>153600.97362</v>
      </c>
    </row>
    <row r="71" spans="7:8" ht="15" thickTop="1">
      <c r="G71" s="4"/>
      <c r="H71" s="6"/>
    </row>
    <row r="72" spans="3:8" ht="15" thickBot="1">
      <c r="C72" s="3" t="s">
        <v>104</v>
      </c>
      <c r="G72" s="4"/>
      <c r="H72" s="52">
        <f>(149781984-132670534)/1000</f>
        <v>17111.45</v>
      </c>
    </row>
    <row r="73" spans="3:8" ht="15" thickTop="1">
      <c r="C73" s="3" t="s">
        <v>105</v>
      </c>
      <c r="G73" s="4"/>
      <c r="H73" s="6"/>
    </row>
    <row r="74" spans="7:8" ht="15">
      <c r="G74" s="4"/>
      <c r="H74" s="6"/>
    </row>
    <row r="75" spans="3:7" ht="15">
      <c r="C75" s="3" t="s">
        <v>106</v>
      </c>
      <c r="G75" s="4"/>
    </row>
    <row r="76" spans="3:8" ht="15" thickBot="1">
      <c r="C76" s="3" t="s">
        <v>194</v>
      </c>
      <c r="G76" s="4"/>
      <c r="H76" s="52">
        <f>(11801000*1.38)/1000</f>
        <v>16285.379999999997</v>
      </c>
    </row>
    <row r="77" ht="15" thickTop="1">
      <c r="G77" s="4"/>
    </row>
    <row r="78" spans="1:7" ht="15">
      <c r="A78" s="1">
        <v>8</v>
      </c>
      <c r="B78" s="10" t="s">
        <v>242</v>
      </c>
      <c r="G78" s="4"/>
    </row>
    <row r="79" spans="2:7" ht="15">
      <c r="B79" s="10"/>
      <c r="G79" s="4"/>
    </row>
    <row r="80" spans="2:7" ht="15">
      <c r="B80" s="3" t="s">
        <v>231</v>
      </c>
      <c r="G80" s="4"/>
    </row>
    <row r="81" spans="2:7" ht="15">
      <c r="B81" s="3" t="s">
        <v>265</v>
      </c>
      <c r="G81" s="4"/>
    </row>
    <row r="82" spans="2:7" ht="15">
      <c r="B82" s="3" t="s">
        <v>228</v>
      </c>
      <c r="G82" s="4"/>
    </row>
    <row r="84" spans="1:2" ht="15">
      <c r="A84" s="1">
        <v>9</v>
      </c>
      <c r="B84" s="10" t="s">
        <v>243</v>
      </c>
    </row>
    <row r="85" ht="15">
      <c r="B85" s="10"/>
    </row>
    <row r="86" ht="15">
      <c r="B86" s="3" t="s">
        <v>221</v>
      </c>
    </row>
    <row r="87" ht="15">
      <c r="B87" s="3" t="s">
        <v>220</v>
      </c>
    </row>
    <row r="89" ht="15">
      <c r="B89" s="3" t="s">
        <v>195</v>
      </c>
    </row>
    <row r="90" ht="15">
      <c r="B90" s="3" t="s">
        <v>196</v>
      </c>
    </row>
    <row r="91" ht="15">
      <c r="B91" s="3" t="s">
        <v>197</v>
      </c>
    </row>
    <row r="92" ht="15">
      <c r="B92" s="3" t="s">
        <v>219</v>
      </c>
    </row>
    <row r="93" ht="15">
      <c r="B93" s="3" t="s">
        <v>222</v>
      </c>
    </row>
    <row r="94" ht="15">
      <c r="B94" s="3" t="s">
        <v>223</v>
      </c>
    </row>
    <row r="95" ht="15">
      <c r="B95" s="3" t="s">
        <v>224</v>
      </c>
    </row>
    <row r="97" spans="1:2" ht="15">
      <c r="A97" s="1">
        <v>10</v>
      </c>
      <c r="B97" s="10" t="s">
        <v>264</v>
      </c>
    </row>
    <row r="98" ht="15">
      <c r="B98" s="10"/>
    </row>
    <row r="99" ht="15">
      <c r="B99" s="3" t="s">
        <v>198</v>
      </c>
    </row>
    <row r="101" spans="1:2" ht="15">
      <c r="A101" s="1">
        <v>11</v>
      </c>
      <c r="B101" s="10" t="s">
        <v>249</v>
      </c>
    </row>
    <row r="102" ht="15">
      <c r="B102" s="10" t="s">
        <v>244</v>
      </c>
    </row>
    <row r="103" ht="15">
      <c r="B103" s="10"/>
    </row>
    <row r="104" ht="15">
      <c r="B104" s="3" t="s">
        <v>126</v>
      </c>
    </row>
    <row r="105" ht="15">
      <c r="B105" s="3" t="s">
        <v>199</v>
      </c>
    </row>
    <row r="107" ht="15">
      <c r="B107" s="10"/>
    </row>
    <row r="108" spans="1:9" ht="15">
      <c r="A108" s="1">
        <v>12</v>
      </c>
      <c r="B108" s="10" t="s">
        <v>260</v>
      </c>
      <c r="I108" s="51"/>
    </row>
    <row r="110" ht="15">
      <c r="B110" s="1" t="s">
        <v>178</v>
      </c>
    </row>
    <row r="111" ht="15">
      <c r="B111" s="1"/>
    </row>
    <row r="112" spans="7:13" ht="15">
      <c r="G112" s="45" t="s">
        <v>114</v>
      </c>
      <c r="J112" s="3"/>
      <c r="K112" s="3"/>
      <c r="L112" s="3"/>
      <c r="M112" s="3"/>
    </row>
    <row r="113" spans="2:13" ht="15">
      <c r="B113" s="53" t="s">
        <v>86</v>
      </c>
      <c r="G113" s="45"/>
      <c r="J113" s="3"/>
      <c r="K113" s="3"/>
      <c r="L113" s="3"/>
      <c r="M113" s="3"/>
    </row>
    <row r="114" spans="2:13" ht="15">
      <c r="B114" s="3" t="s">
        <v>89</v>
      </c>
      <c r="G114" s="6">
        <v>540000</v>
      </c>
      <c r="J114" s="3"/>
      <c r="K114" s="3"/>
      <c r="L114" s="3"/>
      <c r="M114" s="3"/>
    </row>
    <row r="115" spans="2:13" ht="15">
      <c r="B115" s="3" t="s">
        <v>87</v>
      </c>
      <c r="G115" s="6">
        <f>15000+3835+10000</f>
        <v>28835</v>
      </c>
      <c r="J115" s="3"/>
      <c r="K115" s="3"/>
      <c r="L115" s="3"/>
      <c r="M115" s="3"/>
    </row>
    <row r="116" spans="2:13" ht="15">
      <c r="B116" s="3" t="s">
        <v>140</v>
      </c>
      <c r="G116" s="6">
        <v>4806</v>
      </c>
      <c r="J116" s="3"/>
      <c r="K116" s="3"/>
      <c r="L116" s="3"/>
      <c r="M116" s="3"/>
    </row>
    <row r="117" spans="2:13" ht="15">
      <c r="B117" s="3" t="s">
        <v>88</v>
      </c>
      <c r="G117" s="6">
        <v>16900</v>
      </c>
      <c r="J117" s="3"/>
      <c r="K117" s="3"/>
      <c r="L117" s="3"/>
      <c r="M117" s="3"/>
    </row>
    <row r="118" spans="7:13" ht="15" thickBot="1">
      <c r="G118" s="54">
        <f>SUM(G114:G117)</f>
        <v>590541</v>
      </c>
      <c r="J118" s="3"/>
      <c r="K118" s="3"/>
      <c r="L118" s="3"/>
      <c r="M118" s="3"/>
    </row>
    <row r="119" ht="15" thickTop="1">
      <c r="G119" s="6"/>
    </row>
    <row r="120" spans="2:7" ht="15">
      <c r="B120" s="53" t="s">
        <v>138</v>
      </c>
      <c r="G120" s="6"/>
    </row>
    <row r="121" spans="2:13" ht="15">
      <c r="B121" s="3" t="s">
        <v>82</v>
      </c>
      <c r="G121" s="6">
        <f>42926-10000</f>
        <v>32926</v>
      </c>
      <c r="J121" s="3"/>
      <c r="K121" s="3"/>
      <c r="L121" s="3"/>
      <c r="M121" s="3"/>
    </row>
    <row r="122" spans="2:13" ht="15">
      <c r="B122" s="3" t="s">
        <v>83</v>
      </c>
      <c r="G122" s="6">
        <f>742+6165+1</f>
        <v>6908</v>
      </c>
      <c r="J122" s="3"/>
      <c r="K122" s="3"/>
      <c r="L122" s="3"/>
      <c r="M122" s="3"/>
    </row>
    <row r="123" spans="2:13" ht="15">
      <c r="B123" s="3" t="s">
        <v>84</v>
      </c>
      <c r="G123" s="6">
        <v>3000</v>
      </c>
      <c r="H123" s="6"/>
      <c r="J123" s="3"/>
      <c r="K123" s="3"/>
      <c r="L123" s="3"/>
      <c r="M123" s="3"/>
    </row>
    <row r="124" spans="2:13" ht="15">
      <c r="B124" s="3" t="s">
        <v>85</v>
      </c>
      <c r="G124" s="6">
        <f>184+8+66</f>
        <v>258</v>
      </c>
      <c r="J124" s="3"/>
      <c r="K124" s="3"/>
      <c r="L124" s="3"/>
      <c r="M124" s="3"/>
    </row>
    <row r="125" spans="7:13" ht="15" thickBot="1">
      <c r="G125" s="54">
        <f>SUM(G121:G124)</f>
        <v>43092</v>
      </c>
      <c r="J125" s="3"/>
      <c r="K125" s="3"/>
      <c r="L125" s="3"/>
      <c r="M125" s="3"/>
    </row>
    <row r="126" spans="10:13" ht="15" thickTop="1">
      <c r="J126" s="3"/>
      <c r="K126" s="3"/>
      <c r="L126" s="3"/>
      <c r="M126" s="3"/>
    </row>
    <row r="127" spans="1:2" ht="15">
      <c r="A127" s="1">
        <v>13</v>
      </c>
      <c r="B127" s="10" t="s">
        <v>275</v>
      </c>
    </row>
    <row r="128" ht="15">
      <c r="B128" s="10"/>
    </row>
    <row r="129" spans="2:3" ht="15">
      <c r="B129" s="3" t="s">
        <v>8</v>
      </c>
      <c r="C129" s="3" t="s">
        <v>269</v>
      </c>
    </row>
    <row r="130" ht="15">
      <c r="C130" s="3" t="s">
        <v>130</v>
      </c>
    </row>
    <row r="131" ht="15">
      <c r="C131" s="3" t="s">
        <v>131</v>
      </c>
    </row>
    <row r="132" ht="15">
      <c r="C132" s="3" t="s">
        <v>132</v>
      </c>
    </row>
    <row r="134" spans="2:3" ht="15">
      <c r="B134" s="3" t="s">
        <v>10</v>
      </c>
      <c r="C134" s="3" t="s">
        <v>276</v>
      </c>
    </row>
    <row r="135" ht="15">
      <c r="C135" s="3" t="s">
        <v>280</v>
      </c>
    </row>
    <row r="136" ht="15">
      <c r="C136" s="3" t="s">
        <v>279</v>
      </c>
    </row>
    <row r="137" ht="15">
      <c r="C137" s="3" t="s">
        <v>277</v>
      </c>
    </row>
    <row r="138" ht="15">
      <c r="C138" s="3" t="s">
        <v>278</v>
      </c>
    </row>
    <row r="140" spans="2:3" ht="15">
      <c r="B140" s="3" t="s">
        <v>12</v>
      </c>
      <c r="C140" s="3" t="s">
        <v>274</v>
      </c>
    </row>
    <row r="141" ht="15">
      <c r="C141" s="3" t="s">
        <v>270</v>
      </c>
    </row>
    <row r="142" ht="15">
      <c r="C142" s="3" t="s">
        <v>282</v>
      </c>
    </row>
    <row r="145" spans="1:2" ht="15">
      <c r="A145" s="1">
        <v>14</v>
      </c>
      <c r="B145" s="10" t="s">
        <v>251</v>
      </c>
    </row>
    <row r="146" ht="15">
      <c r="B146" s="10"/>
    </row>
    <row r="147" spans="1:2" ht="15">
      <c r="A147" s="3"/>
      <c r="B147" s="3" t="s">
        <v>209</v>
      </c>
    </row>
    <row r="148" ht="15">
      <c r="B148" s="3" t="s">
        <v>127</v>
      </c>
    </row>
    <row r="150" spans="1:2" ht="15">
      <c r="A150" s="1">
        <v>15</v>
      </c>
      <c r="B150" s="10" t="s">
        <v>246</v>
      </c>
    </row>
    <row r="152" spans="2:3" ht="15">
      <c r="B152" s="55" t="s">
        <v>144</v>
      </c>
      <c r="C152" s="3" t="s">
        <v>145</v>
      </c>
    </row>
    <row r="153" ht="15">
      <c r="C153" s="3" t="s">
        <v>203</v>
      </c>
    </row>
    <row r="154" ht="15">
      <c r="C154" s="3" t="s">
        <v>205</v>
      </c>
    </row>
    <row r="155" ht="15">
      <c r="C155" s="3" t="s">
        <v>204</v>
      </c>
    </row>
    <row r="156" ht="15">
      <c r="C156" s="3" t="s">
        <v>146</v>
      </c>
    </row>
    <row r="157" ht="15">
      <c r="C157" s="3" t="s">
        <v>147</v>
      </c>
    </row>
    <row r="158" ht="15">
      <c r="C158" s="3" t="s">
        <v>167</v>
      </c>
    </row>
    <row r="159" ht="15">
      <c r="C159" s="3" t="s">
        <v>152</v>
      </c>
    </row>
    <row r="160" ht="15">
      <c r="C160" s="3" t="s">
        <v>164</v>
      </c>
    </row>
    <row r="161" ht="15">
      <c r="C161" s="3" t="s">
        <v>165</v>
      </c>
    </row>
    <row r="162" ht="15">
      <c r="C162" s="3" t="s">
        <v>148</v>
      </c>
    </row>
    <row r="163" ht="15">
      <c r="C163" s="3" t="s">
        <v>206</v>
      </c>
    </row>
    <row r="164" ht="15">
      <c r="C164" s="3" t="s">
        <v>207</v>
      </c>
    </row>
    <row r="165" ht="15">
      <c r="C165" s="3" t="s">
        <v>212</v>
      </c>
    </row>
    <row r="166" ht="15">
      <c r="C166" s="3" t="s">
        <v>213</v>
      </c>
    </row>
    <row r="167" ht="15">
      <c r="C167" s="3" t="s">
        <v>214</v>
      </c>
    </row>
    <row r="168" ht="15">
      <c r="C168" s="3" t="s">
        <v>252</v>
      </c>
    </row>
    <row r="169" ht="15">
      <c r="C169" s="3" t="s">
        <v>215</v>
      </c>
    </row>
    <row r="170" ht="15">
      <c r="C170" s="3" t="s">
        <v>216</v>
      </c>
    </row>
    <row r="171" ht="15">
      <c r="C171" s="3" t="s">
        <v>217</v>
      </c>
    </row>
    <row r="172" ht="15">
      <c r="C172" s="3" t="s">
        <v>218</v>
      </c>
    </row>
    <row r="175" spans="2:3" ht="15">
      <c r="B175" s="55" t="s">
        <v>149</v>
      </c>
      <c r="C175" s="3" t="s">
        <v>150</v>
      </c>
    </row>
    <row r="176" ht="15">
      <c r="C176" s="3" t="s">
        <v>153</v>
      </c>
    </row>
    <row r="177" ht="15">
      <c r="C177" s="3" t="s">
        <v>247</v>
      </c>
    </row>
    <row r="178" ht="15">
      <c r="C178" s="3" t="s">
        <v>258</v>
      </c>
    </row>
    <row r="180" spans="2:3" ht="15">
      <c r="B180" s="55" t="s">
        <v>151</v>
      </c>
      <c r="C180" s="3" t="s">
        <v>161</v>
      </c>
    </row>
    <row r="181" ht="15">
      <c r="C181" s="3" t="s">
        <v>163</v>
      </c>
    </row>
    <row r="182" ht="15">
      <c r="C182" s="3" t="s">
        <v>166</v>
      </c>
    </row>
    <row r="183" ht="15">
      <c r="C183" s="3" t="s">
        <v>208</v>
      </c>
    </row>
    <row r="185" spans="2:3" ht="15">
      <c r="B185" s="56" t="s">
        <v>253</v>
      </c>
      <c r="C185" s="3" t="s">
        <v>155</v>
      </c>
    </row>
    <row r="186" ht="15">
      <c r="C186" s="3" t="s">
        <v>156</v>
      </c>
    </row>
    <row r="187" spans="2:3" ht="15">
      <c r="B187" s="55"/>
      <c r="C187" s="3" t="s">
        <v>211</v>
      </c>
    </row>
    <row r="188" ht="15">
      <c r="C188" s="3" t="s">
        <v>210</v>
      </c>
    </row>
    <row r="189" ht="15">
      <c r="C189" s="3" t="s">
        <v>160</v>
      </c>
    </row>
    <row r="191" ht="15">
      <c r="C191" s="3" t="s">
        <v>157</v>
      </c>
    </row>
    <row r="192" ht="15">
      <c r="C192" s="3" t="s">
        <v>158</v>
      </c>
    </row>
    <row r="193" ht="15">
      <c r="C193" s="3" t="s">
        <v>168</v>
      </c>
    </row>
    <row r="194" ht="15">
      <c r="C194" s="3" t="s">
        <v>159</v>
      </c>
    </row>
    <row r="197" spans="1:2" ht="15">
      <c r="A197" s="1">
        <v>16</v>
      </c>
      <c r="B197" s="10" t="s">
        <v>248</v>
      </c>
    </row>
    <row r="199" spans="2:6" ht="15">
      <c r="B199" s="1" t="s">
        <v>93</v>
      </c>
      <c r="F199" s="5"/>
    </row>
    <row r="200" spans="2:6" ht="15">
      <c r="B200" s="13"/>
      <c r="F200" s="5"/>
    </row>
    <row r="201" spans="2:9" ht="15">
      <c r="B201" s="13"/>
      <c r="G201" s="55" t="s">
        <v>9</v>
      </c>
      <c r="H201" s="32" t="s">
        <v>94</v>
      </c>
      <c r="I201" s="32" t="s">
        <v>97</v>
      </c>
    </row>
    <row r="202" spans="2:9" ht="15">
      <c r="B202" s="13"/>
      <c r="G202" s="3"/>
      <c r="H202" s="32" t="s">
        <v>95</v>
      </c>
      <c r="I202" s="32" t="s">
        <v>98</v>
      </c>
    </row>
    <row r="203" spans="2:9" ht="15">
      <c r="B203" s="13"/>
      <c r="G203" s="3"/>
      <c r="H203" s="32" t="s">
        <v>96</v>
      </c>
      <c r="I203" s="32" t="s">
        <v>99</v>
      </c>
    </row>
    <row r="204" spans="7:13" ht="15">
      <c r="G204" s="55" t="s">
        <v>114</v>
      </c>
      <c r="H204" s="32" t="s">
        <v>114</v>
      </c>
      <c r="I204" s="32" t="s">
        <v>114</v>
      </c>
      <c r="J204" s="32"/>
      <c r="K204" s="32"/>
      <c r="L204" s="32"/>
      <c r="M204" s="32"/>
    </row>
    <row r="205" spans="2:9" ht="15">
      <c r="B205" s="1" t="s">
        <v>180</v>
      </c>
      <c r="G205" s="57">
        <v>53484</v>
      </c>
      <c r="H205" s="37">
        <v>38362</v>
      </c>
      <c r="I205" s="37">
        <v>17253</v>
      </c>
    </row>
    <row r="206" spans="2:9" ht="15">
      <c r="B206" s="1" t="s">
        <v>181</v>
      </c>
      <c r="G206" s="57">
        <v>0</v>
      </c>
      <c r="H206" s="37">
        <v>2392</v>
      </c>
      <c r="I206" s="37">
        <v>124175</v>
      </c>
    </row>
    <row r="207" spans="2:9" ht="15">
      <c r="B207" s="1" t="s">
        <v>182</v>
      </c>
      <c r="G207" s="57">
        <v>0</v>
      </c>
      <c r="H207" s="37">
        <f>-45731-31657</f>
        <v>-77388</v>
      </c>
      <c r="I207" s="37">
        <v>223057</v>
      </c>
    </row>
    <row r="208" spans="2:9" ht="15">
      <c r="B208" s="1" t="s">
        <v>183</v>
      </c>
      <c r="G208" s="57">
        <v>0</v>
      </c>
      <c r="H208" s="37">
        <v>-3355</v>
      </c>
      <c r="I208" s="37">
        <v>642</v>
      </c>
    </row>
    <row r="209" spans="2:9" ht="15">
      <c r="B209" s="1" t="s">
        <v>184</v>
      </c>
      <c r="G209" s="57">
        <v>4447</v>
      </c>
      <c r="H209" s="37">
        <v>336</v>
      </c>
      <c r="I209" s="37">
        <v>13810</v>
      </c>
    </row>
    <row r="210" spans="2:9" ht="15">
      <c r="B210" s="1" t="s">
        <v>185</v>
      </c>
      <c r="G210" s="57">
        <v>28</v>
      </c>
      <c r="H210" s="37">
        <v>-9317</v>
      </c>
      <c r="I210" s="37">
        <v>19734</v>
      </c>
    </row>
    <row r="211" spans="2:9" ht="15">
      <c r="B211" s="1" t="s">
        <v>186</v>
      </c>
      <c r="G211" s="57">
        <v>478</v>
      </c>
      <c r="H211" s="37">
        <v>-179692</v>
      </c>
      <c r="I211" s="58">
        <v>661859</v>
      </c>
    </row>
    <row r="212" spans="2:9" ht="15">
      <c r="B212" s="1" t="s">
        <v>187</v>
      </c>
      <c r="G212" s="59">
        <v>0</v>
      </c>
      <c r="H212" s="6">
        <f>-70-854</f>
        <v>-924</v>
      </c>
      <c r="I212" s="6">
        <v>820</v>
      </c>
    </row>
    <row r="213" spans="7:9" ht="15" thickBot="1">
      <c r="G213" s="54">
        <f>SUM(G205:G212)</f>
        <v>58437</v>
      </c>
      <c r="H213" s="54">
        <f>SUM(H205:H212)</f>
        <v>-229586</v>
      </c>
      <c r="I213" s="54">
        <f>SUM(I205:I212)</f>
        <v>1061350</v>
      </c>
    </row>
    <row r="214" spans="6:8" ht="15" thickTop="1">
      <c r="F214" s="6"/>
      <c r="G214" s="6"/>
      <c r="H214" s="6"/>
    </row>
    <row r="215" spans="1:2" ht="15">
      <c r="A215" s="1">
        <v>17</v>
      </c>
      <c r="B215" s="10" t="s">
        <v>250</v>
      </c>
    </row>
    <row r="216" ht="15">
      <c r="B216" s="10"/>
    </row>
    <row r="217" spans="1:2" ht="15">
      <c r="A217" s="3"/>
      <c r="B217" s="3" t="s">
        <v>272</v>
      </c>
    </row>
    <row r="218" spans="1:2" ht="15">
      <c r="A218" s="3"/>
      <c r="B218" s="3" t="s">
        <v>273</v>
      </c>
    </row>
    <row r="220" spans="1:2" ht="15">
      <c r="A220" s="1">
        <v>18</v>
      </c>
      <c r="B220" s="10" t="s">
        <v>102</v>
      </c>
    </row>
    <row r="221" ht="15">
      <c r="B221" s="10"/>
    </row>
    <row r="222" ht="15">
      <c r="B222" s="3" t="s">
        <v>225</v>
      </c>
    </row>
    <row r="223" ht="15">
      <c r="B223" s="3" t="s">
        <v>226</v>
      </c>
    </row>
    <row r="224" ht="15">
      <c r="B224" s="3" t="s">
        <v>271</v>
      </c>
    </row>
    <row r="225" ht="15">
      <c r="B225" s="3" t="s">
        <v>200</v>
      </c>
    </row>
    <row r="226" ht="15">
      <c r="B226" s="3" t="s">
        <v>202</v>
      </c>
    </row>
    <row r="227" ht="15">
      <c r="B227" s="3" t="s">
        <v>201</v>
      </c>
    </row>
    <row r="229" spans="1:2" ht="15">
      <c r="A229" s="1">
        <v>19</v>
      </c>
      <c r="B229" s="10" t="s">
        <v>100</v>
      </c>
    </row>
    <row r="230" ht="15">
      <c r="B230" s="10"/>
    </row>
    <row r="231" ht="15">
      <c r="B231" s="3" t="s">
        <v>227</v>
      </c>
    </row>
    <row r="232" ht="15">
      <c r="B232" s="3" t="s">
        <v>232</v>
      </c>
    </row>
    <row r="233" ht="15">
      <c r="B233" s="3" t="s">
        <v>233</v>
      </c>
    </row>
    <row r="234" ht="15">
      <c r="B234" s="3" t="s">
        <v>234</v>
      </c>
    </row>
    <row r="236" ht="15">
      <c r="B236" s="3" t="s">
        <v>229</v>
      </c>
    </row>
    <row r="237" ht="15">
      <c r="B237" s="3" t="s">
        <v>230</v>
      </c>
    </row>
    <row r="239" ht="15">
      <c r="B239" s="3" t="s">
        <v>235</v>
      </c>
    </row>
    <row r="240" ht="15">
      <c r="B240" s="3" t="s">
        <v>236</v>
      </c>
    </row>
    <row r="242" spans="1:2" ht="15">
      <c r="A242" s="1">
        <v>20</v>
      </c>
      <c r="B242" s="10" t="s">
        <v>237</v>
      </c>
    </row>
    <row r="243" ht="15">
      <c r="B243" s="10"/>
    </row>
    <row r="244" ht="15">
      <c r="B244" s="3" t="s">
        <v>261</v>
      </c>
    </row>
    <row r="246" spans="1:2" ht="15">
      <c r="A246" s="1">
        <v>21</v>
      </c>
      <c r="B246" s="10" t="s">
        <v>238</v>
      </c>
    </row>
    <row r="247" ht="15">
      <c r="B247" s="10"/>
    </row>
    <row r="248" ht="15">
      <c r="B248" s="3" t="s">
        <v>262</v>
      </c>
    </row>
    <row r="253" ht="15">
      <c r="B253" s="13" t="s">
        <v>90</v>
      </c>
    </row>
    <row r="254" ht="15">
      <c r="B254" s="13"/>
    </row>
    <row r="258" ht="15">
      <c r="B258" s="13" t="s">
        <v>139</v>
      </c>
    </row>
    <row r="259" ht="15">
      <c r="B259" s="3" t="s">
        <v>91</v>
      </c>
    </row>
    <row r="260" ht="15">
      <c r="B260" s="60" t="s">
        <v>142</v>
      </c>
    </row>
    <row r="261" ht="15">
      <c r="B261" s="61" t="s">
        <v>268</v>
      </c>
    </row>
  </sheetData>
  <printOptions/>
  <pageMargins left="0.27" right="0.13" top="1" bottom="1" header="0.5" footer="0.5"/>
  <pageSetup fitToHeight="1" fitToWidth="1" horizontalDpi="300" verticalDpi="300" orientation="portrait" paperSize="9" scale="79" r:id="rId1"/>
  <rowBreaks count="3" manualBreakCount="3">
    <brk id="76" max="255" man="1"/>
    <brk id="148" max="255" man="1"/>
    <brk id="2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DAMANSARA REALTY BERHAD</dc:creator>
  <cp:keywords/>
  <dc:description/>
  <cp:lastModifiedBy>Chan</cp:lastModifiedBy>
  <cp:lastPrinted>2000-04-27T08:37:52Z</cp:lastPrinted>
  <dcterms:created xsi:type="dcterms:W3CDTF">1999-11-23T01:43:18Z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