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25" windowHeight="4770" tabRatio="601" activeTab="0"/>
  </bookViews>
  <sheets>
    <sheet name="Sheet3" sheetId="1" r:id="rId1"/>
  </sheets>
  <definedNames/>
  <calcPr fullCalcOnLoad="1"/>
</workbook>
</file>

<file path=xl/sharedStrings.xml><?xml version="1.0" encoding="utf-8"?>
<sst xmlns="http://schemas.openxmlformats.org/spreadsheetml/2006/main" count="268" uniqueCount="201">
  <si>
    <t xml:space="preserve"> RM'000</t>
  </si>
  <si>
    <t>1.</t>
  </si>
  <si>
    <t>2.</t>
  </si>
  <si>
    <t>Taxation</t>
  </si>
  <si>
    <t xml:space="preserve"> JOHAN HOLDINGS BERHAD</t>
  </si>
  <si>
    <t>3.</t>
  </si>
  <si>
    <t>4.</t>
  </si>
  <si>
    <t>5.</t>
  </si>
  <si>
    <t>6.</t>
  </si>
  <si>
    <t>7.</t>
  </si>
  <si>
    <t>REVIEW OF RESULTS</t>
  </si>
  <si>
    <t>8.</t>
  </si>
  <si>
    <t>9.</t>
  </si>
  <si>
    <t>TAXATION</t>
  </si>
  <si>
    <t>10.</t>
  </si>
  <si>
    <t>PRE-ACQUISITION PROFITS</t>
  </si>
  <si>
    <t>11.</t>
  </si>
  <si>
    <t>SALE OF INVESTMENTS AND PROPERTIES</t>
  </si>
  <si>
    <t>12.</t>
  </si>
  <si>
    <t>ISSUE OF EQUITY SHARES</t>
  </si>
  <si>
    <t>13.</t>
  </si>
  <si>
    <t>CURRENT YEAR PROSPECTS</t>
  </si>
  <si>
    <t>14.</t>
  </si>
  <si>
    <t>DIVIDEND</t>
  </si>
  <si>
    <t>BY ORDER OF THE BOARD</t>
  </si>
  <si>
    <t>Teh Yong Fah</t>
  </si>
  <si>
    <t>Group Secretary</t>
  </si>
  <si>
    <t>Petaling Jaya</t>
  </si>
  <si>
    <t>31.1.98</t>
  </si>
  <si>
    <t>PROFIT/(LOSS) ATTRIBUTABLE</t>
  </si>
  <si>
    <t xml:space="preserve"> TO SHAREHOLDERS OF</t>
  </si>
  <si>
    <t>(a)</t>
  </si>
  <si>
    <t>Investment income</t>
  </si>
  <si>
    <t>Turnover</t>
  </si>
  <si>
    <t>(b)</t>
  </si>
  <si>
    <t>(c)</t>
  </si>
  <si>
    <t>Other income including interest</t>
  </si>
  <si>
    <t xml:space="preserve"> income</t>
  </si>
  <si>
    <t xml:space="preserve"> on borrowings, depreciation and</t>
  </si>
  <si>
    <t xml:space="preserve"> amortisation, income tax and</t>
  </si>
  <si>
    <t xml:space="preserve"> minority interest</t>
  </si>
  <si>
    <t>Interest on borrowings</t>
  </si>
  <si>
    <t>Depreciation and amortisation</t>
  </si>
  <si>
    <t>(d)</t>
  </si>
  <si>
    <t>Share in the results of associated</t>
  </si>
  <si>
    <t xml:space="preserve"> companies</t>
  </si>
  <si>
    <t>(e)</t>
  </si>
  <si>
    <t>(f)</t>
  </si>
  <si>
    <t>(h)</t>
  </si>
  <si>
    <t>(i)</t>
  </si>
  <si>
    <t>(j)</t>
  </si>
  <si>
    <t>(g)</t>
  </si>
  <si>
    <t>Fixed Assets</t>
  </si>
  <si>
    <t>Investment in Associated Companies</t>
  </si>
  <si>
    <t>(LOSS)/EARNINGS PER SHARE</t>
  </si>
  <si>
    <t>RM '000</t>
  </si>
  <si>
    <t>Long Term Investments</t>
  </si>
  <si>
    <t>Current Assets</t>
  </si>
  <si>
    <t xml:space="preserve">  Stocks</t>
  </si>
  <si>
    <t xml:space="preserve">  Trade Debtors</t>
  </si>
  <si>
    <t xml:space="preserve">  Cash &amp; Bank Balances</t>
  </si>
  <si>
    <t xml:space="preserve">  Other Debtors</t>
  </si>
  <si>
    <t>Current Liabilities</t>
  </si>
  <si>
    <t xml:space="preserve">  Trade Creditors</t>
  </si>
  <si>
    <t xml:space="preserve">  Other Creditors</t>
  </si>
  <si>
    <t xml:space="preserve">  Provision for Taxation</t>
  </si>
  <si>
    <t>Net Current Assets</t>
  </si>
  <si>
    <t>Shareholders' Funds</t>
  </si>
  <si>
    <t>Share Capital</t>
  </si>
  <si>
    <t>Reserves</t>
  </si>
  <si>
    <t xml:space="preserve">  Share Premium</t>
  </si>
  <si>
    <t xml:space="preserve">  Revaluation Reserve</t>
  </si>
  <si>
    <t xml:space="preserve">  Exchange Reserve</t>
  </si>
  <si>
    <t xml:space="preserve">  Retained Profit</t>
  </si>
  <si>
    <t>Minority Interest</t>
  </si>
  <si>
    <t>Notes :-</t>
  </si>
  <si>
    <t>31.01.1999</t>
  </si>
  <si>
    <t>Other Long Term Liabilities</t>
  </si>
  <si>
    <t>Land &amp; Development Expenditure</t>
  </si>
  <si>
    <t>PURCHASE/DISPOSAL OF QUOTED SECURITIES</t>
  </si>
  <si>
    <t>ACCOUNTING POLICIES</t>
  </si>
  <si>
    <t>CONSOLIDATED BALANCE SHEETS</t>
  </si>
  <si>
    <t>Total Purchases</t>
  </si>
  <si>
    <t>Total Disposals</t>
  </si>
  <si>
    <t>Total Profit/(Loss) on Disposal</t>
  </si>
  <si>
    <t xml:space="preserve"> At cost</t>
  </si>
  <si>
    <t xml:space="preserve"> At market value</t>
  </si>
  <si>
    <t>GROUP BORROWINGS</t>
  </si>
  <si>
    <t>Short term borrowings</t>
  </si>
  <si>
    <t xml:space="preserve">  Secured</t>
  </si>
  <si>
    <t xml:space="preserve">  Unsecured</t>
  </si>
  <si>
    <t>The bank borrowings denominated in foreign currencies are as follows:-</t>
  </si>
  <si>
    <t>Denominated in British Sterling Pound</t>
  </si>
  <si>
    <t>Denominated in Singapore Dollar</t>
  </si>
  <si>
    <t>Denominated in Australian Dollar</t>
  </si>
  <si>
    <t>Denominated in US Dollar</t>
  </si>
  <si>
    <t>15.</t>
  </si>
  <si>
    <t>19.</t>
  </si>
  <si>
    <t>20.</t>
  </si>
  <si>
    <t>16.</t>
  </si>
  <si>
    <t xml:space="preserve"> Engineering and building materials</t>
  </si>
  <si>
    <t xml:space="preserve"> General trading</t>
  </si>
  <si>
    <t xml:space="preserve"> Property</t>
  </si>
  <si>
    <t xml:space="preserve"> Hospitality</t>
  </si>
  <si>
    <t xml:space="preserve"> Others</t>
  </si>
  <si>
    <t>18.</t>
  </si>
  <si>
    <t>Not applicable.</t>
  </si>
  <si>
    <t>21.</t>
  </si>
  <si>
    <t xml:space="preserve"> amortisation but before income tax</t>
  </si>
  <si>
    <t xml:space="preserve"> and minority interest</t>
  </si>
  <si>
    <t xml:space="preserve"> RM '000</t>
  </si>
  <si>
    <t>Operating profit/(loss) after interest</t>
  </si>
  <si>
    <t>Operating profit/(loss) before interest</t>
  </si>
  <si>
    <t>Exceptional items</t>
  </si>
  <si>
    <t>Current</t>
  </si>
  <si>
    <t>Quarter</t>
  </si>
  <si>
    <t>Year</t>
  </si>
  <si>
    <t>To Date</t>
  </si>
  <si>
    <t>Preceding</t>
  </si>
  <si>
    <t>As At</t>
  </si>
  <si>
    <t>Financial</t>
  </si>
  <si>
    <t>Year End</t>
  </si>
  <si>
    <t>End of</t>
  </si>
  <si>
    <t>Profit/(Loss) before taxation and</t>
  </si>
  <si>
    <t xml:space="preserve">  Short Term Borrowings</t>
  </si>
  <si>
    <t xml:space="preserve">    Revolving credits</t>
  </si>
  <si>
    <t xml:space="preserve">    Bank loans and overdrafts</t>
  </si>
  <si>
    <t xml:space="preserve">  Current portion of term loans</t>
  </si>
  <si>
    <t>$ '000</t>
  </si>
  <si>
    <t>Total</t>
  </si>
  <si>
    <t>Assets</t>
  </si>
  <si>
    <t>Employed</t>
  </si>
  <si>
    <t>SEGMENTAL REPORTING</t>
  </si>
  <si>
    <t>Analysis by Activities</t>
  </si>
  <si>
    <t>Less : Group share of turnover of</t>
  </si>
  <si>
    <t xml:space="preserve">    associated companies</t>
  </si>
  <si>
    <t>Goodwill on consolidation</t>
  </si>
  <si>
    <t>Investments in quoted shares/ warrants</t>
  </si>
  <si>
    <t xml:space="preserve">          in value)</t>
  </si>
  <si>
    <t xml:space="preserve"> At book value (net of provision for diminution</t>
  </si>
  <si>
    <t>(i)  Profit/(Loss) after taxation before</t>
  </si>
  <si>
    <t xml:space="preserve">     deducting minority interest</t>
  </si>
  <si>
    <t>(ii) Less : minority interest</t>
  </si>
  <si>
    <t>EXCEPTIONAL ITEMS</t>
  </si>
  <si>
    <t>EXTRAORDINARY ITEMS</t>
  </si>
  <si>
    <t>CHANGES IN THE COMPOSITION OF THE GROUP</t>
  </si>
  <si>
    <t>CORPORATE PROPOSALS</t>
  </si>
  <si>
    <t>CONTINGENT LIABILITIES</t>
  </si>
  <si>
    <t>MATERIAL LITIGATIONS</t>
  </si>
  <si>
    <t>Net tangible assets per share (sen)</t>
  </si>
  <si>
    <t>have not been audited.</t>
  </si>
  <si>
    <t>Notes (contd) :-</t>
  </si>
  <si>
    <t>Future Tax Benefits</t>
  </si>
  <si>
    <t>Long Term Borrowings</t>
  </si>
  <si>
    <t>SEASONAL OR CYCLICAL FACTORS</t>
  </si>
  <si>
    <t>OFF BALANCE SHEET RISK FINANCIAL INSTRUMENTS</t>
  </si>
  <si>
    <t>Goodwill on Consolidation</t>
  </si>
  <si>
    <t>[ based on 2(j) above ]</t>
  </si>
  <si>
    <t>(i)  Basic [ based on weighted average no.</t>
  </si>
  <si>
    <t xml:space="preserve">     sen each (Preceding year corresponding</t>
  </si>
  <si>
    <t xml:space="preserve">     period : 306,943,246 ordinary shares</t>
  </si>
  <si>
    <t xml:space="preserve">     of 50 sen each) ]</t>
  </si>
  <si>
    <t>22.</t>
  </si>
  <si>
    <t>YEAR 2000 COMPLIANCE</t>
  </si>
  <si>
    <t>There were no extraordinary items for the financial period under review.</t>
  </si>
  <si>
    <t>No pre-acquisition profits were included for the financial period under review.</t>
  </si>
  <si>
    <t>There were no corporate proposals for the financial period under review.</t>
  </si>
  <si>
    <t>There were no contingent liabilities for the financial period under review.</t>
  </si>
  <si>
    <t>There were no pending material litigations for the financial period under review.</t>
  </si>
  <si>
    <t>VARIANCE FROM FORECAST PROFIT AND PROFIT GUARANTEE</t>
  </si>
  <si>
    <t>Quarterly report on consolidated results for the fourth quarter ended 31st January 2000. The figures</t>
  </si>
  <si>
    <t>31.01.2000</t>
  </si>
  <si>
    <t xml:space="preserve">     of 309,372,246 ordinary shares of 50</t>
  </si>
  <si>
    <t>The exceptional items are as follows :-</t>
  </si>
  <si>
    <t>RM'000</t>
  </si>
  <si>
    <t>Loss on termination of operations</t>
  </si>
  <si>
    <t>Gain on disposal of properties</t>
  </si>
  <si>
    <t>Net loss</t>
  </si>
  <si>
    <t xml:space="preserve"> as at 31st January 2000:-</t>
  </si>
  <si>
    <t>The Directors do not propose a dividend for the financial year ended 31st January 2000.</t>
  </si>
  <si>
    <t xml:space="preserve"> </t>
  </si>
  <si>
    <t xml:space="preserve">Year   </t>
  </si>
  <si>
    <t>(2.35) sen</t>
  </si>
  <si>
    <t>Malaysia</t>
  </si>
  <si>
    <t>Europe</t>
  </si>
  <si>
    <t>Singapore</t>
  </si>
  <si>
    <t>Hong Kong</t>
  </si>
  <si>
    <t>Australia</t>
  </si>
  <si>
    <t>Term Loans</t>
  </si>
  <si>
    <t>Hire Purchases</t>
  </si>
  <si>
    <t>Long term borrowings</t>
  </si>
  <si>
    <t>Analysis by Geographical Region</t>
  </si>
  <si>
    <t>MATERIAL CHANGES IN QUARTERLY RESULTS</t>
  </si>
  <si>
    <t>31st March 2000</t>
  </si>
  <si>
    <t>Shareholders Fund-Goodwill/No of shares</t>
  </si>
  <si>
    <t>Profit/(Loss)</t>
  </si>
  <si>
    <t>Before</t>
  </si>
  <si>
    <t>(15.72) sen</t>
  </si>
  <si>
    <t>(23.05) sen</t>
  </si>
  <si>
    <t xml:space="preserve">Provision for project costs and loss on sale </t>
  </si>
  <si>
    <t xml:space="preserve">   of fixed assets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</si>
</sst>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0_);_(* \(#,##0.000\);_(* &quot;-&quot;??_);_(@_)"/>
    <numFmt numFmtId="173" formatCode="_(* #,##0.0_);_(* \(#,##0.0\);_(* &quot;-&quot;??_);_(@_)"/>
    <numFmt numFmtId="174" formatCode="#,##0.0_);[Red]\(#,##0.0\)"/>
    <numFmt numFmtId="175" formatCode="0.0%"/>
    <numFmt numFmtId="176" formatCode="mm/dd/yy"/>
    <numFmt numFmtId="177" formatCode="_(* #,##0_);_(* \(#,##0\);_(* &quot;-&quot;??_);_(@_)"/>
  </numFmts>
  <fonts count="9">
    <font>
      <sz val="10"/>
      <name val="Arial"/>
      <family val="0"/>
    </font>
    <font>
      <b/>
      <sz val="10"/>
      <name val="Arial"/>
      <family val="0"/>
    </font>
    <font>
      <i/>
      <sz val="10"/>
      <name val="Arial"/>
      <family val="0"/>
    </font>
    <font>
      <b/>
      <i/>
      <sz val="10"/>
      <name val="Arial"/>
      <family val="0"/>
    </font>
    <font>
      <sz val="11"/>
      <name val="Times New Roman"/>
      <family val="1"/>
    </font>
    <font>
      <b/>
      <sz val="11"/>
      <name val="Arial"/>
      <family val="2"/>
    </font>
    <font>
      <b/>
      <u val="single"/>
      <sz val="10"/>
      <name val="Arial"/>
      <family val="2"/>
    </font>
    <font>
      <sz val="9"/>
      <name val="Arial"/>
      <family val="2"/>
    </font>
    <font>
      <b/>
      <sz val="12"/>
      <name val="Arial"/>
      <family val="2"/>
    </font>
  </fonts>
  <fills count="2">
    <fill>
      <patternFill/>
    </fill>
    <fill>
      <patternFill patternType="gray125"/>
    </fill>
  </fills>
  <borders count="10">
    <border>
      <left/>
      <right/>
      <top/>
      <bottom/>
      <diagonal/>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thin">
        <color indexed="8"/>
      </bottom>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38" fontId="0" fillId="0" borderId="0" xfId="0" applyNumberFormat="1" applyFont="1" applyAlignment="1">
      <alignment/>
    </xf>
    <xf numFmtId="38" fontId="0" fillId="0" borderId="1" xfId="0" applyNumberFormat="1" applyFont="1" applyBorder="1" applyAlignment="1">
      <alignment/>
    </xf>
    <xf numFmtId="38" fontId="0" fillId="0" borderId="0" xfId="0" applyNumberFormat="1" applyFont="1" applyBorder="1" applyAlignment="1">
      <alignment/>
    </xf>
    <xf numFmtId="38" fontId="1" fillId="0" borderId="0" xfId="0" applyNumberFormat="1" applyFont="1" applyAlignment="1">
      <alignment/>
    </xf>
    <xf numFmtId="38" fontId="1" fillId="0" borderId="0" xfId="0" applyNumberFormat="1" applyFont="1" applyAlignment="1" applyProtection="1">
      <alignment horizontal="left"/>
      <protection/>
    </xf>
    <xf numFmtId="38" fontId="0" fillId="0" borderId="0" xfId="0" applyNumberFormat="1" applyFont="1" applyAlignment="1" applyProtection="1">
      <alignment horizontal="left"/>
      <protection/>
    </xf>
    <xf numFmtId="38" fontId="1" fillId="0" borderId="0" xfId="0" applyNumberFormat="1" applyFont="1" applyAlignment="1" applyProtection="1">
      <alignment horizontal="center"/>
      <protection/>
    </xf>
    <xf numFmtId="38" fontId="1" fillId="0" borderId="0" xfId="0" applyNumberFormat="1" applyFont="1" applyAlignment="1">
      <alignment/>
    </xf>
    <xf numFmtId="38" fontId="1" fillId="0" borderId="0" xfId="0" applyNumberFormat="1" applyFont="1" applyAlignment="1">
      <alignment horizontal="center"/>
    </xf>
    <xf numFmtId="38" fontId="1" fillId="0" borderId="2" xfId="0" applyNumberFormat="1" applyFont="1" applyBorder="1" applyAlignment="1" applyProtection="1" quotePrefix="1">
      <alignment horizontal="center"/>
      <protection/>
    </xf>
    <xf numFmtId="38" fontId="0" fillId="0" borderId="2" xfId="0" applyNumberFormat="1" applyFont="1" applyBorder="1" applyAlignment="1" applyProtection="1" quotePrefix="1">
      <alignment horizontal="center"/>
      <protection/>
    </xf>
    <xf numFmtId="38" fontId="0" fillId="0" borderId="0" xfId="0" applyNumberFormat="1" applyFont="1" applyAlignment="1">
      <alignment horizontal="left"/>
    </xf>
    <xf numFmtId="38" fontId="0" fillId="0" borderId="0" xfId="0" applyNumberFormat="1" applyFont="1" applyAlignment="1" applyProtection="1">
      <alignment horizontal="center"/>
      <protection/>
    </xf>
    <xf numFmtId="38" fontId="0" fillId="0" borderId="0" xfId="0" applyNumberFormat="1" applyFont="1" applyAlignment="1" applyProtection="1" quotePrefix="1">
      <alignment horizontal="center"/>
      <protection/>
    </xf>
    <xf numFmtId="38" fontId="1" fillId="0" borderId="3" xfId="0" applyNumberFormat="1" applyFont="1" applyBorder="1" applyAlignment="1" applyProtection="1">
      <alignment/>
      <protection/>
    </xf>
    <xf numFmtId="38" fontId="0" fillId="0" borderId="0" xfId="0" applyNumberFormat="1" applyFont="1" applyAlignment="1" applyProtection="1">
      <alignment/>
      <protection/>
    </xf>
    <xf numFmtId="38" fontId="0" fillId="0" borderId="3" xfId="0" applyNumberFormat="1" applyFont="1" applyBorder="1" applyAlignment="1" applyProtection="1">
      <alignment/>
      <protection/>
    </xf>
    <xf numFmtId="38" fontId="0" fillId="0" borderId="0" xfId="0" applyNumberFormat="1" applyFont="1" applyAlignment="1">
      <alignment horizontal="center"/>
    </xf>
    <xf numFmtId="38" fontId="1" fillId="0" borderId="0" xfId="0" applyNumberFormat="1" applyFont="1" applyAlignment="1" applyProtection="1">
      <alignment/>
      <protection/>
    </xf>
    <xf numFmtId="38" fontId="0" fillId="0" borderId="0" xfId="0" applyNumberFormat="1" applyFont="1" applyAlignment="1" quotePrefix="1">
      <alignment horizontal="center"/>
    </xf>
    <xf numFmtId="38" fontId="0" fillId="0" borderId="0" xfId="0" applyNumberFormat="1" applyFont="1" applyAlignment="1" quotePrefix="1">
      <alignment horizontal="left"/>
    </xf>
    <xf numFmtId="38" fontId="1" fillId="0" borderId="2" xfId="0" applyNumberFormat="1" applyFont="1" applyBorder="1" applyAlignment="1" applyProtection="1">
      <alignment/>
      <protection/>
    </xf>
    <xf numFmtId="38" fontId="1" fillId="0" borderId="4" xfId="0" applyNumberFormat="1" applyFont="1" applyBorder="1" applyAlignment="1" applyProtection="1">
      <alignment/>
      <protection/>
    </xf>
    <xf numFmtId="38" fontId="0" fillId="0" borderId="4" xfId="0" applyNumberFormat="1" applyFont="1" applyBorder="1" applyAlignment="1" applyProtection="1">
      <alignment/>
      <protection/>
    </xf>
    <xf numFmtId="171" fontId="1" fillId="0" borderId="4" xfId="15" applyFont="1" applyBorder="1" applyAlignment="1" applyProtection="1">
      <alignment/>
      <protection/>
    </xf>
    <xf numFmtId="38" fontId="1" fillId="0" borderId="0" xfId="0" applyNumberFormat="1" applyFont="1" applyBorder="1" applyAlignment="1" applyProtection="1">
      <alignment/>
      <protection/>
    </xf>
    <xf numFmtId="38" fontId="0" fillId="0" borderId="0" xfId="0" applyNumberFormat="1" applyFont="1" applyBorder="1" applyAlignment="1" applyProtection="1">
      <alignment/>
      <protection/>
    </xf>
    <xf numFmtId="38" fontId="1" fillId="0" borderId="2" xfId="0" applyNumberFormat="1" applyFont="1" applyBorder="1" applyAlignment="1" applyProtection="1">
      <alignment horizontal="center"/>
      <protection/>
    </xf>
    <xf numFmtId="9" fontId="1" fillId="0" borderId="0" xfId="19" applyNumberFormat="1" applyFont="1" applyAlignment="1" applyProtection="1">
      <alignment horizontal="right"/>
      <protection/>
    </xf>
    <xf numFmtId="38" fontId="0" fillId="0" borderId="0" xfId="0" applyNumberFormat="1" applyFont="1" applyAlignment="1" quotePrefix="1">
      <alignment/>
    </xf>
    <xf numFmtId="38" fontId="1" fillId="0" borderId="0" xfId="0" applyNumberFormat="1" applyFont="1" applyBorder="1" applyAlignment="1">
      <alignment/>
    </xf>
    <xf numFmtId="38" fontId="1" fillId="0" borderId="0" xfId="0" applyNumberFormat="1" applyFont="1" applyBorder="1" applyAlignment="1" applyProtection="1">
      <alignment horizontal="left"/>
      <protection/>
    </xf>
    <xf numFmtId="38" fontId="5" fillId="0" borderId="0" xfId="0" applyNumberFormat="1" applyFont="1" applyAlignment="1" applyProtection="1">
      <alignment/>
      <protection/>
    </xf>
    <xf numFmtId="38" fontId="1" fillId="0" borderId="3" xfId="0" applyNumberFormat="1" applyFont="1" applyBorder="1" applyAlignment="1" quotePrefix="1">
      <alignment horizontal="center"/>
    </xf>
    <xf numFmtId="38" fontId="0" fillId="0" borderId="0" xfId="0" applyNumberFormat="1" applyFont="1" applyAlignment="1">
      <alignment/>
    </xf>
    <xf numFmtId="38" fontId="0" fillId="0" borderId="5" xfId="0" applyNumberFormat="1" applyFont="1" applyBorder="1" applyAlignment="1">
      <alignment/>
    </xf>
    <xf numFmtId="38" fontId="1" fillId="0" borderId="6" xfId="0" applyNumberFormat="1" applyFont="1" applyBorder="1" applyAlignment="1">
      <alignment/>
    </xf>
    <xf numFmtId="38" fontId="0" fillId="0" borderId="2" xfId="0" applyNumberFormat="1" applyFont="1" applyBorder="1" applyAlignment="1">
      <alignment/>
    </xf>
    <xf numFmtId="0" fontId="0" fillId="0" borderId="0" xfId="0" applyFont="1" applyAlignment="1">
      <alignment horizontal="center"/>
    </xf>
    <xf numFmtId="38" fontId="0" fillId="0" borderId="7" xfId="0" applyNumberFormat="1" applyFont="1" applyBorder="1" applyAlignment="1">
      <alignment/>
    </xf>
    <xf numFmtId="0" fontId="0" fillId="0" borderId="0" xfId="0" applyFont="1" applyAlignment="1">
      <alignment/>
    </xf>
    <xf numFmtId="38" fontId="0" fillId="0" borderId="0" xfId="0" applyNumberFormat="1" applyFont="1" applyAlignment="1" applyProtection="1">
      <alignment/>
      <protection/>
    </xf>
    <xf numFmtId="38" fontId="1" fillId="0" borderId="0" xfId="0" applyNumberFormat="1" applyFont="1" applyBorder="1" applyAlignment="1" applyProtection="1">
      <alignment/>
      <protection/>
    </xf>
    <xf numFmtId="173" fontId="1" fillId="0" borderId="3" xfId="15" applyNumberFormat="1" applyFont="1" applyBorder="1" applyAlignment="1">
      <alignment/>
    </xf>
    <xf numFmtId="174" fontId="0" fillId="0" borderId="3" xfId="0" applyNumberFormat="1" applyFont="1" applyBorder="1" applyAlignment="1">
      <alignment/>
    </xf>
    <xf numFmtId="38" fontId="0" fillId="0" borderId="8" xfId="0" applyNumberFormat="1" applyFont="1" applyBorder="1" applyAlignment="1">
      <alignment/>
    </xf>
    <xf numFmtId="38" fontId="0" fillId="0" borderId="0" xfId="0" applyNumberFormat="1" applyFont="1" applyBorder="1" applyAlignment="1">
      <alignment horizontal="center"/>
    </xf>
    <xf numFmtId="38" fontId="0" fillId="0" borderId="3" xfId="0" applyNumberFormat="1" applyFont="1" applyBorder="1" applyAlignment="1">
      <alignment horizontal="center"/>
    </xf>
    <xf numFmtId="38" fontId="6" fillId="0" borderId="0" xfId="0" applyNumberFormat="1" applyFont="1" applyAlignment="1">
      <alignment/>
    </xf>
    <xf numFmtId="171" fontId="0" fillId="0" borderId="0" xfId="15" applyFont="1" applyAlignment="1">
      <alignment/>
    </xf>
    <xf numFmtId="38" fontId="0" fillId="0" borderId="0" xfId="0" applyNumberFormat="1" applyFont="1" applyAlignment="1" quotePrefix="1">
      <alignment/>
    </xf>
    <xf numFmtId="38" fontId="1" fillId="0" borderId="0" xfId="0" applyNumberFormat="1" applyFont="1" applyAlignment="1" applyProtection="1">
      <alignment/>
      <protection/>
    </xf>
    <xf numFmtId="38" fontId="7" fillId="0" borderId="0" xfId="0" applyNumberFormat="1" applyFont="1" applyAlignment="1">
      <alignment/>
    </xf>
    <xf numFmtId="0" fontId="1" fillId="0" borderId="0" xfId="0" applyFont="1" applyAlignment="1">
      <alignment horizontal="left"/>
    </xf>
    <xf numFmtId="171" fontId="0" fillId="0" borderId="7" xfId="15" applyFont="1" applyBorder="1" applyAlignment="1">
      <alignment/>
    </xf>
    <xf numFmtId="38" fontId="1" fillId="0" borderId="0" xfId="0" applyNumberFormat="1" applyFont="1" applyAlignment="1">
      <alignment horizontal="left"/>
    </xf>
    <xf numFmtId="15" fontId="5" fillId="0" borderId="0" xfId="0" applyNumberFormat="1" applyFont="1" applyAlignment="1">
      <alignment horizontal="right"/>
    </xf>
    <xf numFmtId="38" fontId="8" fillId="0" borderId="0" xfId="0" applyNumberFormat="1" applyFont="1" applyAlignment="1">
      <alignment horizontal="right"/>
    </xf>
    <xf numFmtId="38" fontId="0" fillId="0" borderId="7" xfId="0" applyNumberFormat="1" applyFont="1" applyBorder="1" applyAlignment="1">
      <alignment/>
    </xf>
    <xf numFmtId="177" fontId="0" fillId="0" borderId="7" xfId="15" applyNumberFormat="1" applyFont="1" applyBorder="1" applyAlignment="1">
      <alignment/>
    </xf>
    <xf numFmtId="38" fontId="0" fillId="0" borderId="2" xfId="0" applyNumberFormat="1" applyFont="1" applyBorder="1" applyAlignment="1" applyProtection="1">
      <alignment/>
      <protection/>
    </xf>
    <xf numFmtId="9" fontId="1" fillId="0" borderId="0" xfId="19" applyNumberFormat="1" applyFont="1" applyAlignment="1" applyProtection="1">
      <alignment horizontal="center"/>
      <protection/>
    </xf>
    <xf numFmtId="40" fontId="1" fillId="0" borderId="0" xfId="0" applyNumberFormat="1" applyFont="1" applyAlignment="1" applyProtection="1">
      <alignment horizontal="center"/>
      <protection/>
    </xf>
    <xf numFmtId="177" fontId="0" fillId="0" borderId="0" xfId="15" applyNumberFormat="1" applyFont="1" applyAlignment="1">
      <alignment/>
    </xf>
    <xf numFmtId="38" fontId="0" fillId="0" borderId="1" xfId="0" applyNumberFormat="1" applyFont="1" applyBorder="1" applyAlignment="1">
      <alignment/>
    </xf>
    <xf numFmtId="38" fontId="0" fillId="0" borderId="9"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145</xdr:row>
      <xdr:rowOff>76200</xdr:rowOff>
    </xdr:from>
    <xdr:to>
      <xdr:col>13</xdr:col>
      <xdr:colOff>657225</xdr:colOff>
      <xdr:row>151</xdr:row>
      <xdr:rowOff>114300</xdr:rowOff>
    </xdr:to>
    <xdr:sp>
      <xdr:nvSpPr>
        <xdr:cNvPr id="1" name="Text 3"/>
        <xdr:cNvSpPr txBox="1">
          <a:spLocks noChangeArrowheads="1"/>
        </xdr:cNvSpPr>
      </xdr:nvSpPr>
      <xdr:spPr>
        <a:xfrm>
          <a:off x="276225" y="22659975"/>
          <a:ext cx="5695950" cy="1009650"/>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The taxation expense contained an adjustment of RM1.98 million for underprovision in respect of prior years.
Tax charge for the Group is disproportionate to the results principally because the losses in certain subsidiary companies cannot be set-off against the profit of other companies, and the non-availability of group tax relief.
</a:t>
          </a:r>
        </a:p>
      </xdr:txBody>
    </xdr:sp>
    <xdr:clientData/>
  </xdr:twoCellAnchor>
  <xdr:twoCellAnchor>
    <xdr:from>
      <xdr:col>0</xdr:col>
      <xdr:colOff>266700</xdr:colOff>
      <xdr:row>200</xdr:row>
      <xdr:rowOff>0</xdr:rowOff>
    </xdr:from>
    <xdr:to>
      <xdr:col>13</xdr:col>
      <xdr:colOff>676275</xdr:colOff>
      <xdr:row>201</xdr:row>
      <xdr:rowOff>85725</xdr:rowOff>
    </xdr:to>
    <xdr:sp>
      <xdr:nvSpPr>
        <xdr:cNvPr id="2" name="Text 4"/>
        <xdr:cNvSpPr txBox="1">
          <a:spLocks noChangeArrowheads="1"/>
        </xdr:cNvSpPr>
      </xdr:nvSpPr>
      <xdr:spPr>
        <a:xfrm>
          <a:off x="266700" y="30308550"/>
          <a:ext cx="5724525" cy="247650"/>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During the financial period under review, there was no issue of equity shares.</a:t>
          </a:r>
        </a:p>
      </xdr:txBody>
    </xdr:sp>
    <xdr:clientData/>
  </xdr:twoCellAnchor>
  <xdr:twoCellAnchor>
    <xdr:from>
      <xdr:col>1</xdr:col>
      <xdr:colOff>9525</xdr:colOff>
      <xdr:row>195</xdr:row>
      <xdr:rowOff>9525</xdr:rowOff>
    </xdr:from>
    <xdr:to>
      <xdr:col>13</xdr:col>
      <xdr:colOff>657225</xdr:colOff>
      <xdr:row>197</xdr:row>
      <xdr:rowOff>19050</xdr:rowOff>
    </xdr:to>
    <xdr:sp>
      <xdr:nvSpPr>
        <xdr:cNvPr id="3" name="Text 5"/>
        <xdr:cNvSpPr txBox="1">
          <a:spLocks noChangeArrowheads="1"/>
        </xdr:cNvSpPr>
      </xdr:nvSpPr>
      <xdr:spPr>
        <a:xfrm>
          <a:off x="285750" y="29803725"/>
          <a:ext cx="5686425" cy="266700"/>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Overall, the business operations of the Group are not affected by any seasonal or cyclical factors.
</a:t>
          </a:r>
        </a:p>
      </xdr:txBody>
    </xdr:sp>
    <xdr:clientData/>
  </xdr:twoCellAnchor>
  <xdr:twoCellAnchor>
    <xdr:from>
      <xdr:col>2</xdr:col>
      <xdr:colOff>9525</xdr:colOff>
      <xdr:row>337</xdr:row>
      <xdr:rowOff>0</xdr:rowOff>
    </xdr:from>
    <xdr:to>
      <xdr:col>12</xdr:col>
      <xdr:colOff>0</xdr:colOff>
      <xdr:row>337</xdr:row>
      <xdr:rowOff>0</xdr:rowOff>
    </xdr:to>
    <xdr:sp>
      <xdr:nvSpPr>
        <xdr:cNvPr id="4" name="Text 6"/>
        <xdr:cNvSpPr txBox="1">
          <a:spLocks noChangeArrowheads="1"/>
        </xdr:cNvSpPr>
      </xdr:nvSpPr>
      <xdr:spPr>
        <a:xfrm>
          <a:off x="542925" y="51720750"/>
          <a:ext cx="4057650" cy="0"/>
        </a:xfrm>
        <a:prstGeom prst="rect">
          <a:avLst/>
        </a:prstGeom>
        <a:solidFill>
          <a:srgbClr val="FFFFFF"/>
        </a:solidFill>
        <a:ln w="1" cmpd="sng">
          <a:noFill/>
        </a:ln>
      </xdr:spPr>
      <xdr:txBody>
        <a:bodyPr vertOverflow="clip" wrap="square"/>
        <a:p>
          <a:pPr algn="just">
            <a:defRPr/>
          </a:pPr>
          <a:r>
            <a:rPr lang="en-US" cap="none" sz="1100" b="0" i="0" u="none" baseline="0"/>
            <a:t>The Directors have recommended a first and final dividend of _____ (1998/97 : 2.5% or 1.25 sen) per share less 28% tax for the financial year ended 31st January 1999.  The total dividend payment after tax will amount to RM______ million.  The payment of dividend is subject to the approval of the shareholders of the Company at the forthcoming Annual General Meeting.</a:t>
          </a:r>
        </a:p>
      </xdr:txBody>
    </xdr:sp>
    <xdr:clientData/>
  </xdr:twoCellAnchor>
  <xdr:twoCellAnchor>
    <xdr:from>
      <xdr:col>0</xdr:col>
      <xdr:colOff>257175</xdr:colOff>
      <xdr:row>123</xdr:row>
      <xdr:rowOff>47625</xdr:rowOff>
    </xdr:from>
    <xdr:to>
      <xdr:col>13</xdr:col>
      <xdr:colOff>657225</xdr:colOff>
      <xdr:row>128</xdr:row>
      <xdr:rowOff>0</xdr:rowOff>
    </xdr:to>
    <xdr:sp>
      <xdr:nvSpPr>
        <xdr:cNvPr id="5" name="TextBox 5"/>
        <xdr:cNvSpPr txBox="1">
          <a:spLocks noChangeArrowheads="1"/>
        </xdr:cNvSpPr>
      </xdr:nvSpPr>
      <xdr:spPr>
        <a:xfrm>
          <a:off x="257175" y="19364325"/>
          <a:ext cx="5715000" cy="657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accounts are prepared under the historical cost convention and comply with approved accounting standards issued by the Malaysian Accounting Standard Board, adopting the same accounting policies, method of computations and basis of consolidation as those used since the last financial quarter.</a:t>
          </a:r>
        </a:p>
      </xdr:txBody>
    </xdr:sp>
    <xdr:clientData/>
  </xdr:twoCellAnchor>
  <xdr:twoCellAnchor>
    <xdr:from>
      <xdr:col>1</xdr:col>
      <xdr:colOff>0</xdr:colOff>
      <xdr:row>159</xdr:row>
      <xdr:rowOff>9525</xdr:rowOff>
    </xdr:from>
    <xdr:to>
      <xdr:col>13</xdr:col>
      <xdr:colOff>657225</xdr:colOff>
      <xdr:row>161</xdr:row>
      <xdr:rowOff>38100</xdr:rowOff>
    </xdr:to>
    <xdr:sp>
      <xdr:nvSpPr>
        <xdr:cNvPr id="6" name="TextBox 6"/>
        <xdr:cNvSpPr txBox="1">
          <a:spLocks noChangeArrowheads="1"/>
        </xdr:cNvSpPr>
      </xdr:nvSpPr>
      <xdr:spPr>
        <a:xfrm>
          <a:off x="276225" y="24631650"/>
          <a:ext cx="5695950" cy="381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Several properties in Australia and Hong Kong were disposed during the financial period for a total gain of RM1.68 million.</a:t>
          </a:r>
        </a:p>
      </xdr:txBody>
    </xdr:sp>
    <xdr:clientData/>
  </xdr:twoCellAnchor>
  <xdr:twoCellAnchor>
    <xdr:from>
      <xdr:col>0</xdr:col>
      <xdr:colOff>266700</xdr:colOff>
      <xdr:row>179</xdr:row>
      <xdr:rowOff>19050</xdr:rowOff>
    </xdr:from>
    <xdr:to>
      <xdr:col>13</xdr:col>
      <xdr:colOff>581025</xdr:colOff>
      <xdr:row>183</xdr:row>
      <xdr:rowOff>0</xdr:rowOff>
    </xdr:to>
    <xdr:sp>
      <xdr:nvSpPr>
        <xdr:cNvPr id="7" name="TextBox 7"/>
        <xdr:cNvSpPr txBox="1">
          <a:spLocks noChangeArrowheads="1"/>
        </xdr:cNvSpPr>
      </xdr:nvSpPr>
      <xdr:spPr>
        <a:xfrm>
          <a:off x="266700" y="27832050"/>
          <a:ext cx="5629275"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During the quarter under review, the Company increased its equity interest in Lumut Park Resort Sdn Bhd from 50% to 80%.
</a:t>
          </a:r>
        </a:p>
      </xdr:txBody>
    </xdr:sp>
    <xdr:clientData/>
  </xdr:twoCellAnchor>
  <xdr:twoCellAnchor>
    <xdr:from>
      <xdr:col>0</xdr:col>
      <xdr:colOff>257175</xdr:colOff>
      <xdr:row>319</xdr:row>
      <xdr:rowOff>38100</xdr:rowOff>
    </xdr:from>
    <xdr:to>
      <xdr:col>14</xdr:col>
      <xdr:colOff>0</xdr:colOff>
      <xdr:row>328</xdr:row>
      <xdr:rowOff>0</xdr:rowOff>
    </xdr:to>
    <xdr:sp>
      <xdr:nvSpPr>
        <xdr:cNvPr id="8" name="TextBox 8"/>
        <xdr:cNvSpPr txBox="1">
          <a:spLocks noChangeArrowheads="1"/>
        </xdr:cNvSpPr>
      </xdr:nvSpPr>
      <xdr:spPr>
        <a:xfrm>
          <a:off x="257175" y="49025175"/>
          <a:ext cx="5743575" cy="14097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Generally our operating companies performed satisfactorily, some under very difficult conditions. These operating subsidiaries continue to perform well. Some started the year with healthy order book. George Kent was awarded a contract of RM366 million and the prospect of securing several major projects are good. Our overseas companies are expected to perform strongly. The diversification and geographical spread of our business worldwide has made the operating base of the Group robust. 
Your Board is cautiously optimistic of the future of the Group.</a:t>
          </a:r>
        </a:p>
      </xdr:txBody>
    </xdr:sp>
    <xdr:clientData/>
  </xdr:twoCellAnchor>
  <xdr:twoCellAnchor>
    <xdr:from>
      <xdr:col>1</xdr:col>
      <xdr:colOff>0</xdr:colOff>
      <xdr:row>304</xdr:row>
      <xdr:rowOff>66675</xdr:rowOff>
    </xdr:from>
    <xdr:to>
      <xdr:col>13</xdr:col>
      <xdr:colOff>638175</xdr:colOff>
      <xdr:row>314</xdr:row>
      <xdr:rowOff>28575</xdr:rowOff>
    </xdr:to>
    <xdr:sp>
      <xdr:nvSpPr>
        <xdr:cNvPr id="9" name="TextBox 9"/>
        <xdr:cNvSpPr txBox="1">
          <a:spLocks noChangeArrowheads="1"/>
        </xdr:cNvSpPr>
      </xdr:nvSpPr>
      <xdr:spPr>
        <a:xfrm>
          <a:off x="276225" y="46672500"/>
          <a:ext cx="5676900" cy="1504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the year ended 31st January 2000, the Group's operating profit of RM39.089 million (1998/1999 : RM31.439 million) on the back of a turnover of RM1.308 billion (1998/1999 : RM1.244 billion) showed an improvement of 24% and 5% respectively. The better results is due to an overall improvement of many of our operating companies within the Group. However, at the attributable level, the Group showed a loss of RM71.315 million against a loss of RM7.244 million for the previous year. The sharp increase in loss is due mainly to non-recurring items. A loss of RM7.011 million was incurred as exception items compared to a profit of RM42.258 million in last year. Our share of loss from our associate, George Kent (M) Berhad of RM19.799 million was likewise due to George Kent's exceptional items of RM32.601 million. 
</a:t>
          </a:r>
        </a:p>
      </xdr:txBody>
    </xdr:sp>
    <xdr:clientData/>
  </xdr:twoCellAnchor>
  <xdr:twoCellAnchor>
    <xdr:from>
      <xdr:col>1</xdr:col>
      <xdr:colOff>0</xdr:colOff>
      <xdr:row>242</xdr:row>
      <xdr:rowOff>57150</xdr:rowOff>
    </xdr:from>
    <xdr:to>
      <xdr:col>13</xdr:col>
      <xdr:colOff>657225</xdr:colOff>
      <xdr:row>245</xdr:row>
      <xdr:rowOff>28575</xdr:rowOff>
    </xdr:to>
    <xdr:sp>
      <xdr:nvSpPr>
        <xdr:cNvPr id="10" name="TextBox 10"/>
        <xdr:cNvSpPr txBox="1">
          <a:spLocks noChangeArrowheads="1"/>
        </xdr:cNvSpPr>
      </xdr:nvSpPr>
      <xdr:spPr>
        <a:xfrm>
          <a:off x="276225" y="37023675"/>
          <a:ext cx="5695950"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does not have any financial instruments with off balance sheet risk as at 27th March 2000, the latest date which is not earlier than 7 days from the date of issue of this quarterly report.</a:t>
          </a:r>
        </a:p>
      </xdr:txBody>
    </xdr:sp>
    <xdr:clientData/>
  </xdr:twoCellAnchor>
  <xdr:twoCellAnchor>
    <xdr:from>
      <xdr:col>1</xdr:col>
      <xdr:colOff>9525</xdr:colOff>
      <xdr:row>298</xdr:row>
      <xdr:rowOff>9525</xdr:rowOff>
    </xdr:from>
    <xdr:to>
      <xdr:col>13</xdr:col>
      <xdr:colOff>647700</xdr:colOff>
      <xdr:row>301</xdr:row>
      <xdr:rowOff>19050</xdr:rowOff>
    </xdr:to>
    <xdr:sp>
      <xdr:nvSpPr>
        <xdr:cNvPr id="11" name="TextBox 11"/>
        <xdr:cNvSpPr txBox="1">
          <a:spLocks noChangeArrowheads="1"/>
        </xdr:cNvSpPr>
      </xdr:nvSpPr>
      <xdr:spPr>
        <a:xfrm>
          <a:off x="285750" y="45624750"/>
          <a:ext cx="5676900" cy="5143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results of the preceding year corresponding quarter were previously not required to be consolidated for announcement. Accordingly, we are not able to comment on the material changes on the quarterly results. </a:t>
          </a:r>
        </a:p>
      </xdr:txBody>
    </xdr:sp>
    <xdr:clientData/>
  </xdr:twoCellAnchor>
  <xdr:twoCellAnchor>
    <xdr:from>
      <xdr:col>0</xdr:col>
      <xdr:colOff>238125</xdr:colOff>
      <xdr:row>339</xdr:row>
      <xdr:rowOff>9525</xdr:rowOff>
    </xdr:from>
    <xdr:to>
      <xdr:col>13</xdr:col>
      <xdr:colOff>676275</xdr:colOff>
      <xdr:row>341</xdr:row>
      <xdr:rowOff>47625</xdr:rowOff>
    </xdr:to>
    <xdr:sp>
      <xdr:nvSpPr>
        <xdr:cNvPr id="12" name="TextBox 12"/>
        <xdr:cNvSpPr txBox="1">
          <a:spLocks noChangeArrowheads="1"/>
        </xdr:cNvSpPr>
      </xdr:nvSpPr>
      <xdr:spPr>
        <a:xfrm>
          <a:off x="238125" y="51949350"/>
          <a:ext cx="5753100"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interruptions to the Group's business operations arising from the transition to Year 2000.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373"/>
  <sheetViews>
    <sheetView tabSelected="1" zoomScale="92" zoomScaleNormal="92" workbookViewId="0" topLeftCell="A1">
      <selection activeCell="G18" sqref="G18"/>
    </sheetView>
  </sheetViews>
  <sheetFormatPr defaultColWidth="8.421875" defaultRowHeight="12.75"/>
  <cols>
    <col min="1" max="1" width="4.140625" style="1" customWidth="1"/>
    <col min="2" max="2" width="3.8515625" style="1" customWidth="1"/>
    <col min="3" max="5" width="8.140625" style="1" customWidth="1"/>
    <col min="6" max="6" width="8.421875" style="1" customWidth="1"/>
    <col min="7" max="7" width="11.421875" style="1" customWidth="1"/>
    <col min="8" max="8" width="2.421875" style="1" hidden="1" customWidth="1"/>
    <col min="9" max="9" width="10.28125" style="1" hidden="1" customWidth="1"/>
    <col min="10" max="10" width="2.7109375" style="1" customWidth="1"/>
    <col min="11" max="11" width="11.421875" style="1" customWidth="1"/>
    <col min="12" max="12" width="2.57421875" style="1" customWidth="1"/>
    <col min="13" max="13" width="10.7109375" style="1" customWidth="1"/>
    <col min="14" max="14" width="10.28125" style="1" customWidth="1"/>
    <col min="15" max="18" width="9.00390625" style="1" customWidth="1"/>
    <col min="19" max="19" width="8.421875" style="1" customWidth="1"/>
    <col min="20" max="20" width="11.00390625" style="1" customWidth="1"/>
    <col min="21" max="16384" width="8.421875" style="1" customWidth="1"/>
  </cols>
  <sheetData>
    <row r="2" ht="15.75">
      <c r="K2" s="58"/>
    </row>
    <row r="3" ht="15">
      <c r="K3" s="57"/>
    </row>
    <row r="5" spans="1:6" ht="12.75">
      <c r="A5" s="1" t="s">
        <v>170</v>
      </c>
      <c r="C5" s="5"/>
      <c r="D5" s="5"/>
      <c r="E5" s="5"/>
      <c r="F5" s="5"/>
    </row>
    <row r="6" spans="1:6" ht="12.75">
      <c r="A6" s="1" t="s">
        <v>150</v>
      </c>
      <c r="C6" s="4"/>
      <c r="D6" s="4"/>
      <c r="E6" s="4"/>
      <c r="F6" s="4"/>
    </row>
    <row r="7" spans="1:13" ht="12.75">
      <c r="A7" s="6"/>
      <c r="B7" s="6"/>
      <c r="C7" s="4"/>
      <c r="D7" s="4"/>
      <c r="E7" s="4"/>
      <c r="F7" s="4"/>
      <c r="K7" s="4"/>
      <c r="M7" s="9" t="s">
        <v>180</v>
      </c>
    </row>
    <row r="8" spans="8:13" ht="12.75">
      <c r="H8" s="4"/>
      <c r="I8" s="4"/>
      <c r="J8" s="4"/>
      <c r="K8" s="7" t="s">
        <v>114</v>
      </c>
      <c r="L8" s="4"/>
      <c r="M8" s="9" t="s">
        <v>118</v>
      </c>
    </row>
    <row r="9" spans="7:13" ht="12.75">
      <c r="G9" s="7" t="s">
        <v>114</v>
      </c>
      <c r="H9" s="4"/>
      <c r="I9" s="4"/>
      <c r="J9" s="4"/>
      <c r="K9" s="9" t="s">
        <v>116</v>
      </c>
      <c r="L9" s="4"/>
      <c r="M9" s="9" t="s">
        <v>181</v>
      </c>
    </row>
    <row r="10" spans="7:13" ht="12.75">
      <c r="G10" s="7" t="s">
        <v>115</v>
      </c>
      <c r="H10" s="4"/>
      <c r="I10" s="4"/>
      <c r="J10" s="4"/>
      <c r="K10" s="9" t="s">
        <v>117</v>
      </c>
      <c r="L10" s="4"/>
      <c r="M10" s="9" t="s">
        <v>117</v>
      </c>
    </row>
    <row r="11" spans="7:13" ht="13.5" thickBot="1">
      <c r="G11" s="10" t="s">
        <v>171</v>
      </c>
      <c r="H11" s="4"/>
      <c r="I11" s="11" t="s">
        <v>28</v>
      </c>
      <c r="J11" s="4"/>
      <c r="K11" s="10" t="s">
        <v>171</v>
      </c>
      <c r="L11" s="4"/>
      <c r="M11" s="34" t="s">
        <v>76</v>
      </c>
    </row>
    <row r="12" spans="1:13" ht="13.5" customHeight="1" thickTop="1">
      <c r="A12" s="12"/>
      <c r="B12" s="12"/>
      <c r="G12" s="13" t="s">
        <v>110</v>
      </c>
      <c r="I12" s="13" t="s">
        <v>0</v>
      </c>
      <c r="K12" s="13" t="s">
        <v>0</v>
      </c>
      <c r="M12" s="18" t="s">
        <v>55</v>
      </c>
    </row>
    <row r="13" spans="1:11" ht="6.75" customHeight="1">
      <c r="A13" s="12"/>
      <c r="B13" s="12"/>
      <c r="G13" s="4"/>
      <c r="K13" s="4"/>
    </row>
    <row r="14" spans="1:13" ht="13.5" thickBot="1">
      <c r="A14" s="14" t="s">
        <v>1</v>
      </c>
      <c r="B14" s="14" t="s">
        <v>31</v>
      </c>
      <c r="C14" s="6" t="s">
        <v>33</v>
      </c>
      <c r="D14" s="5"/>
      <c r="E14" s="5"/>
      <c r="F14" s="5"/>
      <c r="G14" s="15">
        <v>274237</v>
      </c>
      <c r="H14" s="16"/>
      <c r="I14" s="17"/>
      <c r="J14" s="16"/>
      <c r="K14" s="15">
        <v>1308143</v>
      </c>
      <c r="L14" s="16"/>
      <c r="M14" s="15">
        <v>1244064</v>
      </c>
    </row>
    <row r="15" spans="1:13" ht="12.75" customHeight="1" thickTop="1">
      <c r="A15" s="12"/>
      <c r="B15" s="18"/>
      <c r="G15" s="19"/>
      <c r="H15" s="16"/>
      <c r="I15" s="16"/>
      <c r="J15" s="16"/>
      <c r="K15" s="19"/>
      <c r="L15" s="16"/>
      <c r="M15" s="16"/>
    </row>
    <row r="16" spans="1:13" ht="13.5" thickBot="1">
      <c r="A16" s="12"/>
      <c r="B16" s="20" t="s">
        <v>34</v>
      </c>
      <c r="C16" s="6" t="s">
        <v>32</v>
      </c>
      <c r="D16" s="6"/>
      <c r="E16" s="6"/>
      <c r="F16" s="6"/>
      <c r="G16" s="15">
        <v>0</v>
      </c>
      <c r="H16" s="16"/>
      <c r="I16" s="17"/>
      <c r="J16" s="16"/>
      <c r="K16" s="15">
        <v>122</v>
      </c>
      <c r="L16" s="16"/>
      <c r="M16" s="15">
        <v>165</v>
      </c>
    </row>
    <row r="17" spans="1:13" ht="11.25" customHeight="1" thickTop="1">
      <c r="A17" s="12"/>
      <c r="B17" s="18"/>
      <c r="G17" s="19"/>
      <c r="H17" s="16"/>
      <c r="I17" s="16"/>
      <c r="J17" s="16"/>
      <c r="K17" s="19"/>
      <c r="L17" s="16"/>
      <c r="M17" s="16"/>
    </row>
    <row r="18" spans="1:13" ht="12.75">
      <c r="A18" s="12"/>
      <c r="B18" s="20" t="s">
        <v>35</v>
      </c>
      <c r="C18" s="1" t="s">
        <v>36</v>
      </c>
      <c r="G18" s="19"/>
      <c r="H18" s="16"/>
      <c r="I18" s="16"/>
      <c r="J18" s="16"/>
      <c r="K18" s="19"/>
      <c r="L18" s="16"/>
      <c r="M18" s="16"/>
    </row>
    <row r="19" spans="1:13" ht="13.5" thickBot="1">
      <c r="A19" s="12"/>
      <c r="B19" s="21"/>
      <c r="C19" s="1" t="s">
        <v>37</v>
      </c>
      <c r="G19" s="15">
        <v>195</v>
      </c>
      <c r="H19" s="16"/>
      <c r="I19" s="17"/>
      <c r="J19" s="16"/>
      <c r="K19" s="15">
        <f>1484+195</f>
        <v>1679</v>
      </c>
      <c r="L19" s="16"/>
      <c r="M19" s="15">
        <v>3249</v>
      </c>
    </row>
    <row r="20" spans="1:13" ht="13.5" thickTop="1">
      <c r="A20" s="12"/>
      <c r="B20" s="21"/>
      <c r="G20" s="19"/>
      <c r="H20" s="16"/>
      <c r="I20" s="16"/>
      <c r="J20" s="16"/>
      <c r="K20" s="19"/>
      <c r="L20" s="16"/>
      <c r="M20" s="16"/>
    </row>
    <row r="21" spans="1:13" ht="12.75">
      <c r="A21" s="14" t="s">
        <v>2</v>
      </c>
      <c r="B21" s="20" t="s">
        <v>31</v>
      </c>
      <c r="C21" s="1" t="s">
        <v>112</v>
      </c>
      <c r="G21" s="19">
        <f>-39213-290-G37-G26-G28</f>
        <v>7995</v>
      </c>
      <c r="H21" s="16"/>
      <c r="I21" s="16"/>
      <c r="J21" s="16"/>
      <c r="K21" s="19">
        <f>-54588-290-2405-K37-K26-K28-K30</f>
        <v>39089</v>
      </c>
      <c r="L21" s="16"/>
      <c r="M21" s="19">
        <f>3306-M37-M26-M28-M30</f>
        <v>31439</v>
      </c>
    </row>
    <row r="22" spans="1:13" ht="12.75">
      <c r="A22" s="12"/>
      <c r="B22" s="20"/>
      <c r="C22" s="1" t="s">
        <v>38</v>
      </c>
      <c r="G22" s="19"/>
      <c r="H22" s="16"/>
      <c r="I22" s="16"/>
      <c r="J22" s="16"/>
      <c r="K22" s="19"/>
      <c r="L22" s="16"/>
      <c r="M22" s="16"/>
    </row>
    <row r="23" spans="1:13" ht="12.75">
      <c r="A23" s="12"/>
      <c r="B23" s="20"/>
      <c r="C23" s="1" t="s">
        <v>39</v>
      </c>
      <c r="G23" s="19"/>
      <c r="H23" s="16"/>
      <c r="I23" s="16"/>
      <c r="J23" s="16"/>
      <c r="K23" s="19"/>
      <c r="L23" s="16"/>
      <c r="M23" s="16"/>
    </row>
    <row r="24" spans="1:13" ht="12.75">
      <c r="A24" s="12"/>
      <c r="B24" s="20"/>
      <c r="C24" s="1" t="s">
        <v>40</v>
      </c>
      <c r="G24" s="19"/>
      <c r="H24" s="16"/>
      <c r="I24" s="16"/>
      <c r="J24" s="16"/>
      <c r="K24" s="19"/>
      <c r="L24" s="16"/>
      <c r="M24" s="16"/>
    </row>
    <row r="25" spans="1:13" ht="7.5" customHeight="1">
      <c r="A25" s="12"/>
      <c r="B25" s="20"/>
      <c r="G25" s="19"/>
      <c r="H25" s="16"/>
      <c r="I25" s="16"/>
      <c r="J25" s="16"/>
      <c r="K25" s="19"/>
      <c r="L25" s="16"/>
      <c r="M25" s="16"/>
    </row>
    <row r="26" spans="1:13" ht="12.75">
      <c r="A26" s="12"/>
      <c r="B26" s="20" t="s">
        <v>34</v>
      </c>
      <c r="C26" s="1" t="s">
        <v>41</v>
      </c>
      <c r="G26" s="19">
        <v>-26019</v>
      </c>
      <c r="H26" s="16"/>
      <c r="I26" s="16"/>
      <c r="J26" s="16"/>
      <c r="K26" s="19">
        <v>-54231</v>
      </c>
      <c r="L26" s="16"/>
      <c r="M26" s="16">
        <v>-49964</v>
      </c>
    </row>
    <row r="27" spans="1:13" ht="9" customHeight="1">
      <c r="A27" s="12"/>
      <c r="B27" s="20"/>
      <c r="G27" s="19"/>
      <c r="H27" s="16"/>
      <c r="I27" s="16"/>
      <c r="J27" s="16"/>
      <c r="K27" s="19"/>
      <c r="L27" s="16"/>
      <c r="M27" s="16"/>
    </row>
    <row r="28" spans="1:13" ht="12.75">
      <c r="A28" s="12"/>
      <c r="B28" s="20" t="s">
        <v>35</v>
      </c>
      <c r="C28" s="1" t="s">
        <v>42</v>
      </c>
      <c r="G28" s="19">
        <v>-4639</v>
      </c>
      <c r="H28" s="16"/>
      <c r="I28" s="16"/>
      <c r="J28" s="16"/>
      <c r="K28" s="19">
        <v>-15331</v>
      </c>
      <c r="L28" s="16"/>
      <c r="M28" s="16">
        <v>-11120</v>
      </c>
    </row>
    <row r="29" spans="1:13" ht="9.75" customHeight="1">
      <c r="A29" s="12"/>
      <c r="B29" s="20"/>
      <c r="G29" s="19"/>
      <c r="H29" s="16"/>
      <c r="I29" s="16"/>
      <c r="J29" s="16"/>
      <c r="K29" s="19"/>
      <c r="L29" s="16"/>
      <c r="M29" s="16"/>
    </row>
    <row r="30" spans="1:13" ht="12.75">
      <c r="A30" s="12"/>
      <c r="B30" s="20" t="s">
        <v>43</v>
      </c>
      <c r="C30" s="1" t="s">
        <v>113</v>
      </c>
      <c r="G30" s="19">
        <f>-4635-2405</f>
        <v>-7040</v>
      </c>
      <c r="H30" s="16"/>
      <c r="I30" s="16"/>
      <c r="J30" s="16"/>
      <c r="K30" s="19">
        <f>-4606-2405</f>
        <v>-7011</v>
      </c>
      <c r="L30" s="16"/>
      <c r="M30" s="16">
        <v>42258</v>
      </c>
    </row>
    <row r="31" spans="1:13" ht="9.75" customHeight="1">
      <c r="A31" s="12"/>
      <c r="B31" s="21"/>
      <c r="G31" s="22"/>
      <c r="H31" s="16"/>
      <c r="I31" s="16"/>
      <c r="J31" s="16"/>
      <c r="K31" s="22"/>
      <c r="L31" s="16"/>
      <c r="M31" s="61"/>
    </row>
    <row r="32" spans="1:13" ht="12.75">
      <c r="A32" s="12"/>
      <c r="B32" s="20" t="s">
        <v>46</v>
      </c>
      <c r="C32" s="1" t="s">
        <v>111</v>
      </c>
      <c r="G32" s="19"/>
      <c r="H32" s="16"/>
      <c r="I32" s="16"/>
      <c r="J32" s="16"/>
      <c r="K32" s="19"/>
      <c r="L32" s="16"/>
      <c r="M32" s="16"/>
    </row>
    <row r="33" spans="1:13" ht="12.75">
      <c r="A33" s="12"/>
      <c r="B33" s="21"/>
      <c r="C33" s="1" t="s">
        <v>38</v>
      </c>
      <c r="G33" s="19"/>
      <c r="H33" s="16"/>
      <c r="I33" s="16"/>
      <c r="J33" s="16"/>
      <c r="K33" s="19"/>
      <c r="L33" s="16"/>
      <c r="M33" s="16"/>
    </row>
    <row r="34" spans="1:13" ht="12.75">
      <c r="A34" s="12"/>
      <c r="B34" s="21"/>
      <c r="C34" s="1" t="s">
        <v>108</v>
      </c>
      <c r="G34" s="19"/>
      <c r="H34" s="16"/>
      <c r="I34" s="16"/>
      <c r="J34" s="16"/>
      <c r="K34" s="19"/>
      <c r="L34" s="16"/>
      <c r="M34" s="16"/>
    </row>
    <row r="35" spans="2:13" ht="12.75">
      <c r="B35" s="14"/>
      <c r="C35" s="1" t="s">
        <v>109</v>
      </c>
      <c r="D35" s="5"/>
      <c r="E35" s="5"/>
      <c r="F35" s="5"/>
      <c r="G35" s="19">
        <f>SUM(G21:G31)</f>
        <v>-29703</v>
      </c>
      <c r="H35" s="16"/>
      <c r="I35" s="16">
        <f>28232-1984-420</f>
        <v>25828</v>
      </c>
      <c r="J35" s="16"/>
      <c r="K35" s="19">
        <f>SUM(K21:K31)</f>
        <v>-37484</v>
      </c>
      <c r="L35" s="16"/>
      <c r="M35" s="19">
        <f>SUM(M21:M31)</f>
        <v>12613</v>
      </c>
    </row>
    <row r="36" spans="1:13" ht="9.75" customHeight="1">
      <c r="A36" s="18"/>
      <c r="B36" s="18"/>
      <c r="G36" s="19"/>
      <c r="H36" s="16"/>
      <c r="I36" s="16"/>
      <c r="J36" s="16"/>
      <c r="K36" s="19"/>
      <c r="L36" s="16"/>
      <c r="M36" s="19"/>
    </row>
    <row r="37" spans="1:13" ht="12.75">
      <c r="A37" s="18"/>
      <c r="B37" s="20" t="s">
        <v>47</v>
      </c>
      <c r="C37" s="1" t="s">
        <v>44</v>
      </c>
      <c r="G37" s="19">
        <f>-16550-290</f>
        <v>-16840</v>
      </c>
      <c r="H37" s="16"/>
      <c r="I37" s="16"/>
      <c r="J37" s="16"/>
      <c r="K37" s="19">
        <f>-19509-290</f>
        <v>-19799</v>
      </c>
      <c r="L37" s="16"/>
      <c r="M37" s="19">
        <v>-9307</v>
      </c>
    </row>
    <row r="38" spans="1:13" ht="12.75">
      <c r="A38" s="18"/>
      <c r="B38" s="18"/>
      <c r="C38" s="1" t="s">
        <v>45</v>
      </c>
      <c r="G38" s="19"/>
      <c r="H38" s="16"/>
      <c r="I38" s="16"/>
      <c r="J38" s="16"/>
      <c r="K38" s="19"/>
      <c r="L38" s="16"/>
      <c r="M38" s="16"/>
    </row>
    <row r="39" spans="1:13" ht="5.25" customHeight="1">
      <c r="A39" s="18"/>
      <c r="B39" s="18"/>
      <c r="G39" s="23"/>
      <c r="H39" s="16"/>
      <c r="I39" s="24"/>
      <c r="J39" s="16"/>
      <c r="K39" s="25"/>
      <c r="L39" s="16"/>
      <c r="M39" s="61"/>
    </row>
    <row r="40" spans="1:13" ht="12.75">
      <c r="A40" s="18"/>
      <c r="B40" s="20" t="s">
        <v>51</v>
      </c>
      <c r="C40" s="1" t="s">
        <v>123</v>
      </c>
      <c r="G40" s="19"/>
      <c r="H40" s="16"/>
      <c r="I40" s="16"/>
      <c r="J40" s="16"/>
      <c r="K40" s="19"/>
      <c r="L40" s="16"/>
      <c r="M40" s="16"/>
    </row>
    <row r="41" spans="1:13" ht="12.75">
      <c r="A41" s="18"/>
      <c r="B41" s="18"/>
      <c r="C41" s="1" t="s">
        <v>40</v>
      </c>
      <c r="G41" s="19">
        <f>SUM(G34:G38)</f>
        <v>-46543</v>
      </c>
      <c r="H41" s="16"/>
      <c r="I41" s="16"/>
      <c r="J41" s="16"/>
      <c r="K41" s="19">
        <f>SUM(K34:K38)</f>
        <v>-57283</v>
      </c>
      <c r="L41" s="16"/>
      <c r="M41" s="19">
        <v>3306</v>
      </c>
    </row>
    <row r="42" spans="1:13" ht="11.25" customHeight="1">
      <c r="A42" s="18"/>
      <c r="B42" s="18"/>
      <c r="G42" s="19"/>
      <c r="H42" s="16"/>
      <c r="I42" s="16"/>
      <c r="J42" s="16"/>
      <c r="K42" s="19"/>
      <c r="L42" s="16"/>
      <c r="M42" s="16"/>
    </row>
    <row r="43" spans="1:13" ht="12.75">
      <c r="A43" s="18"/>
      <c r="B43" s="20" t="s">
        <v>48</v>
      </c>
      <c r="C43" s="6" t="s">
        <v>3</v>
      </c>
      <c r="D43" s="6"/>
      <c r="E43" s="6"/>
      <c r="F43" s="6"/>
      <c r="G43" s="19">
        <v>-3517</v>
      </c>
      <c r="H43" s="16"/>
      <c r="I43" s="16">
        <v>-14346</v>
      </c>
      <c r="J43" s="16"/>
      <c r="K43" s="19">
        <v>-11890</v>
      </c>
      <c r="L43" s="16"/>
      <c r="M43" s="16">
        <v>-6930</v>
      </c>
    </row>
    <row r="44" spans="1:13" ht="9.75" customHeight="1">
      <c r="A44" s="18"/>
      <c r="B44" s="18"/>
      <c r="G44" s="23"/>
      <c r="H44" s="16"/>
      <c r="I44" s="24"/>
      <c r="J44" s="16"/>
      <c r="K44" s="25"/>
      <c r="L44" s="16"/>
      <c r="M44" s="61"/>
    </row>
    <row r="45" spans="1:13" ht="15.75" customHeight="1">
      <c r="A45" s="18"/>
      <c r="B45" s="20" t="s">
        <v>49</v>
      </c>
      <c r="C45" s="6" t="s">
        <v>140</v>
      </c>
      <c r="D45" s="6"/>
      <c r="E45" s="6"/>
      <c r="F45" s="6"/>
      <c r="G45" s="19">
        <f>SUM(G40:G44)</f>
        <v>-50060</v>
      </c>
      <c r="H45" s="16"/>
      <c r="I45" s="16">
        <f>I43+I35</f>
        <v>11482</v>
      </c>
      <c r="J45" s="16"/>
      <c r="K45" s="19">
        <f>SUM(K40:K44)</f>
        <v>-69173</v>
      </c>
      <c r="L45" s="16"/>
      <c r="M45" s="19">
        <f>SUM(M40:M44)</f>
        <v>-3624</v>
      </c>
    </row>
    <row r="46" spans="1:13" ht="12.75">
      <c r="A46" s="18"/>
      <c r="B46" s="20"/>
      <c r="C46" s="6" t="s">
        <v>141</v>
      </c>
      <c r="D46" s="6"/>
      <c r="E46" s="6"/>
      <c r="F46" s="6"/>
      <c r="G46" s="19"/>
      <c r="H46" s="16"/>
      <c r="I46" s="16"/>
      <c r="J46" s="16"/>
      <c r="K46" s="19"/>
      <c r="L46" s="16"/>
      <c r="M46" s="16"/>
    </row>
    <row r="47" spans="1:13" ht="10.5" customHeight="1">
      <c r="A47" s="18"/>
      <c r="B47" s="18"/>
      <c r="G47" s="19"/>
      <c r="H47" s="16"/>
      <c r="I47" s="16"/>
      <c r="J47" s="16"/>
      <c r="K47" s="19"/>
      <c r="L47" s="16"/>
      <c r="M47" s="16"/>
    </row>
    <row r="48" spans="1:13" ht="12.75">
      <c r="A48" s="18"/>
      <c r="B48" s="20"/>
      <c r="C48" s="6" t="s">
        <v>142</v>
      </c>
      <c r="D48" s="6"/>
      <c r="E48" s="6"/>
      <c r="F48" s="6"/>
      <c r="G48" s="26">
        <v>1441</v>
      </c>
      <c r="H48" s="27"/>
      <c r="I48" s="27">
        <v>-3674</v>
      </c>
      <c r="J48" s="27"/>
      <c r="K48" s="43">
        <v>-2142</v>
      </c>
      <c r="L48" s="16"/>
      <c r="M48" s="16">
        <v>-3620</v>
      </c>
    </row>
    <row r="49" spans="1:13" ht="9.75" customHeight="1">
      <c r="A49" s="18"/>
      <c r="B49" s="20"/>
      <c r="C49" s="6"/>
      <c r="D49" s="6"/>
      <c r="E49" s="6"/>
      <c r="F49" s="6"/>
      <c r="G49" s="22"/>
      <c r="H49" s="16"/>
      <c r="I49" s="27"/>
      <c r="J49" s="16"/>
      <c r="K49" s="28"/>
      <c r="L49" s="16"/>
      <c r="M49" s="61"/>
    </row>
    <row r="50" spans="1:13" ht="12.75">
      <c r="A50" s="18"/>
      <c r="B50" s="20" t="s">
        <v>50</v>
      </c>
      <c r="C50" s="5" t="s">
        <v>29</v>
      </c>
      <c r="D50" s="5"/>
      <c r="E50" s="5"/>
      <c r="F50" s="5"/>
      <c r="G50" s="19"/>
      <c r="H50" s="16"/>
      <c r="I50" s="16"/>
      <c r="J50" s="16"/>
      <c r="K50" s="19"/>
      <c r="L50" s="16"/>
      <c r="M50" s="16"/>
    </row>
    <row r="51" spans="1:13" ht="12.75">
      <c r="A51" s="18"/>
      <c r="B51" s="18"/>
      <c r="C51" s="4" t="s">
        <v>30</v>
      </c>
      <c r="D51" s="4"/>
      <c r="E51" s="4"/>
      <c r="F51" s="4"/>
      <c r="G51" s="19"/>
      <c r="H51" s="16"/>
      <c r="I51" s="16"/>
      <c r="J51" s="16"/>
      <c r="K51" s="19"/>
      <c r="L51" s="16"/>
      <c r="M51" s="16"/>
    </row>
    <row r="52" spans="1:13" ht="13.5" thickBot="1">
      <c r="A52" s="18"/>
      <c r="B52" s="18"/>
      <c r="C52" s="5" t="s">
        <v>4</v>
      </c>
      <c r="D52" s="5"/>
      <c r="E52" s="5"/>
      <c r="F52" s="5"/>
      <c r="G52" s="15">
        <f>SUM(G45:G48)</f>
        <v>-48619</v>
      </c>
      <c r="H52" s="16"/>
      <c r="I52" s="17">
        <f>SUM(I45:I48)</f>
        <v>7808</v>
      </c>
      <c r="J52" s="16"/>
      <c r="K52" s="15">
        <f>SUM(K45:K48)</f>
        <v>-71315</v>
      </c>
      <c r="L52" s="16"/>
      <c r="M52" s="17">
        <v>-7244</v>
      </c>
    </row>
    <row r="53" spans="1:13" ht="13.5" thickTop="1">
      <c r="A53" s="18"/>
      <c r="B53" s="18"/>
      <c r="C53" s="5"/>
      <c r="D53" s="5"/>
      <c r="E53" s="5"/>
      <c r="F53" s="5"/>
      <c r="G53" s="26"/>
      <c r="H53" s="16"/>
      <c r="I53" s="27"/>
      <c r="J53" s="16"/>
      <c r="K53" s="26"/>
      <c r="L53" s="16"/>
      <c r="M53" s="16"/>
    </row>
    <row r="54" spans="1:13" ht="12.75">
      <c r="A54" s="18"/>
      <c r="B54" s="18"/>
      <c r="C54" s="5"/>
      <c r="D54" s="5"/>
      <c r="E54" s="5"/>
      <c r="F54" s="5"/>
      <c r="G54" s="26"/>
      <c r="H54" s="16"/>
      <c r="I54" s="27"/>
      <c r="J54" s="16"/>
      <c r="K54" s="26"/>
      <c r="L54" s="16"/>
      <c r="M54" s="16"/>
    </row>
    <row r="55" spans="1:6" ht="12.75">
      <c r="A55" s="14" t="s">
        <v>5</v>
      </c>
      <c r="B55" s="14" t="s">
        <v>31</v>
      </c>
      <c r="C55" s="5" t="s">
        <v>54</v>
      </c>
      <c r="D55" s="5"/>
      <c r="E55" s="5"/>
      <c r="F55" s="5"/>
    </row>
    <row r="56" spans="1:13" ht="12.75">
      <c r="A56" s="14"/>
      <c r="B56" s="14"/>
      <c r="C56" s="5" t="s">
        <v>157</v>
      </c>
      <c r="D56" s="5"/>
      <c r="E56" s="5"/>
      <c r="F56" s="5"/>
      <c r="G56" s="29"/>
      <c r="K56" s="29"/>
      <c r="L56" s="16"/>
      <c r="M56" s="16"/>
    </row>
    <row r="57" spans="1:13" ht="6.75" customHeight="1">
      <c r="A57" s="14"/>
      <c r="B57" s="14"/>
      <c r="C57" s="5"/>
      <c r="D57" s="5"/>
      <c r="E57" s="5"/>
      <c r="F57" s="5"/>
      <c r="G57" s="29"/>
      <c r="K57" s="29"/>
      <c r="L57" s="16"/>
      <c r="M57" s="16"/>
    </row>
    <row r="58" spans="1:13" ht="12.75">
      <c r="A58" s="18"/>
      <c r="B58" s="18"/>
      <c r="C58" s="53" t="s">
        <v>158</v>
      </c>
      <c r="D58" s="53"/>
      <c r="G58" s="62" t="s">
        <v>197</v>
      </c>
      <c r="K58" s="29" t="s">
        <v>198</v>
      </c>
      <c r="L58" s="16"/>
      <c r="M58" s="63" t="s">
        <v>182</v>
      </c>
    </row>
    <row r="59" spans="1:13" ht="12.75">
      <c r="A59" s="18"/>
      <c r="B59" s="18"/>
      <c r="C59" s="53" t="s">
        <v>172</v>
      </c>
      <c r="D59" s="53"/>
      <c r="K59" s="31"/>
      <c r="L59" s="16"/>
      <c r="M59" s="16"/>
    </row>
    <row r="60" spans="1:13" ht="12.75">
      <c r="A60" s="18"/>
      <c r="B60" s="18"/>
      <c r="C60" s="53" t="s">
        <v>159</v>
      </c>
      <c r="D60" s="53"/>
      <c r="K60" s="31"/>
      <c r="L60" s="16"/>
      <c r="M60" s="16"/>
    </row>
    <row r="61" spans="1:13" ht="12.75">
      <c r="A61" s="18"/>
      <c r="B61" s="18"/>
      <c r="C61" s="53" t="s">
        <v>160</v>
      </c>
      <c r="D61" s="53"/>
      <c r="K61" s="31"/>
      <c r="L61" s="16"/>
      <c r="M61" s="16"/>
    </row>
    <row r="62" spans="1:13" ht="12.75">
      <c r="A62" s="18"/>
      <c r="B62" s="18"/>
      <c r="C62" s="53" t="s">
        <v>161</v>
      </c>
      <c r="D62" s="53"/>
      <c r="K62" s="31"/>
      <c r="L62" s="16"/>
      <c r="M62" s="16"/>
    </row>
    <row r="63" spans="1:13" ht="12.75">
      <c r="A63" s="18"/>
      <c r="B63" s="18"/>
      <c r="C63" s="53"/>
      <c r="D63" s="53"/>
      <c r="K63" s="31"/>
      <c r="L63" s="16"/>
      <c r="M63" s="16"/>
    </row>
    <row r="64" spans="1:13" ht="12.75">
      <c r="A64" s="18"/>
      <c r="B64" s="18"/>
      <c r="C64" s="53"/>
      <c r="D64" s="53"/>
      <c r="K64" s="31"/>
      <c r="L64" s="16"/>
      <c r="M64" s="16"/>
    </row>
    <row r="65" spans="1:13" ht="12.75">
      <c r="A65" s="18"/>
      <c r="B65" s="18"/>
      <c r="K65" s="32"/>
      <c r="L65" s="3"/>
      <c r="M65" s="3"/>
    </row>
    <row r="66" ht="15">
      <c r="A66" s="33" t="s">
        <v>81</v>
      </c>
    </row>
    <row r="67" spans="1:11" ht="12.75">
      <c r="A67" s="18"/>
      <c r="B67" s="18"/>
      <c r="K67" s="4"/>
    </row>
    <row r="68" spans="1:11" ht="12.75">
      <c r="A68" s="18"/>
      <c r="B68" s="18"/>
      <c r="G68" s="9" t="s">
        <v>119</v>
      </c>
      <c r="K68" s="9" t="s">
        <v>119</v>
      </c>
    </row>
    <row r="69" spans="1:11" ht="12.75">
      <c r="A69" s="18"/>
      <c r="B69" s="18"/>
      <c r="G69" s="9" t="s">
        <v>122</v>
      </c>
      <c r="K69" s="9" t="s">
        <v>118</v>
      </c>
    </row>
    <row r="70" spans="1:11" ht="12.75">
      <c r="A70" s="18"/>
      <c r="B70" s="18"/>
      <c r="G70" s="9" t="s">
        <v>114</v>
      </c>
      <c r="K70" s="9" t="s">
        <v>120</v>
      </c>
    </row>
    <row r="71" spans="1:11" ht="12.75">
      <c r="A71" s="18"/>
      <c r="B71" s="18"/>
      <c r="G71" s="9" t="s">
        <v>115</v>
      </c>
      <c r="K71" s="9" t="s">
        <v>121</v>
      </c>
    </row>
    <row r="72" spans="1:11" ht="13.5" thickBot="1">
      <c r="A72" s="18"/>
      <c r="B72" s="18"/>
      <c r="G72" s="34" t="s">
        <v>171</v>
      </c>
      <c r="K72" s="34" t="s">
        <v>76</v>
      </c>
    </row>
    <row r="73" spans="1:11" ht="15" customHeight="1" thickTop="1">
      <c r="A73" s="18"/>
      <c r="B73" s="18"/>
      <c r="G73" s="9" t="s">
        <v>55</v>
      </c>
      <c r="K73" s="9" t="s">
        <v>55</v>
      </c>
    </row>
    <row r="74" spans="1:11" ht="7.5" customHeight="1">
      <c r="A74" s="18"/>
      <c r="B74" s="18"/>
      <c r="G74" s="30"/>
      <c r="K74" s="4"/>
    </row>
    <row r="75" spans="1:11" ht="12.75">
      <c r="A75" s="20" t="s">
        <v>1</v>
      </c>
      <c r="B75" s="1" t="s">
        <v>52</v>
      </c>
      <c r="G75" s="1">
        <v>339072</v>
      </c>
      <c r="K75" s="1">
        <v>342465</v>
      </c>
    </row>
    <row r="76" spans="1:11" ht="12.75">
      <c r="A76" s="20" t="s">
        <v>2</v>
      </c>
      <c r="B76" s="1" t="s">
        <v>53</v>
      </c>
      <c r="G76" s="1">
        <f>58087-290</f>
        <v>57797</v>
      </c>
      <c r="K76" s="1">
        <v>78114</v>
      </c>
    </row>
    <row r="77" spans="1:11" ht="12.75">
      <c r="A77" s="20" t="s">
        <v>5</v>
      </c>
      <c r="B77" s="35" t="s">
        <v>56</v>
      </c>
      <c r="G77" s="1">
        <v>36954</v>
      </c>
      <c r="K77" s="1">
        <v>19038</v>
      </c>
    </row>
    <row r="78" spans="1:11" ht="12.75">
      <c r="A78" s="20" t="s">
        <v>6</v>
      </c>
      <c r="B78" s="35" t="s">
        <v>78</v>
      </c>
      <c r="G78" s="1">
        <v>57204</v>
      </c>
      <c r="K78" s="1">
        <v>42811</v>
      </c>
    </row>
    <row r="79" spans="1:11" ht="12.75">
      <c r="A79" s="20" t="s">
        <v>7</v>
      </c>
      <c r="B79" s="35" t="s">
        <v>156</v>
      </c>
      <c r="G79" s="1">
        <v>74266</v>
      </c>
      <c r="K79" s="1">
        <v>43361</v>
      </c>
    </row>
    <row r="80" spans="1:11" ht="12.75">
      <c r="A80" s="20" t="s">
        <v>8</v>
      </c>
      <c r="B80" s="35" t="s">
        <v>152</v>
      </c>
      <c r="G80" s="1">
        <v>686</v>
      </c>
      <c r="K80" s="1">
        <v>923</v>
      </c>
    </row>
    <row r="81" spans="1:2" ht="12.75">
      <c r="A81" s="18"/>
      <c r="B81" s="35"/>
    </row>
    <row r="82" spans="1:2" ht="12.75">
      <c r="A82" s="20" t="s">
        <v>9</v>
      </c>
      <c r="B82" s="35" t="s">
        <v>57</v>
      </c>
    </row>
    <row r="83" spans="1:11" ht="12.75">
      <c r="A83" s="18"/>
      <c r="B83" s="35" t="s">
        <v>58</v>
      </c>
      <c r="G83" s="1">
        <v>160300</v>
      </c>
      <c r="K83" s="1">
        <v>131056</v>
      </c>
    </row>
    <row r="84" spans="1:11" ht="12.75">
      <c r="A84" s="18"/>
      <c r="B84" s="35" t="s">
        <v>59</v>
      </c>
      <c r="G84" s="1">
        <f>234542+152048</f>
        <v>386590</v>
      </c>
      <c r="K84" s="1">
        <v>441003</v>
      </c>
    </row>
    <row r="85" spans="1:11" ht="12.75">
      <c r="A85" s="18"/>
      <c r="B85" s="35" t="s">
        <v>61</v>
      </c>
      <c r="G85" s="1">
        <f>175467-152048</f>
        <v>23419</v>
      </c>
      <c r="K85" s="1">
        <v>62476</v>
      </c>
    </row>
    <row r="86" spans="1:11" ht="12.75">
      <c r="A86" s="18"/>
      <c r="B86" s="35" t="s">
        <v>60</v>
      </c>
      <c r="G86" s="1">
        <v>63914</v>
      </c>
      <c r="K86" s="1">
        <v>92795</v>
      </c>
    </row>
    <row r="87" spans="1:11" ht="15.75" customHeight="1">
      <c r="A87" s="18"/>
      <c r="G87" s="36">
        <f>SUM(G83:G86)</f>
        <v>634223</v>
      </c>
      <c r="K87" s="36">
        <f>SUM(K83:K86)</f>
        <v>727330</v>
      </c>
    </row>
    <row r="88" spans="1:11" ht="12.75">
      <c r="A88" s="18"/>
      <c r="B88" s="35"/>
      <c r="K88" s="4"/>
    </row>
    <row r="89" spans="1:11" ht="12.75">
      <c r="A89" s="20" t="s">
        <v>11</v>
      </c>
      <c r="B89" s="35" t="s">
        <v>62</v>
      </c>
      <c r="K89" s="4"/>
    </row>
    <row r="90" spans="1:11" ht="12.75">
      <c r="A90" s="18"/>
      <c r="B90" s="35" t="s">
        <v>124</v>
      </c>
      <c r="G90" s="1">
        <f>413965-57000-2000</f>
        <v>354965</v>
      </c>
      <c r="K90" s="1">
        <f>340070+33269</f>
        <v>373339</v>
      </c>
    </row>
    <row r="91" spans="1:11" ht="12.75">
      <c r="A91" s="18"/>
      <c r="B91" s="35" t="s">
        <v>63</v>
      </c>
      <c r="G91" s="1">
        <f>227811-30400</f>
        <v>197411</v>
      </c>
      <c r="K91" s="1">
        <v>181757</v>
      </c>
    </row>
    <row r="92" spans="1:11" ht="12.75">
      <c r="A92" s="18"/>
      <c r="B92" s="35" t="s">
        <v>64</v>
      </c>
      <c r="G92" s="1">
        <v>92510</v>
      </c>
      <c r="K92" s="1">
        <f>87357+86+1670</f>
        <v>89113</v>
      </c>
    </row>
    <row r="93" spans="1:11" ht="12.75">
      <c r="A93" s="18"/>
      <c r="B93" s="35" t="s">
        <v>65</v>
      </c>
      <c r="G93" s="1">
        <v>8973</v>
      </c>
      <c r="K93" s="1">
        <v>7590</v>
      </c>
    </row>
    <row r="94" spans="1:11" ht="15" customHeight="1">
      <c r="A94" s="18"/>
      <c r="B94" s="35"/>
      <c r="G94" s="36">
        <f>SUM(G90:G93)</f>
        <v>653859</v>
      </c>
      <c r="K94" s="36">
        <f>SUM(K90:K93)</f>
        <v>651799</v>
      </c>
    </row>
    <row r="95" spans="1:11" ht="12.75">
      <c r="A95" s="18"/>
      <c r="B95" s="35"/>
      <c r="K95" s="4"/>
    </row>
    <row r="96" spans="1:11" ht="12.75">
      <c r="A96" s="20" t="s">
        <v>12</v>
      </c>
      <c r="B96" s="35" t="s">
        <v>66</v>
      </c>
      <c r="G96" s="1">
        <f>+G87-G94</f>
        <v>-19636</v>
      </c>
      <c r="K96" s="1">
        <f>+K87-K94</f>
        <v>75531</v>
      </c>
    </row>
    <row r="97" spans="1:11" ht="8.25" customHeight="1">
      <c r="A97" s="18"/>
      <c r="B97" s="35"/>
      <c r="K97" s="4"/>
    </row>
    <row r="98" spans="1:11" ht="15.75" customHeight="1" thickBot="1">
      <c r="A98" s="18"/>
      <c r="B98" s="35"/>
      <c r="G98" s="37">
        <f>SUM(G75:G80)+G96</f>
        <v>546343</v>
      </c>
      <c r="K98" s="37">
        <f>SUM(K75:K80)+K96</f>
        <v>602243</v>
      </c>
    </row>
    <row r="99" spans="1:11" ht="13.5" thickTop="1">
      <c r="A99" s="18"/>
      <c r="B99" s="35"/>
      <c r="K99" s="4"/>
    </row>
    <row r="100" spans="1:11" ht="12.75">
      <c r="A100" s="20" t="s">
        <v>14</v>
      </c>
      <c r="B100" s="35" t="s">
        <v>67</v>
      </c>
      <c r="K100" s="4"/>
    </row>
    <row r="101" spans="1:11" ht="12.75">
      <c r="A101" s="18"/>
      <c r="B101" s="35" t="s">
        <v>68</v>
      </c>
      <c r="G101" s="1">
        <v>154687</v>
      </c>
      <c r="K101" s="1">
        <v>153865</v>
      </c>
    </row>
    <row r="102" spans="1:2" ht="12.75">
      <c r="A102" s="18"/>
      <c r="B102" s="35" t="s">
        <v>69</v>
      </c>
    </row>
    <row r="103" spans="1:11" ht="12.75">
      <c r="A103" s="18"/>
      <c r="B103" s="35" t="s">
        <v>70</v>
      </c>
      <c r="G103" s="1">
        <v>72266</v>
      </c>
      <c r="K103" s="1">
        <v>71868</v>
      </c>
    </row>
    <row r="104" spans="1:11" ht="12.75">
      <c r="A104" s="18"/>
      <c r="B104" s="35" t="s">
        <v>71</v>
      </c>
      <c r="G104" s="1">
        <v>48299</v>
      </c>
      <c r="K104" s="1">
        <v>75507</v>
      </c>
    </row>
    <row r="105" spans="1:11" ht="12.75">
      <c r="A105" s="18"/>
      <c r="B105" s="35" t="s">
        <v>73</v>
      </c>
      <c r="G105" s="3">
        <f>-7281-290</f>
        <v>-7571</v>
      </c>
      <c r="H105" s="3"/>
      <c r="I105" s="3"/>
      <c r="J105" s="3"/>
      <c r="K105" s="3">
        <v>61339</v>
      </c>
    </row>
    <row r="106" spans="1:11" ht="12.75">
      <c r="A106" s="18"/>
      <c r="B106" s="35" t="s">
        <v>72</v>
      </c>
      <c r="G106" s="38">
        <v>-2012</v>
      </c>
      <c r="K106" s="38">
        <v>-370</v>
      </c>
    </row>
    <row r="107" spans="1:11" ht="14.25" customHeight="1">
      <c r="A107" s="18"/>
      <c r="B107" s="35"/>
      <c r="G107" s="1">
        <f>SUM(G101:G106)</f>
        <v>265669</v>
      </c>
      <c r="K107" s="1">
        <f>SUM(K101:K106)</f>
        <v>362209</v>
      </c>
    </row>
    <row r="108" spans="1:2" ht="11.25" customHeight="1">
      <c r="A108" s="20"/>
      <c r="B108" s="35"/>
    </row>
    <row r="109" spans="1:11" ht="12.75">
      <c r="A109" s="20" t="s">
        <v>16</v>
      </c>
      <c r="B109" s="35" t="s">
        <v>74</v>
      </c>
      <c r="G109" s="1">
        <v>26816</v>
      </c>
      <c r="K109" s="1">
        <v>26500</v>
      </c>
    </row>
    <row r="110" spans="1:11" ht="12.75">
      <c r="A110" s="20" t="s">
        <v>18</v>
      </c>
      <c r="B110" s="35" t="s">
        <v>153</v>
      </c>
      <c r="G110" s="1">
        <f>163728+57000+30400+2000</f>
        <v>253128</v>
      </c>
      <c r="K110" s="1">
        <f>147323+66031</f>
        <v>213354</v>
      </c>
    </row>
    <row r="111" spans="1:11" ht="12.75">
      <c r="A111" s="20" t="s">
        <v>20</v>
      </c>
      <c r="B111" s="35" t="s">
        <v>77</v>
      </c>
      <c r="G111" s="1">
        <v>730</v>
      </c>
      <c r="K111" s="1">
        <v>180</v>
      </c>
    </row>
    <row r="112" spans="1:2" ht="8.25" customHeight="1">
      <c r="A112" s="20"/>
      <c r="B112" s="35"/>
    </row>
    <row r="113" spans="1:11" ht="15" customHeight="1" thickBot="1">
      <c r="A113" s="18"/>
      <c r="B113" s="35"/>
      <c r="G113" s="37">
        <f>SUM(G107:G111)</f>
        <v>546343</v>
      </c>
      <c r="K113" s="37">
        <f>SUM(K107:K111)</f>
        <v>602243</v>
      </c>
    </row>
    <row r="114" spans="1:11" ht="13.5" thickTop="1">
      <c r="A114" s="18"/>
      <c r="B114" s="35"/>
      <c r="K114" s="4"/>
    </row>
    <row r="115" spans="1:11" ht="12.75">
      <c r="A115" s="18"/>
      <c r="B115" s="35"/>
      <c r="K115" s="4"/>
    </row>
    <row r="116" spans="1:11" ht="13.5" thickBot="1">
      <c r="A116" s="20" t="s">
        <v>22</v>
      </c>
      <c r="B116" s="35" t="s">
        <v>149</v>
      </c>
      <c r="G116" s="44">
        <v>61.87</v>
      </c>
      <c r="K116" s="45">
        <v>103.6</v>
      </c>
    </row>
    <row r="117" spans="1:11" ht="13.5" hidden="1" thickTop="1">
      <c r="A117" s="18"/>
      <c r="B117" s="18"/>
      <c r="G117" s="1" t="s">
        <v>194</v>
      </c>
      <c r="K117" s="4"/>
    </row>
    <row r="118" spans="1:11" ht="13.5" thickTop="1">
      <c r="A118" s="18"/>
      <c r="B118" s="18"/>
      <c r="K118" s="4"/>
    </row>
    <row r="119" spans="1:7" ht="12.75">
      <c r="A119" s="18"/>
      <c r="B119" s="18"/>
      <c r="G119" s="50"/>
    </row>
    <row r="120" spans="1:2" ht="6" customHeight="1">
      <c r="A120" s="18"/>
      <c r="B120" s="18"/>
    </row>
    <row r="121" spans="1:6" ht="15">
      <c r="A121" s="33" t="s">
        <v>75</v>
      </c>
      <c r="B121" s="14"/>
      <c r="C121" s="5"/>
      <c r="D121" s="5"/>
      <c r="E121" s="5"/>
      <c r="F121" s="5"/>
    </row>
    <row r="122" spans="1:2" ht="12.75">
      <c r="A122" s="18"/>
      <c r="B122" s="18"/>
    </row>
    <row r="123" spans="1:2" ht="12.75">
      <c r="A123" s="20" t="s">
        <v>1</v>
      </c>
      <c r="B123" s="8" t="s">
        <v>80</v>
      </c>
    </row>
    <row r="124" spans="1:2" ht="4.5" customHeight="1">
      <c r="A124" s="20"/>
      <c r="B124" s="8"/>
    </row>
    <row r="125" spans="1:2" ht="12.75">
      <c r="A125" s="20"/>
      <c r="B125" s="18"/>
    </row>
    <row r="126" spans="1:2" ht="12.75">
      <c r="A126" s="20"/>
      <c r="B126" s="18"/>
    </row>
    <row r="127" spans="1:2" ht="12.75">
      <c r="A127" s="20"/>
      <c r="B127" s="18"/>
    </row>
    <row r="128" spans="1:2" ht="12.75">
      <c r="A128" s="20"/>
      <c r="B128" s="18"/>
    </row>
    <row r="129" spans="1:2" ht="12.75">
      <c r="A129" s="20"/>
      <c r="B129" s="18"/>
    </row>
    <row r="130" spans="1:2" ht="12.75">
      <c r="A130" s="20" t="s">
        <v>2</v>
      </c>
      <c r="B130" s="8" t="s">
        <v>143</v>
      </c>
    </row>
    <row r="131" spans="1:2" s="35" customFormat="1" ht="3" customHeight="1">
      <c r="A131" s="51"/>
      <c r="B131" s="8"/>
    </row>
    <row r="132" spans="1:2" s="35" customFormat="1" ht="16.5" customHeight="1">
      <c r="A132" s="51"/>
      <c r="B132" s="35" t="s">
        <v>173</v>
      </c>
    </row>
    <row r="133" spans="1:11" s="35" customFormat="1" ht="13.5" customHeight="1">
      <c r="A133" s="51"/>
      <c r="K133" s="18" t="s">
        <v>174</v>
      </c>
    </row>
    <row r="134" spans="1:11" s="35" customFormat="1" ht="14.25" customHeight="1">
      <c r="A134" s="51"/>
      <c r="C134" s="35" t="s">
        <v>175</v>
      </c>
      <c r="K134" s="59">
        <v>-2750</v>
      </c>
    </row>
    <row r="135" spans="1:11" s="35" customFormat="1" ht="14.25" customHeight="1">
      <c r="A135" s="51"/>
      <c r="C135" s="35" t="s">
        <v>176</v>
      </c>
      <c r="K135" s="59">
        <f>1680</f>
        <v>1680</v>
      </c>
    </row>
    <row r="136" spans="1:11" s="35" customFormat="1" ht="14.25" customHeight="1">
      <c r="A136" s="51"/>
      <c r="C136" s="35" t="s">
        <v>199</v>
      </c>
      <c r="K136" s="66"/>
    </row>
    <row r="137" spans="1:11" s="35" customFormat="1" ht="14.25" customHeight="1">
      <c r="A137" s="51"/>
      <c r="C137" s="35" t="s">
        <v>200</v>
      </c>
      <c r="K137" s="65">
        <f>-2405-3565</f>
        <v>-5970</v>
      </c>
    </row>
    <row r="138" spans="1:11" s="35" customFormat="1" ht="14.25" customHeight="1">
      <c r="A138" s="51"/>
      <c r="C138" s="35" t="s">
        <v>177</v>
      </c>
      <c r="K138" s="65">
        <v>-7040</v>
      </c>
    </row>
    <row r="139" ht="12.75">
      <c r="B139" s="35"/>
    </row>
    <row r="140" spans="1:2" ht="12.75">
      <c r="A140" s="20" t="s">
        <v>5</v>
      </c>
      <c r="B140" s="8" t="s">
        <v>144</v>
      </c>
    </row>
    <row r="141" spans="1:2" ht="4.5" customHeight="1">
      <c r="A141" s="20"/>
      <c r="B141" s="8"/>
    </row>
    <row r="142" ht="12.75">
      <c r="B142" s="35" t="s">
        <v>164</v>
      </c>
    </row>
    <row r="143" spans="1:2" ht="12.75">
      <c r="A143" s="18"/>
      <c r="B143" s="35"/>
    </row>
    <row r="144" spans="1:6" ht="12.75">
      <c r="A144" s="14" t="s">
        <v>6</v>
      </c>
      <c r="B144" s="5" t="s">
        <v>13</v>
      </c>
      <c r="D144" s="5"/>
      <c r="E144" s="5"/>
      <c r="F144" s="5"/>
    </row>
    <row r="145" spans="1:2" ht="3.75" customHeight="1">
      <c r="A145" s="18"/>
      <c r="B145" s="18"/>
    </row>
    <row r="146" spans="1:2" ht="12.75">
      <c r="A146" s="18"/>
      <c r="B146" s="18"/>
    </row>
    <row r="147" spans="1:2" ht="12.75">
      <c r="A147" s="18"/>
      <c r="B147" s="18"/>
    </row>
    <row r="148" spans="1:2" ht="12.75">
      <c r="A148" s="18"/>
      <c r="B148" s="18"/>
    </row>
    <row r="149" spans="1:2" ht="12.75">
      <c r="A149" s="18"/>
      <c r="B149" s="18"/>
    </row>
    <row r="150" spans="1:2" ht="12.75">
      <c r="A150" s="18"/>
      <c r="B150" s="18"/>
    </row>
    <row r="151" spans="1:2" ht="12.75">
      <c r="A151" s="18"/>
      <c r="B151" s="18"/>
    </row>
    <row r="152" spans="1:2" ht="12.75">
      <c r="A152" s="18"/>
      <c r="B152" s="18"/>
    </row>
    <row r="153" spans="1:2" ht="12.75">
      <c r="A153" s="18"/>
      <c r="B153" s="18"/>
    </row>
    <row r="154" spans="1:6" ht="12.75">
      <c r="A154" s="14" t="s">
        <v>7</v>
      </c>
      <c r="B154" s="5" t="s">
        <v>15</v>
      </c>
      <c r="D154" s="5"/>
      <c r="E154" s="5"/>
      <c r="F154" s="5"/>
    </row>
    <row r="155" ht="4.5" customHeight="1">
      <c r="A155" s="18"/>
    </row>
    <row r="156" spans="1:6" ht="12.75">
      <c r="A156" s="39"/>
      <c r="B156" s="6" t="s">
        <v>165</v>
      </c>
      <c r="D156" s="6"/>
      <c r="E156" s="6"/>
      <c r="F156" s="6"/>
    </row>
    <row r="157" spans="1:2" ht="12.75">
      <c r="A157" s="18"/>
      <c r="B157" s="18"/>
    </row>
    <row r="158" spans="1:6" ht="12.75">
      <c r="A158" s="14" t="s">
        <v>8</v>
      </c>
      <c r="B158" s="5" t="s">
        <v>17</v>
      </c>
      <c r="D158" s="5"/>
      <c r="E158" s="5"/>
      <c r="F158" s="5"/>
    </row>
    <row r="159" spans="1:2" ht="3" customHeight="1">
      <c r="A159" s="18"/>
      <c r="B159" s="18"/>
    </row>
    <row r="160" spans="1:2" ht="15" customHeight="1">
      <c r="A160" s="18"/>
      <c r="B160" s="18"/>
    </row>
    <row r="161" spans="1:2" ht="12.75">
      <c r="A161" s="18"/>
      <c r="B161" s="18"/>
    </row>
    <row r="162" spans="1:2" ht="10.5" customHeight="1">
      <c r="A162" s="18"/>
      <c r="B162" s="18"/>
    </row>
    <row r="163" spans="1:2" ht="12.75">
      <c r="A163" s="20" t="s">
        <v>9</v>
      </c>
      <c r="B163" s="8" t="s">
        <v>79</v>
      </c>
    </row>
    <row r="164" spans="1:2" ht="3.75" customHeight="1">
      <c r="A164" s="20"/>
      <c r="B164" s="8"/>
    </row>
    <row r="165" spans="1:11" ht="12.75">
      <c r="A165" s="18"/>
      <c r="B165" s="18"/>
      <c r="K165" s="18" t="s">
        <v>55</v>
      </c>
    </row>
    <row r="166" spans="1:11" ht="14.25" customHeight="1">
      <c r="A166" s="18"/>
      <c r="B166" s="18" t="s">
        <v>31</v>
      </c>
      <c r="C166" s="35" t="s">
        <v>82</v>
      </c>
      <c r="K166" s="60">
        <v>0</v>
      </c>
    </row>
    <row r="167" spans="1:11" ht="14.25" customHeight="1">
      <c r="A167" s="18"/>
      <c r="B167" s="35"/>
      <c r="C167" s="35" t="s">
        <v>83</v>
      </c>
      <c r="K167" s="55">
        <v>0</v>
      </c>
    </row>
    <row r="168" spans="1:11" ht="14.25" customHeight="1">
      <c r="A168" s="18"/>
      <c r="B168" s="35"/>
      <c r="C168" s="35" t="s">
        <v>84</v>
      </c>
      <c r="K168" s="55">
        <v>0</v>
      </c>
    </row>
    <row r="169" spans="1:3" ht="12.75">
      <c r="A169" s="18"/>
      <c r="B169" s="35"/>
      <c r="C169" s="35"/>
    </row>
    <row r="170" spans="1:3" ht="12.75">
      <c r="A170" s="18"/>
      <c r="B170" s="20" t="s">
        <v>34</v>
      </c>
      <c r="C170" s="35" t="s">
        <v>137</v>
      </c>
    </row>
    <row r="171" spans="1:3" ht="12.75">
      <c r="A171" s="18"/>
      <c r="B171" s="20"/>
      <c r="C171" s="35" t="s">
        <v>178</v>
      </c>
    </row>
    <row r="172" spans="1:11" ht="15.75" customHeight="1">
      <c r="A172" s="18"/>
      <c r="C172" s="1" t="s">
        <v>85</v>
      </c>
      <c r="K172" s="40">
        <v>38438</v>
      </c>
    </row>
    <row r="173" spans="1:11" ht="15.75" customHeight="1">
      <c r="A173" s="18"/>
      <c r="C173" s="1" t="s">
        <v>139</v>
      </c>
      <c r="K173" s="2">
        <v>38438</v>
      </c>
    </row>
    <row r="174" spans="1:11" ht="12.75">
      <c r="A174" s="18"/>
      <c r="D174" s="1" t="s">
        <v>138</v>
      </c>
      <c r="K174" s="3"/>
    </row>
    <row r="175" ht="12.75">
      <c r="A175" s="18"/>
    </row>
    <row r="176" spans="1:11" ht="15.75" customHeight="1">
      <c r="A176" s="18"/>
      <c r="B176" s="35"/>
      <c r="C176" s="1" t="s">
        <v>86</v>
      </c>
      <c r="G176" s="30"/>
      <c r="K176" s="40">
        <v>14803</v>
      </c>
    </row>
    <row r="177" spans="1:2" ht="12.75">
      <c r="A177" s="18"/>
      <c r="B177" s="18"/>
    </row>
    <row r="178" spans="1:2" ht="12.75">
      <c r="A178" s="20" t="s">
        <v>11</v>
      </c>
      <c r="B178" s="8" t="s">
        <v>145</v>
      </c>
    </row>
    <row r="179" spans="1:2" ht="4.5" customHeight="1">
      <c r="A179" s="20"/>
      <c r="B179" s="35"/>
    </row>
    <row r="180" ht="12.75">
      <c r="B180" s="18"/>
    </row>
    <row r="181" spans="1:2" ht="4.5" customHeight="1">
      <c r="A181" s="18"/>
      <c r="B181" s="18"/>
    </row>
    <row r="182" spans="1:2" ht="4.5" customHeight="1">
      <c r="A182" s="18"/>
      <c r="B182" s="18"/>
    </row>
    <row r="183" spans="1:2" ht="4.5" customHeight="1">
      <c r="A183" s="18"/>
      <c r="B183" s="18"/>
    </row>
    <row r="184" spans="1:2" ht="4.5" customHeight="1">
      <c r="A184" s="18"/>
      <c r="B184" s="18"/>
    </row>
    <row r="185" spans="1:2" ht="9.75" customHeight="1">
      <c r="A185" s="18"/>
      <c r="B185" s="18"/>
    </row>
    <row r="186" spans="1:2" ht="12.75">
      <c r="A186" s="20" t="s">
        <v>12</v>
      </c>
      <c r="B186" s="8" t="s">
        <v>146</v>
      </c>
    </row>
    <row r="187" spans="1:2" ht="4.5" customHeight="1">
      <c r="A187" s="20"/>
      <c r="B187" s="8"/>
    </row>
    <row r="188" ht="12.75">
      <c r="B188" s="35" t="s">
        <v>166</v>
      </c>
    </row>
    <row r="189" ht="12.75">
      <c r="B189" s="35"/>
    </row>
    <row r="190" ht="12.75">
      <c r="B190" s="35"/>
    </row>
    <row r="191" spans="1:2" ht="15">
      <c r="A191" s="33" t="s">
        <v>151</v>
      </c>
      <c r="B191" s="18"/>
    </row>
    <row r="192" spans="1:2" ht="15">
      <c r="A192" s="33"/>
      <c r="B192" s="18"/>
    </row>
    <row r="193" ht="12.75">
      <c r="B193" s="35"/>
    </row>
    <row r="194" spans="1:2" ht="12.75">
      <c r="A194" s="20" t="s">
        <v>14</v>
      </c>
      <c r="B194" s="8" t="s">
        <v>154</v>
      </c>
    </row>
    <row r="195" ht="4.5" customHeight="1">
      <c r="B195" s="35"/>
    </row>
    <row r="196" ht="12.75">
      <c r="B196" s="35"/>
    </row>
    <row r="197" ht="7.5" customHeight="1">
      <c r="B197" s="35"/>
    </row>
    <row r="198" ht="3.75" customHeight="1">
      <c r="B198" s="35"/>
    </row>
    <row r="199" spans="1:6" ht="12.75">
      <c r="A199" s="14" t="s">
        <v>16</v>
      </c>
      <c r="B199" s="5" t="s">
        <v>19</v>
      </c>
      <c r="D199" s="5"/>
      <c r="E199" s="5"/>
      <c r="F199" s="5"/>
    </row>
    <row r="200" spans="1:6" ht="3.75" customHeight="1">
      <c r="A200" s="39"/>
      <c r="B200" s="39"/>
      <c r="C200" s="41"/>
      <c r="D200" s="41"/>
      <c r="E200" s="41"/>
      <c r="F200" s="41"/>
    </row>
    <row r="201" spans="1:2" ht="12.75">
      <c r="A201" s="13"/>
      <c r="B201" s="13"/>
    </row>
    <row r="202" spans="1:2" ht="12.75">
      <c r="A202" s="13"/>
      <c r="B202" s="13"/>
    </row>
    <row r="203" spans="1:2" ht="12.75">
      <c r="A203" s="13"/>
      <c r="B203" s="13"/>
    </row>
    <row r="204" spans="1:2" ht="12.75">
      <c r="A204" s="14" t="s">
        <v>18</v>
      </c>
      <c r="B204" s="5" t="s">
        <v>87</v>
      </c>
    </row>
    <row r="205" spans="1:2" ht="6" customHeight="1">
      <c r="A205" s="14"/>
      <c r="B205" s="5"/>
    </row>
    <row r="206" spans="1:11" ht="12.75">
      <c r="A206" s="13"/>
      <c r="B206" s="13"/>
      <c r="K206" s="18" t="s">
        <v>55</v>
      </c>
    </row>
    <row r="207" spans="1:2" ht="12.75">
      <c r="A207" s="13"/>
      <c r="B207" s="52" t="s">
        <v>88</v>
      </c>
    </row>
    <row r="208" spans="1:11" ht="12.75">
      <c r="A208" s="13"/>
      <c r="B208" s="42" t="s">
        <v>89</v>
      </c>
      <c r="K208" s="3"/>
    </row>
    <row r="209" spans="1:11" ht="12.75">
      <c r="A209" s="13"/>
      <c r="B209" s="42" t="s">
        <v>126</v>
      </c>
      <c r="K209" s="46">
        <v>180059</v>
      </c>
    </row>
    <row r="210" spans="1:11" ht="12.75">
      <c r="A210" s="13"/>
      <c r="B210" s="42" t="s">
        <v>125</v>
      </c>
      <c r="K210" s="2">
        <v>88636</v>
      </c>
    </row>
    <row r="211" spans="1:11" ht="12.75">
      <c r="A211" s="13"/>
      <c r="B211" s="42"/>
      <c r="K211" s="3">
        <f>SUM(K209:K210)</f>
        <v>268695</v>
      </c>
    </row>
    <row r="212" spans="1:11" ht="12.75">
      <c r="A212" s="13"/>
      <c r="B212" s="42" t="s">
        <v>90</v>
      </c>
      <c r="K212" s="3"/>
    </row>
    <row r="213" spans="1:11" ht="12.75">
      <c r="A213" s="13"/>
      <c r="B213" s="42" t="s">
        <v>126</v>
      </c>
      <c r="K213" s="46">
        <v>62727</v>
      </c>
    </row>
    <row r="214" spans="1:11" ht="12.75">
      <c r="A214" s="13"/>
      <c r="B214" s="42" t="s">
        <v>125</v>
      </c>
      <c r="K214" s="2">
        <v>21900</v>
      </c>
    </row>
    <row r="215" spans="1:11" ht="12.75">
      <c r="A215" s="13"/>
      <c r="B215" s="42"/>
      <c r="K215" s="3">
        <f>SUM(K213:K214)</f>
        <v>84627</v>
      </c>
    </row>
    <row r="216" spans="1:11" ht="6.75" customHeight="1">
      <c r="A216" s="13"/>
      <c r="B216" s="42"/>
      <c r="K216" s="3"/>
    </row>
    <row r="217" spans="1:11" ht="12.75">
      <c r="A217" s="13"/>
      <c r="B217" s="42" t="s">
        <v>127</v>
      </c>
      <c r="K217" s="3">
        <v>1643</v>
      </c>
    </row>
    <row r="218" spans="1:11" ht="7.5" customHeight="1">
      <c r="A218" s="13"/>
      <c r="B218" s="42"/>
      <c r="K218" s="3"/>
    </row>
    <row r="219" spans="1:11" ht="16.5" customHeight="1" thickBot="1">
      <c r="A219" s="13"/>
      <c r="B219" s="42"/>
      <c r="K219" s="37">
        <f>+K217+K215+K211</f>
        <v>354965</v>
      </c>
    </row>
    <row r="220" spans="1:11" ht="9.75" customHeight="1" thickTop="1">
      <c r="A220" s="13"/>
      <c r="B220" s="42"/>
      <c r="K220" s="3"/>
    </row>
    <row r="221" spans="1:2" ht="12.75">
      <c r="A221" s="13"/>
      <c r="B221" s="52" t="s">
        <v>190</v>
      </c>
    </row>
    <row r="222" spans="1:2" ht="12.75">
      <c r="A222" s="13"/>
      <c r="B222" s="42" t="s">
        <v>188</v>
      </c>
    </row>
    <row r="223" spans="1:11" ht="12.75">
      <c r="A223" s="13"/>
      <c r="B223" s="42" t="s">
        <v>89</v>
      </c>
      <c r="K223" s="3">
        <v>176039</v>
      </c>
    </row>
    <row r="224" spans="1:11" ht="12.75">
      <c r="A224" s="13"/>
      <c r="B224" s="42" t="s">
        <v>90</v>
      </c>
      <c r="K224" s="3">
        <v>76000</v>
      </c>
    </row>
    <row r="225" spans="1:11" ht="12.75">
      <c r="A225" s="13"/>
      <c r="B225" s="42" t="s">
        <v>189</v>
      </c>
      <c r="K225" s="3">
        <v>1089</v>
      </c>
    </row>
    <row r="226" spans="1:11" ht="15.75" customHeight="1" thickBot="1">
      <c r="A226" s="13"/>
      <c r="B226" s="42"/>
      <c r="K226" s="37">
        <f>SUM(K223:K225)</f>
        <v>253128</v>
      </c>
    </row>
    <row r="227" spans="1:11" ht="13.5" thickTop="1">
      <c r="A227" s="13"/>
      <c r="B227" s="42"/>
      <c r="K227" s="3"/>
    </row>
    <row r="228" spans="1:11" ht="12.75">
      <c r="A228" s="13"/>
      <c r="B228" s="42" t="s">
        <v>91</v>
      </c>
      <c r="K228" s="3"/>
    </row>
    <row r="229" spans="1:11" ht="8.25" customHeight="1">
      <c r="A229" s="13"/>
      <c r="B229" s="42"/>
      <c r="K229" s="3"/>
    </row>
    <row r="230" spans="1:11" ht="12.75">
      <c r="A230" s="13"/>
      <c r="B230" s="42"/>
      <c r="K230" s="47" t="s">
        <v>128</v>
      </c>
    </row>
    <row r="231" spans="1:11" ht="15.75" customHeight="1">
      <c r="A231" s="13"/>
      <c r="B231" s="42"/>
      <c r="C231" s="1" t="s">
        <v>93</v>
      </c>
      <c r="K231" s="40">
        <v>52638</v>
      </c>
    </row>
    <row r="232" spans="1:11" ht="15.75" customHeight="1">
      <c r="A232" s="13"/>
      <c r="B232" s="42"/>
      <c r="C232" s="1" t="s">
        <v>95</v>
      </c>
      <c r="K232" s="2">
        <v>33185</v>
      </c>
    </row>
    <row r="233" spans="1:12" ht="15.75" customHeight="1">
      <c r="A233" s="13"/>
      <c r="B233" s="42"/>
      <c r="C233" s="1" t="s">
        <v>92</v>
      </c>
      <c r="K233" s="2">
        <v>3047</v>
      </c>
      <c r="L233" s="1" t="s">
        <v>180</v>
      </c>
    </row>
    <row r="234" spans="1:11" ht="15.75" customHeight="1">
      <c r="A234" s="13"/>
      <c r="B234" s="42"/>
      <c r="C234" s="1" t="s">
        <v>94</v>
      </c>
      <c r="K234" s="2">
        <v>226</v>
      </c>
    </row>
    <row r="235" spans="1:11" ht="15.75" customHeight="1">
      <c r="A235" s="13"/>
      <c r="B235" s="42"/>
      <c r="K235" s="3"/>
    </row>
    <row r="236" spans="1:11" ht="12.75">
      <c r="A236" s="13"/>
      <c r="B236" s="42"/>
      <c r="K236" s="3"/>
    </row>
    <row r="237" spans="1:11" ht="12.75">
      <c r="A237" s="14" t="s">
        <v>20</v>
      </c>
      <c r="B237" s="52" t="s">
        <v>147</v>
      </c>
      <c r="K237" s="3"/>
    </row>
    <row r="238" spans="1:11" ht="4.5" customHeight="1">
      <c r="A238" s="14"/>
      <c r="B238" s="52"/>
      <c r="K238" s="3"/>
    </row>
    <row r="239" spans="2:6" ht="12.75">
      <c r="B239" s="35" t="s">
        <v>167</v>
      </c>
      <c r="D239" s="5"/>
      <c r="E239" s="5"/>
      <c r="F239" s="5"/>
    </row>
    <row r="240" spans="2:6" ht="12.75">
      <c r="B240" s="35"/>
      <c r="D240" s="5"/>
      <c r="E240" s="5"/>
      <c r="F240" s="5"/>
    </row>
    <row r="241" spans="1:2" ht="12.75">
      <c r="A241" s="18"/>
      <c r="B241" s="18"/>
    </row>
    <row r="242" spans="1:2" ht="12.75">
      <c r="A242" s="14" t="s">
        <v>22</v>
      </c>
      <c r="B242" s="8" t="s">
        <v>155</v>
      </c>
    </row>
    <row r="243" spans="1:2" ht="5.25" customHeight="1">
      <c r="A243" s="14"/>
      <c r="B243" s="35"/>
    </row>
    <row r="244" spans="1:2" ht="12.75">
      <c r="A244" s="14"/>
      <c r="B244" s="35"/>
    </row>
    <row r="245" spans="1:2" ht="12.75">
      <c r="A245" s="14"/>
      <c r="B245" s="35"/>
    </row>
    <row r="246" spans="1:2" ht="12.75">
      <c r="A246" s="14"/>
      <c r="B246" s="35"/>
    </row>
    <row r="247" ht="8.25" customHeight="1">
      <c r="B247" s="35"/>
    </row>
    <row r="248" spans="1:2" ht="12.75">
      <c r="A248" s="20" t="s">
        <v>96</v>
      </c>
      <c r="B248" s="8" t="s">
        <v>148</v>
      </c>
    </row>
    <row r="249" spans="1:2" ht="4.5" customHeight="1">
      <c r="A249" s="20"/>
      <c r="B249" s="8"/>
    </row>
    <row r="250" ht="12.75">
      <c r="B250" s="35" t="s">
        <v>168</v>
      </c>
    </row>
    <row r="251" spans="1:2" ht="12.75">
      <c r="A251" s="20"/>
      <c r="B251" s="35"/>
    </row>
    <row r="252" spans="1:2" ht="12.75">
      <c r="A252" s="20"/>
      <c r="B252" s="35"/>
    </row>
    <row r="253" spans="1:2" ht="15">
      <c r="A253" s="33" t="s">
        <v>151</v>
      </c>
      <c r="B253" s="35"/>
    </row>
    <row r="254" spans="1:2" ht="12.75">
      <c r="A254" s="20"/>
      <c r="B254" s="35"/>
    </row>
    <row r="255" spans="1:2" ht="12.75">
      <c r="A255" s="20" t="s">
        <v>99</v>
      </c>
      <c r="B255" s="8" t="s">
        <v>132</v>
      </c>
    </row>
    <row r="256" spans="1:2" ht="5.25" customHeight="1">
      <c r="A256" s="20"/>
      <c r="B256" s="8"/>
    </row>
    <row r="257" spans="1:13" ht="12.75">
      <c r="A257" s="20"/>
      <c r="B257" s="8"/>
      <c r="K257" s="18" t="s">
        <v>195</v>
      </c>
      <c r="M257" s="18" t="s">
        <v>129</v>
      </c>
    </row>
    <row r="258" spans="1:13" ht="12.75">
      <c r="A258" s="20"/>
      <c r="B258" s="8"/>
      <c r="K258" s="18" t="s">
        <v>196</v>
      </c>
      <c r="M258" s="18" t="s">
        <v>130</v>
      </c>
    </row>
    <row r="259" spans="1:13" ht="13.5" thickBot="1">
      <c r="A259" s="20"/>
      <c r="B259" s="49" t="s">
        <v>133</v>
      </c>
      <c r="G259" s="48" t="s">
        <v>33</v>
      </c>
      <c r="K259" s="48" t="s">
        <v>3</v>
      </c>
      <c r="M259" s="48" t="s">
        <v>131</v>
      </c>
    </row>
    <row r="260" spans="1:13" ht="13.5" thickTop="1">
      <c r="A260" s="20"/>
      <c r="B260" s="35"/>
      <c r="G260" s="18" t="s">
        <v>55</v>
      </c>
      <c r="K260" s="18" t="s">
        <v>55</v>
      </c>
      <c r="M260" s="18" t="s">
        <v>55</v>
      </c>
    </row>
    <row r="261" spans="1:13" ht="4.5" customHeight="1">
      <c r="A261" s="20"/>
      <c r="B261" s="35"/>
      <c r="G261" s="18"/>
      <c r="K261" s="18"/>
      <c r="M261" s="18"/>
    </row>
    <row r="262" spans="1:13" ht="12.75">
      <c r="A262" s="20"/>
      <c r="B262" s="35" t="s">
        <v>100</v>
      </c>
      <c r="G262" s="1">
        <f>145712-108041+1839</f>
        <v>39510</v>
      </c>
      <c r="K262" s="3">
        <f>-22938-290-2405</f>
        <v>-25633</v>
      </c>
      <c r="M262" s="1">
        <f>256208-290</f>
        <v>255918</v>
      </c>
    </row>
    <row r="263" spans="1:13" ht="12.75">
      <c r="A263" s="20"/>
      <c r="B263" s="35" t="s">
        <v>101</v>
      </c>
      <c r="G263" s="1">
        <f>1023704-820697</f>
        <v>203007</v>
      </c>
      <c r="K263" s="3">
        <v>-6613</v>
      </c>
      <c r="M263" s="1">
        <v>277811</v>
      </c>
    </row>
    <row r="264" spans="1:13" ht="12.75">
      <c r="A264" s="20"/>
      <c r="B264" s="35" t="s">
        <v>103</v>
      </c>
      <c r="G264" s="1">
        <f>202297-151457</f>
        <v>50840</v>
      </c>
      <c r="K264" s="3">
        <v>-2839</v>
      </c>
      <c r="M264" s="1">
        <v>520466</v>
      </c>
    </row>
    <row r="265" spans="1:13" ht="12.75">
      <c r="A265" s="20"/>
      <c r="B265" s="35" t="s">
        <v>102</v>
      </c>
      <c r="G265" s="1">
        <f>132-123</f>
        <v>9</v>
      </c>
      <c r="K265" s="3">
        <v>3011</v>
      </c>
      <c r="M265" s="1">
        <v>36659</v>
      </c>
    </row>
    <row r="266" spans="1:13" ht="12.75">
      <c r="A266" s="20"/>
      <c r="B266" s="35" t="s">
        <v>104</v>
      </c>
      <c r="G266" s="38">
        <f>259-158</f>
        <v>101</v>
      </c>
      <c r="K266" s="38">
        <v>-14469</v>
      </c>
      <c r="M266" s="38">
        <v>35082</v>
      </c>
    </row>
    <row r="267" spans="1:13" ht="15.75" customHeight="1">
      <c r="A267" s="20"/>
      <c r="B267" s="35"/>
      <c r="G267" s="1">
        <f>SUM(G262:G266)</f>
        <v>293467</v>
      </c>
      <c r="K267" s="1">
        <f>SUM(K262:K266)</f>
        <v>-46543</v>
      </c>
      <c r="M267" s="1">
        <f>SUM(M262:M266)</f>
        <v>1125936</v>
      </c>
    </row>
    <row r="268" spans="1:2" ht="6.75" customHeight="1">
      <c r="A268" s="20"/>
      <c r="B268" s="35"/>
    </row>
    <row r="269" spans="1:13" ht="12.75">
      <c r="A269" s="20"/>
      <c r="B269" s="35" t="s">
        <v>134</v>
      </c>
      <c r="G269" s="1">
        <f>-63961+44731</f>
        <v>-19230</v>
      </c>
      <c r="K269" s="50">
        <v>0</v>
      </c>
      <c r="M269" s="50">
        <v>0</v>
      </c>
    </row>
    <row r="270" spans="1:3" ht="12.75">
      <c r="A270" s="20"/>
      <c r="B270" s="35"/>
      <c r="C270" s="1" t="s">
        <v>135</v>
      </c>
    </row>
    <row r="271" spans="1:2" ht="8.25" customHeight="1">
      <c r="A271" s="20"/>
      <c r="B271" s="35"/>
    </row>
    <row r="272" spans="1:13" ht="12.75">
      <c r="A272" s="20"/>
      <c r="B272" s="35" t="s">
        <v>136</v>
      </c>
      <c r="G272" s="64">
        <v>0</v>
      </c>
      <c r="K272" s="50">
        <v>0</v>
      </c>
      <c r="M272" s="64">
        <v>74266</v>
      </c>
    </row>
    <row r="273" spans="1:2" ht="7.5" customHeight="1">
      <c r="A273" s="20"/>
      <c r="B273" s="35"/>
    </row>
    <row r="274" spans="1:13" ht="17.25" customHeight="1" thickBot="1">
      <c r="A274" s="20"/>
      <c r="B274" s="35"/>
      <c r="G274" s="37">
        <f>SUM(G267:G273)</f>
        <v>274237</v>
      </c>
      <c r="K274" s="37">
        <f>SUM(K267:K273)</f>
        <v>-46543</v>
      </c>
      <c r="M274" s="37">
        <f>SUM(M267:M273)</f>
        <v>1200202</v>
      </c>
    </row>
    <row r="275" spans="1:2" ht="13.5" thickTop="1">
      <c r="A275" s="20"/>
      <c r="B275" s="35"/>
    </row>
    <row r="276" spans="1:2" ht="12.75">
      <c r="A276" s="20"/>
      <c r="B276" s="35"/>
    </row>
    <row r="277" spans="1:2" ht="12.75">
      <c r="A277" s="20"/>
      <c r="B277" s="35"/>
    </row>
    <row r="278" spans="1:13" ht="12.75">
      <c r="A278" s="20"/>
      <c r="B278" s="8"/>
      <c r="K278" s="18" t="s">
        <v>195</v>
      </c>
      <c r="M278" s="18" t="s">
        <v>129</v>
      </c>
    </row>
    <row r="279" spans="1:13" ht="12.75">
      <c r="A279" s="20"/>
      <c r="B279" s="8"/>
      <c r="K279" s="18" t="s">
        <v>196</v>
      </c>
      <c r="M279" s="18" t="s">
        <v>130</v>
      </c>
    </row>
    <row r="280" spans="1:13" ht="13.5" thickBot="1">
      <c r="A280" s="20"/>
      <c r="B280" s="49" t="s">
        <v>191</v>
      </c>
      <c r="G280" s="48" t="s">
        <v>33</v>
      </c>
      <c r="K280" s="48" t="s">
        <v>3</v>
      </c>
      <c r="M280" s="48" t="s">
        <v>131</v>
      </c>
    </row>
    <row r="281" spans="1:13" ht="13.5" thickTop="1">
      <c r="A281" s="20"/>
      <c r="B281" s="35"/>
      <c r="G281" s="18" t="s">
        <v>55</v>
      </c>
      <c r="K281" s="18" t="s">
        <v>55</v>
      </c>
      <c r="M281" s="18" t="s">
        <v>55</v>
      </c>
    </row>
    <row r="282" spans="1:13" ht="12.75">
      <c r="A282" s="20"/>
      <c r="B282" s="35"/>
      <c r="G282" s="18"/>
      <c r="K282" s="18"/>
      <c r="M282" s="18"/>
    </row>
    <row r="283" spans="1:13" ht="12.75">
      <c r="A283" s="20"/>
      <c r="B283" s="35" t="s">
        <v>183</v>
      </c>
      <c r="G283" s="1">
        <v>41415</v>
      </c>
      <c r="K283" s="3">
        <f>-32406-290-2405</f>
        <v>-35101</v>
      </c>
      <c r="M283" s="1">
        <f>440669-290</f>
        <v>440379</v>
      </c>
    </row>
    <row r="284" spans="1:13" ht="12.75">
      <c r="A284" s="20"/>
      <c r="B284" s="35" t="s">
        <v>184</v>
      </c>
      <c r="G284" s="1">
        <v>194231</v>
      </c>
      <c r="K284" s="3">
        <f>-4683+3504</f>
        <v>-1179</v>
      </c>
      <c r="M284" s="1">
        <v>395886</v>
      </c>
    </row>
    <row r="285" spans="1:13" ht="12.75">
      <c r="A285" s="20"/>
      <c r="B285" s="35" t="s">
        <v>185</v>
      </c>
      <c r="G285" s="1">
        <v>53187</v>
      </c>
      <c r="K285" s="3">
        <v>1773</v>
      </c>
      <c r="M285" s="1">
        <v>248089</v>
      </c>
    </row>
    <row r="286" spans="1:13" ht="12.75">
      <c r="A286" s="20"/>
      <c r="B286" s="35" t="s">
        <v>186</v>
      </c>
      <c r="G286" s="1">
        <v>0</v>
      </c>
      <c r="K286" s="3">
        <v>-11488</v>
      </c>
      <c r="M286" s="1">
        <v>32047</v>
      </c>
    </row>
    <row r="287" spans="1:13" ht="12.75">
      <c r="A287" s="20"/>
      <c r="B287" s="35" t="s">
        <v>187</v>
      </c>
      <c r="G287" s="38">
        <v>4634</v>
      </c>
      <c r="K287" s="38">
        <v>-548</v>
      </c>
      <c r="M287" s="38">
        <v>9535</v>
      </c>
    </row>
    <row r="288" spans="1:13" ht="12.75">
      <c r="A288" s="20"/>
      <c r="B288" s="35"/>
      <c r="G288" s="1">
        <f>SUM(G283:G287)</f>
        <v>293467</v>
      </c>
      <c r="K288" s="1">
        <f>SUM(K283:K287)</f>
        <v>-46543</v>
      </c>
      <c r="M288" s="1">
        <f>SUM(M283:M287)</f>
        <v>1125936</v>
      </c>
    </row>
    <row r="289" spans="1:2" ht="12.75">
      <c r="A289" s="20"/>
      <c r="B289" s="35"/>
    </row>
    <row r="290" spans="1:13" ht="12.75">
      <c r="A290" s="20"/>
      <c r="B290" s="35" t="s">
        <v>134</v>
      </c>
      <c r="G290" s="1">
        <f>-63961+44731</f>
        <v>-19230</v>
      </c>
      <c r="K290" s="50">
        <v>0</v>
      </c>
      <c r="M290" s="50">
        <v>0</v>
      </c>
    </row>
    <row r="291" spans="1:3" ht="12.75">
      <c r="A291" s="20"/>
      <c r="B291" s="35"/>
      <c r="C291" s="1" t="s">
        <v>135</v>
      </c>
    </row>
    <row r="292" spans="1:2" ht="12.75">
      <c r="A292" s="20"/>
      <c r="B292" s="35"/>
    </row>
    <row r="293" spans="1:13" ht="12.75">
      <c r="A293" s="20"/>
      <c r="B293" s="35" t="s">
        <v>136</v>
      </c>
      <c r="G293" s="64">
        <v>0</v>
      </c>
      <c r="K293" s="50">
        <v>0</v>
      </c>
      <c r="M293" s="64">
        <v>74266</v>
      </c>
    </row>
    <row r="294" spans="1:2" ht="12.75">
      <c r="A294" s="20"/>
      <c r="B294" s="35"/>
    </row>
    <row r="295" spans="1:13" ht="17.25" customHeight="1" thickBot="1">
      <c r="A295" s="18" t="s">
        <v>180</v>
      </c>
      <c r="B295" s="35"/>
      <c r="G295" s="37">
        <f>SUM(G288:G294)</f>
        <v>274237</v>
      </c>
      <c r="K295" s="37">
        <f>SUM(K288:K294)</f>
        <v>-46543</v>
      </c>
      <c r="M295" s="37">
        <f>SUM(M288:M294)</f>
        <v>1200202</v>
      </c>
    </row>
    <row r="296" spans="1:13" ht="13.5" thickTop="1">
      <c r="A296" s="18"/>
      <c r="B296" s="35"/>
      <c r="G296" s="31"/>
      <c r="K296" s="31"/>
      <c r="M296" s="31"/>
    </row>
    <row r="297" spans="1:13" ht="12.75">
      <c r="A297" s="18"/>
      <c r="B297" s="35"/>
      <c r="G297" s="31"/>
      <c r="K297" s="31"/>
      <c r="M297" s="31"/>
    </row>
    <row r="298" spans="1:13" ht="12.75">
      <c r="A298" s="18">
        <v>17</v>
      </c>
      <c r="B298" s="8" t="s">
        <v>192</v>
      </c>
      <c r="G298" s="31"/>
      <c r="K298" s="31"/>
      <c r="M298" s="31"/>
    </row>
    <row r="299" spans="1:2" ht="12.75">
      <c r="A299" s="18" t="s">
        <v>180</v>
      </c>
      <c r="B299" s="35"/>
    </row>
    <row r="300" spans="1:11" ht="12.75">
      <c r="A300" s="20"/>
      <c r="B300" s="35"/>
      <c r="K300" s="3"/>
    </row>
    <row r="301" spans="1:11" ht="14.25" customHeight="1">
      <c r="A301" s="20"/>
      <c r="B301" s="35"/>
      <c r="F301" s="35"/>
      <c r="K301" s="3"/>
    </row>
    <row r="302" spans="1:11" ht="12.75">
      <c r="A302" s="20"/>
      <c r="B302" s="35"/>
      <c r="F302" s="35"/>
      <c r="K302" s="3"/>
    </row>
    <row r="303" spans="1:11" ht="12.75">
      <c r="A303" s="20"/>
      <c r="B303" s="35"/>
      <c r="F303" s="35"/>
      <c r="K303" s="3"/>
    </row>
    <row r="304" spans="1:11" ht="12.75">
      <c r="A304" s="20" t="s">
        <v>105</v>
      </c>
      <c r="B304" s="8" t="s">
        <v>10</v>
      </c>
      <c r="K304" s="3"/>
    </row>
    <row r="305" spans="1:11" ht="6.75" customHeight="1">
      <c r="A305" s="51"/>
      <c r="B305" s="35"/>
      <c r="K305" s="3"/>
    </row>
    <row r="306" spans="1:11" ht="12.75">
      <c r="A306" s="20"/>
      <c r="B306" s="35"/>
      <c r="K306" s="3"/>
    </row>
    <row r="307" spans="1:11" ht="12.75">
      <c r="A307" s="20"/>
      <c r="B307" s="35"/>
      <c r="K307" s="3"/>
    </row>
    <row r="308" spans="1:11" ht="12.75">
      <c r="A308" s="20"/>
      <c r="B308" s="35"/>
      <c r="K308" s="3"/>
    </row>
    <row r="309" spans="1:11" ht="12.75">
      <c r="A309" s="20"/>
      <c r="B309" s="35"/>
      <c r="K309" s="3"/>
    </row>
    <row r="310" spans="1:11" ht="12.75">
      <c r="A310" s="20"/>
      <c r="B310" s="35"/>
      <c r="K310" s="3"/>
    </row>
    <row r="311" spans="1:11" ht="12.75">
      <c r="A311" s="20"/>
      <c r="B311" s="35"/>
      <c r="K311" s="3"/>
    </row>
    <row r="312" spans="1:11" ht="12.75">
      <c r="A312" s="20"/>
      <c r="B312" s="35"/>
      <c r="K312" s="3"/>
    </row>
    <row r="313" spans="1:11" ht="12.75">
      <c r="A313" s="20"/>
      <c r="B313" s="35"/>
      <c r="K313" s="3"/>
    </row>
    <row r="314" spans="1:11" ht="12.75">
      <c r="A314" s="20"/>
      <c r="B314" s="35"/>
      <c r="K314" s="3"/>
    </row>
    <row r="315" spans="1:11" ht="12.75">
      <c r="A315" s="20"/>
      <c r="B315" s="35"/>
      <c r="K315" s="3"/>
    </row>
    <row r="316" spans="1:11" ht="12.75">
      <c r="A316" s="20"/>
      <c r="B316" s="35"/>
      <c r="K316" s="3"/>
    </row>
    <row r="317" spans="1:11" ht="15">
      <c r="A317" s="33" t="s">
        <v>151</v>
      </c>
      <c r="B317" s="35"/>
      <c r="K317" s="3"/>
    </row>
    <row r="318" spans="1:11" ht="12.75">
      <c r="A318" s="20"/>
      <c r="B318" s="35"/>
      <c r="K318" s="3"/>
    </row>
    <row r="319" spans="1:2" ht="12.75">
      <c r="A319" s="20" t="s">
        <v>97</v>
      </c>
      <c r="B319" s="8" t="s">
        <v>21</v>
      </c>
    </row>
    <row r="320" spans="1:2" ht="5.25" customHeight="1">
      <c r="A320" s="20"/>
      <c r="B320" s="35"/>
    </row>
    <row r="321" spans="1:2" ht="12.75">
      <c r="A321" s="20"/>
      <c r="B321" s="35"/>
    </row>
    <row r="322" spans="1:2" ht="12.75">
      <c r="A322" s="20"/>
      <c r="B322" s="35"/>
    </row>
    <row r="323" spans="1:2" ht="12.75">
      <c r="A323" s="20"/>
      <c r="B323" s="35"/>
    </row>
    <row r="324" spans="1:2" ht="12.75">
      <c r="A324" s="20"/>
      <c r="B324" s="35"/>
    </row>
    <row r="325" spans="1:2" ht="12.75">
      <c r="A325" s="20"/>
      <c r="B325" s="35"/>
    </row>
    <row r="326" spans="1:2" ht="15">
      <c r="A326" s="33" t="s">
        <v>180</v>
      </c>
      <c r="B326" s="35"/>
    </row>
    <row r="327" spans="1:2" ht="15">
      <c r="A327" s="33"/>
      <c r="B327" s="35"/>
    </row>
    <row r="328" spans="1:2" ht="15">
      <c r="A328" s="33"/>
      <c r="B328" s="35"/>
    </row>
    <row r="329" spans="1:2" ht="15">
      <c r="A329" s="33"/>
      <c r="B329" s="35"/>
    </row>
    <row r="330" spans="1:2" ht="12.75">
      <c r="A330" s="20" t="s">
        <v>98</v>
      </c>
      <c r="B330" s="8" t="s">
        <v>169</v>
      </c>
    </row>
    <row r="331" spans="1:2" ht="6" customHeight="1">
      <c r="A331" s="20"/>
      <c r="B331" s="8"/>
    </row>
    <row r="332" ht="12.75">
      <c r="B332" s="35" t="s">
        <v>106</v>
      </c>
    </row>
    <row r="333" spans="1:2" ht="12.75">
      <c r="A333" s="18"/>
      <c r="B333" s="18"/>
    </row>
    <row r="334" spans="1:6" ht="12.75">
      <c r="A334" s="14" t="s">
        <v>107</v>
      </c>
      <c r="B334" s="5" t="s">
        <v>23</v>
      </c>
      <c r="D334" s="5"/>
      <c r="E334" s="5"/>
      <c r="F334" s="5"/>
    </row>
    <row r="335" spans="1:6" ht="3.75" customHeight="1">
      <c r="A335" s="14"/>
      <c r="B335" s="5"/>
      <c r="D335" s="5"/>
      <c r="E335" s="5"/>
      <c r="F335" s="5"/>
    </row>
    <row r="336" spans="1:6" ht="12.75">
      <c r="A336" s="14"/>
      <c r="B336" s="6" t="s">
        <v>179</v>
      </c>
      <c r="D336" s="6"/>
      <c r="E336" s="6"/>
      <c r="F336" s="6"/>
    </row>
    <row r="337" spans="1:6" ht="12.75">
      <c r="A337" s="14"/>
      <c r="B337" s="14"/>
      <c r="C337" s="5"/>
      <c r="D337" s="5"/>
      <c r="E337" s="5"/>
      <c r="F337" s="5"/>
    </row>
    <row r="338" spans="1:2" ht="12.75">
      <c r="A338" s="20" t="s">
        <v>162</v>
      </c>
      <c r="B338" s="56" t="s">
        <v>163</v>
      </c>
    </row>
    <row r="339" spans="1:2" ht="4.5" customHeight="1">
      <c r="A339" s="12"/>
      <c r="B339" s="12"/>
    </row>
    <row r="340" spans="1:2" ht="12.75">
      <c r="A340" s="12"/>
      <c r="B340" s="12"/>
    </row>
    <row r="341" spans="1:2" ht="12.75">
      <c r="A341" s="12"/>
      <c r="B341" s="12"/>
    </row>
    <row r="342" spans="1:2" ht="10.5" customHeight="1">
      <c r="A342" s="12"/>
      <c r="B342" s="12"/>
    </row>
    <row r="343" spans="1:2" ht="12.75">
      <c r="A343" s="12"/>
      <c r="B343" s="12"/>
    </row>
    <row r="344" spans="1:2" ht="12.75">
      <c r="A344" s="12"/>
      <c r="B344" s="12"/>
    </row>
    <row r="345" spans="1:2" ht="12.75">
      <c r="A345" s="12"/>
      <c r="B345" s="12"/>
    </row>
    <row r="346" spans="1:2" ht="12.75">
      <c r="A346" s="12"/>
      <c r="B346" s="12"/>
    </row>
    <row r="347" spans="1:6" ht="12.75">
      <c r="A347" s="6" t="s">
        <v>24</v>
      </c>
      <c r="D347" s="6"/>
      <c r="E347" s="6"/>
      <c r="F347" s="6"/>
    </row>
    <row r="348" spans="1:6" ht="12.75">
      <c r="A348" s="41"/>
      <c r="D348" s="41"/>
      <c r="E348" s="41"/>
      <c r="F348" s="41"/>
    </row>
    <row r="349" spans="1:6" ht="12.75">
      <c r="A349" s="41"/>
      <c r="D349" s="41"/>
      <c r="E349" s="41"/>
      <c r="F349" s="41"/>
    </row>
    <row r="350" spans="1:6" ht="12.75">
      <c r="A350" s="41"/>
      <c r="D350" s="41"/>
      <c r="E350" s="41"/>
      <c r="F350" s="41"/>
    </row>
    <row r="351" spans="1:6" ht="12.75">
      <c r="A351" s="41"/>
      <c r="D351" s="41"/>
      <c r="E351" s="41"/>
      <c r="F351" s="41"/>
    </row>
    <row r="352" spans="1:6" ht="12.75">
      <c r="A352" s="41"/>
      <c r="D352" s="41"/>
      <c r="E352" s="41"/>
      <c r="F352" s="41"/>
    </row>
    <row r="353" spans="1:6" ht="12.75">
      <c r="A353" s="6" t="s">
        <v>25</v>
      </c>
      <c r="D353" s="6"/>
      <c r="E353" s="6"/>
      <c r="F353" s="6"/>
    </row>
    <row r="354" spans="1:6" ht="12.75">
      <c r="A354" s="6" t="s">
        <v>26</v>
      </c>
      <c r="D354" s="6"/>
      <c r="E354" s="6"/>
      <c r="F354" s="6"/>
    </row>
    <row r="355" spans="1:6" ht="12.75">
      <c r="A355" s="6" t="s">
        <v>27</v>
      </c>
      <c r="D355" s="6"/>
      <c r="E355" s="6"/>
      <c r="F355" s="6"/>
    </row>
    <row r="356" spans="1:6" ht="12.75">
      <c r="A356" s="54" t="s">
        <v>193</v>
      </c>
      <c r="B356" s="5"/>
      <c r="D356" s="5"/>
      <c r="E356" s="5"/>
      <c r="F356" s="5"/>
    </row>
    <row r="357" spans="1:2" ht="12.75">
      <c r="A357" s="12"/>
      <c r="B357" s="12"/>
    </row>
    <row r="358" spans="1:2" ht="12.75">
      <c r="A358" s="12"/>
      <c r="B358" s="12"/>
    </row>
    <row r="359" spans="1:2" ht="12.75">
      <c r="A359" s="12"/>
      <c r="B359" s="12"/>
    </row>
    <row r="360" spans="1:2" ht="12.75">
      <c r="A360" s="12"/>
      <c r="B360" s="12"/>
    </row>
    <row r="361" spans="1:2" ht="12.75">
      <c r="A361" s="12"/>
      <c r="B361" s="12"/>
    </row>
    <row r="362" spans="1:2" ht="12.75">
      <c r="A362" s="12"/>
      <c r="B362" s="12"/>
    </row>
    <row r="363" spans="1:2" ht="12.75">
      <c r="A363" s="12"/>
      <c r="B363" s="12"/>
    </row>
    <row r="364" spans="1:2" ht="12.75">
      <c r="A364" s="12"/>
      <c r="B364" s="12"/>
    </row>
    <row r="365" spans="1:2" ht="12.75">
      <c r="A365" s="12"/>
      <c r="B365" s="12"/>
    </row>
    <row r="366" spans="1:2" ht="12.75">
      <c r="A366" s="12"/>
      <c r="B366" s="12"/>
    </row>
    <row r="367" spans="1:2" ht="12.75">
      <c r="A367" s="12"/>
      <c r="B367" s="12"/>
    </row>
    <row r="368" spans="1:2" ht="12.75">
      <c r="A368" s="12"/>
      <c r="B368" s="12"/>
    </row>
    <row r="369" spans="1:2" ht="12.75">
      <c r="A369" s="12"/>
      <c r="B369" s="12"/>
    </row>
    <row r="370" spans="1:2" ht="12.75">
      <c r="A370" s="12"/>
      <c r="B370" s="12"/>
    </row>
    <row r="371" spans="1:2" ht="12.75">
      <c r="A371" s="12"/>
      <c r="B371" s="12"/>
    </row>
    <row r="372" spans="1:2" ht="12.75">
      <c r="A372" s="12"/>
      <c r="B372" s="12"/>
    </row>
    <row r="373" spans="1:2" ht="12.75">
      <c r="A373" s="12"/>
      <c r="B373" s="12"/>
    </row>
  </sheetData>
  <printOptions/>
  <pageMargins left="0.75" right="0.75" top="0.75" bottom="0.5" header="0.5" footer="0.5"/>
  <pageSetup horizontalDpi="300" verticalDpi="300" orientation="portrait" paperSize="9" scale="95" r:id="rId2"/>
  <rowBreaks count="5" manualBreakCount="5">
    <brk id="64" max="255" man="1"/>
    <brk id="119" max="255" man="1"/>
    <brk id="190" max="255" man="1"/>
    <brk id="252" max="255" man="1"/>
    <brk id="31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95</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95</dc:creator>
  <cp:keywords/>
  <dc:description/>
  <cp:lastModifiedBy>Johan Holding Berhad</cp:lastModifiedBy>
  <cp:lastPrinted>2000-03-31T15:40:40Z</cp:lastPrinted>
  <dcterms:created xsi:type="dcterms:W3CDTF">1997-04-16T04:07:53Z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