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0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'BS'!$A$1:$J$72</definedName>
    <definedName name="_xlnm.Print_Area" localSheetId="2">'CFS'!$A$1:$L$81</definedName>
    <definedName name="_xlnm.Print_Area" localSheetId="3">'P&amp;L'!$A$2:$J$96</definedName>
    <definedName name="_xlnm.Print_Area" localSheetId="1">'S.Equity'!$A$1:$K$48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<sst xmlns="http://schemas.openxmlformats.org/spreadsheetml/2006/main" count="240" uniqueCount="180">
  <si>
    <t>Reserves</t>
  </si>
  <si>
    <t xml:space="preserve">INSAS BERHAD </t>
  </si>
  <si>
    <t xml:space="preserve">    RM'000</t>
  </si>
  <si>
    <t>Intangible Assets</t>
  </si>
  <si>
    <t>Long Term Investments</t>
  </si>
  <si>
    <t>Current Assets</t>
  </si>
  <si>
    <t/>
  </si>
  <si>
    <t>Current Liabilities</t>
  </si>
  <si>
    <t>Net Current Assets</t>
  </si>
  <si>
    <t>Share Capital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</si>
  <si>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</si>
  <si>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</si>
  <si>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</si>
  <si>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</si>
  <si>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</si>
  <si>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</si>
  <si>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</si>
  <si>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Accumulated losses</t>
  </si>
  <si>
    <t>As at</t>
  </si>
  <si>
    <t xml:space="preserve">As at preceding </t>
  </si>
  <si>
    <t>Investment Properties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</si>
  <si>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</si>
  <si>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</si>
  <si>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</si>
  <si>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</si>
  <si>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</si>
  <si>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Total shareholders' funds</t>
  </si>
  <si>
    <t>8% Irredeemable Convertible Unsecured</t>
  </si>
  <si>
    <t xml:space="preserve"> Loan Stocks 1999/2009</t>
  </si>
  <si>
    <t>Deferred Taxation</t>
  </si>
  <si>
    <t>Trade and other receivables</t>
  </si>
  <si>
    <t>Trade and other payables and accruals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</si>
  <si>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</si>
  <si>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</si>
  <si>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</si>
  <si>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</si>
  <si>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</si>
  <si>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</si>
  <si>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</si>
  <si>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</si>
  <si>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</si>
  <si>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</si>
  <si>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</si>
  <si>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</si>
  <si>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Other Operating Income</t>
  </si>
  <si>
    <t>Finance Costs</t>
  </si>
  <si>
    <t>Investing Results</t>
  </si>
  <si>
    <t>- Basic</t>
  </si>
  <si>
    <t>- Diluted</t>
  </si>
  <si>
    <t>CONDENSED CONSOLIDATED BALANCE SHEETS</t>
  </si>
  <si>
    <t>Share</t>
  </si>
  <si>
    <t>Capital</t>
  </si>
  <si>
    <t xml:space="preserve">Share </t>
  </si>
  <si>
    <t>Premium</t>
  </si>
  <si>
    <t>Reserve</t>
  </si>
  <si>
    <t>Fund</t>
  </si>
  <si>
    <t>Exchange</t>
  </si>
  <si>
    <t>Translation</t>
  </si>
  <si>
    <t>Treasury</t>
  </si>
  <si>
    <t>Shares</t>
  </si>
  <si>
    <t>Accumulated</t>
  </si>
  <si>
    <t>Losses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</si>
  <si>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</si>
  <si>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</si>
  <si>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</si>
  <si>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</si>
  <si>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</si>
  <si>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</si>
  <si>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</si>
  <si>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</si>
  <si>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</si>
  <si>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</si>
  <si>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</si>
  <si>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</si>
  <si>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</si>
  <si>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</si>
  <si>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Property, Plant and Equipment</t>
  </si>
  <si>
    <t>Proceeds from disposal of property, plant and equipment</t>
  </si>
  <si>
    <t>Cash flows from financing activities</t>
  </si>
  <si>
    <t>Monies held in trust</t>
  </si>
  <si>
    <t>Net cash used in share buyback</t>
  </si>
  <si>
    <t>Dividend received</t>
  </si>
  <si>
    <t>Exchange differences</t>
  </si>
  <si>
    <t>Cash and cash equivalents comprise of :-</t>
  </si>
  <si>
    <t>Overdraft</t>
  </si>
  <si>
    <t>Deposits with licensed banks and financial institutions</t>
  </si>
  <si>
    <t>INDIVIDUAL QUARTER</t>
  </si>
  <si>
    <t>Adjustments for :</t>
  </si>
  <si>
    <t>(see Note 1)</t>
  </si>
  <si>
    <t>Deferred Tax Assets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</si>
  <si>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</si>
  <si>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</si>
  <si>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</si>
  <si>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</si>
  <si>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</si>
  <si>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</si>
  <si>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</si>
  <si>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</si>
  <si>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</si>
  <si>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</si>
  <si>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</si>
  <si>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(see Note 3)</t>
  </si>
  <si>
    <t>As at 1 July 2004</t>
  </si>
  <si>
    <t>Profit before taxation</t>
  </si>
  <si>
    <t>(see Note 2)</t>
  </si>
  <si>
    <t>Note 3</t>
  </si>
  <si>
    <t>Operating profit before working capital changes</t>
  </si>
  <si>
    <t>(The Condensed Consolidated Balance Sheets should be read in conjuction with the notes to this</t>
  </si>
  <si>
    <t xml:space="preserve">(The Condensed Consolidated Cash Flow Statements should be read in conjunction with the notes </t>
  </si>
  <si>
    <t>(The Condensed Consolidated Statements of Changes in Equity should be read in conjunction with the notes to this</t>
  </si>
  <si>
    <t>Investment in Associate Companies</t>
  </si>
  <si>
    <t>Tax recoverable</t>
  </si>
  <si>
    <t>Unaudited Financial Report.)</t>
  </si>
  <si>
    <t>to this Unaudited Financial Report.)</t>
  </si>
  <si>
    <t>Tax payables</t>
  </si>
  <si>
    <t>Loan drawdown</t>
  </si>
  <si>
    <t>Purchase of investment properties</t>
  </si>
  <si>
    <t>Cost of Sales</t>
  </si>
  <si>
    <t>Administrative Expenses</t>
  </si>
  <si>
    <t>Other Operating Expenses</t>
  </si>
  <si>
    <t xml:space="preserve">Quarter ended </t>
  </si>
  <si>
    <t>Repayment of loans and bank borrowings</t>
  </si>
  <si>
    <t>Finance Payables</t>
  </si>
  <si>
    <t>Repayment of finance payables</t>
  </si>
  <si>
    <t>30/06/2005</t>
  </si>
  <si>
    <t>Land  held for development</t>
  </si>
  <si>
    <t>As at 1 July 2005</t>
  </si>
  <si>
    <t>Net profit for the period</t>
  </si>
  <si>
    <t>Current period</t>
  </si>
  <si>
    <t>corresponding</t>
  </si>
  <si>
    <t>period ended</t>
  </si>
  <si>
    <t>Cash and cash equivalents at beginning of the period</t>
  </si>
  <si>
    <t>Cash and cash equivalents at end of the period</t>
  </si>
  <si>
    <t>Period ended</t>
  </si>
  <si>
    <t>Net cash (used in)/generated from operating activities</t>
  </si>
  <si>
    <t>Net cash generated from/(used in) financing activities</t>
  </si>
  <si>
    <t xml:space="preserve">Profit from Operations </t>
  </si>
  <si>
    <t>Profit Before Tax</t>
  </si>
  <si>
    <t>Profit After Tax</t>
  </si>
  <si>
    <t>Net Profit for the Period</t>
  </si>
  <si>
    <t>Earnings per share (in sen)</t>
  </si>
  <si>
    <t>Included in Profit Before Tax are the following items :-</t>
  </si>
  <si>
    <t xml:space="preserve">  marketable securities</t>
  </si>
  <si>
    <t>Cash (used in)/generated from operations</t>
  </si>
  <si>
    <t>Net increase in cash and cash equivalents</t>
  </si>
  <si>
    <t xml:space="preserve">  long term investment</t>
  </si>
  <si>
    <t>UNAUDITED FINANCIAL REPORT  FOR THE PERIOD ENDED 31 DECEMBER 2005.</t>
  </si>
  <si>
    <t>31/12/2005</t>
  </si>
  <si>
    <t>UNAUDITED FINANCIAL REPORT FOR THE PERIOD ENDED 31 DECEMBER 2005.</t>
  </si>
  <si>
    <t>CONDENSED CONSOLIDATED STATEMENTS OF CHANGES IN EQUITY FOR THE PERIOD ENDED 31 DECEMBER 2005.</t>
  </si>
  <si>
    <t>6 months ended 31 December 2005</t>
  </si>
  <si>
    <t>Balance as at 31 December 2005</t>
  </si>
  <si>
    <t>Balance as at 31 December 2004</t>
  </si>
  <si>
    <t>6 months ended 31 December 2004</t>
  </si>
  <si>
    <t>31/12/2004</t>
  </si>
  <si>
    <t>CONDENSED CONSOLIDATED CASH FLOW STATEMENTS FOR THE PERIOD ENDED 31 DECEMBER 2005.</t>
  </si>
  <si>
    <t>Purchase of long term investments</t>
  </si>
  <si>
    <t>Proceeds from disposal of investment properties</t>
  </si>
  <si>
    <t>Proceeds from disposal of long term investments</t>
  </si>
  <si>
    <t>Quarter</t>
  </si>
  <si>
    <t xml:space="preserve">                  (The Condensed Consolidated Income Statements should be read in conjunction with the notes to this Unaudited Financial Report.)</t>
  </si>
  <si>
    <t>Dividends paid to minority shareholder</t>
  </si>
  <si>
    <t>Net cash (used in)/generated from investing activities</t>
  </si>
  <si>
    <t>Net cash used in acquisition of equity interest in subsidiary companies</t>
  </si>
  <si>
    <t>Net cash used in acquisition of additional interest in subsidiary company</t>
  </si>
  <si>
    <t>Net assets per share (RM)</t>
  </si>
  <si>
    <t>Gain arising from disposal of investment property</t>
  </si>
  <si>
    <t>Loss arising from disposal of long term investment</t>
  </si>
  <si>
    <t xml:space="preserve">   and building</t>
  </si>
  <si>
    <t>(Loss)/Gain arising from disposal of freehold land</t>
  </si>
  <si>
    <t>Gain/(Loss) on disposal of quoted securities</t>
  </si>
  <si>
    <t xml:space="preserve">(Provision for)/Writeback of diminution in value of </t>
  </si>
  <si>
    <t xml:space="preserve">Unrealised exchange (loss)/gain on translation of </t>
  </si>
  <si>
    <t>Exceptional Items</t>
  </si>
  <si>
    <t>Exceptional Items represent:</t>
  </si>
  <si>
    <t>The Finance Costs exclude the 8% Irredeemable Convertible Unsecured Loan Stock ("ICULS") interest for the 6 months ended 31 December 2005 of RM4,185,000</t>
  </si>
  <si>
    <t xml:space="preserve"> disclosed as a distribution of equity in the Statement of Changes in Equity.</t>
  </si>
  <si>
    <t xml:space="preserve"> (2004 : RM4,173,000)  In accordance with the provisions of FRS 132 : Financial Instruments : Disclosure and Presentation, the ICULS interest of RM4,185,000 is</t>
  </si>
  <si>
    <t>Capital funds</t>
  </si>
  <si>
    <t>Repayment of advance to minority shareholders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</si>
</sst>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39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Font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0" fontId="2" fillId="0" borderId="0" xfId="0" applyFont="1" applyAlignment="1" quotePrefix="1">
      <alignment horizontal="left"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166" fontId="0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2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5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1205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1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0">
          <cell r="U10">
            <v>70654.79132231</v>
          </cell>
        </row>
        <row r="15">
          <cell r="U15">
            <v>15283.77307193113</v>
          </cell>
        </row>
        <row r="18">
          <cell r="U18">
            <v>85201.66149000001</v>
          </cell>
        </row>
        <row r="20">
          <cell r="U20">
            <v>26861</v>
          </cell>
        </row>
        <row r="22">
          <cell r="U22">
            <v>15331</v>
          </cell>
        </row>
        <row r="24">
          <cell r="U24">
            <v>3089.6495396785035</v>
          </cell>
        </row>
        <row r="27">
          <cell r="U27">
            <v>8700</v>
          </cell>
        </row>
        <row r="29">
          <cell r="U29">
            <v>36827.37775</v>
          </cell>
        </row>
        <row r="30">
          <cell r="U30">
            <v>246036.862427595</v>
          </cell>
        </row>
        <row r="31">
          <cell r="U31">
            <v>20766.314787329975</v>
          </cell>
        </row>
        <row r="34">
          <cell r="U34">
            <v>46157.36950999999</v>
          </cell>
        </row>
        <row r="35">
          <cell r="U35">
            <v>10013.3039358</v>
          </cell>
        </row>
        <row r="47">
          <cell r="U47">
            <v>-2414.48</v>
          </cell>
        </row>
        <row r="48">
          <cell r="U48">
            <v>40029.8262448175</v>
          </cell>
        </row>
        <row r="49">
          <cell r="U49">
            <v>159419.3035402575</v>
          </cell>
        </row>
        <row r="50">
          <cell r="U50">
            <v>94747.97612</v>
          </cell>
        </row>
        <row r="51">
          <cell r="U51">
            <v>18322.743019342503</v>
          </cell>
        </row>
        <row r="56">
          <cell r="U56">
            <v>154313.4600882475</v>
          </cell>
        </row>
        <row r="57">
          <cell r="U57">
            <v>25925.607223835003</v>
          </cell>
        </row>
        <row r="58">
          <cell r="U58">
            <v>1500.735</v>
          </cell>
        </row>
        <row r="62">
          <cell r="U62">
            <v>843.481370705</v>
          </cell>
        </row>
        <row r="65">
          <cell r="U65">
            <v>11826.84</v>
          </cell>
        </row>
        <row r="67">
          <cell r="U67">
            <v>3848.415</v>
          </cell>
        </row>
        <row r="73">
          <cell r="U73">
            <v>221.69085</v>
          </cell>
        </row>
        <row r="78">
          <cell r="U78">
            <v>618966.2213726199</v>
          </cell>
        </row>
        <row r="82">
          <cell r="U82">
            <v>66393.57</v>
          </cell>
        </row>
        <row r="85">
          <cell r="U85">
            <v>1199</v>
          </cell>
        </row>
        <row r="86">
          <cell r="U86">
            <v>-5643</v>
          </cell>
        </row>
        <row r="87">
          <cell r="U87">
            <v>9819.642863766612</v>
          </cell>
        </row>
        <row r="99">
          <cell r="U99">
            <v>-4185</v>
          </cell>
        </row>
        <row r="102">
          <cell r="U102">
            <v>-122941.67960883515</v>
          </cell>
        </row>
        <row r="104">
          <cell r="U104">
            <v>22593.465869680735</v>
          </cell>
        </row>
        <row r="111">
          <cell r="U111">
            <v>615.704801375</v>
          </cell>
        </row>
        <row r="113">
          <cell r="U113">
            <v>103768</v>
          </cell>
        </row>
        <row r="114">
          <cell r="U114">
            <v>2221.94</v>
          </cell>
        </row>
        <row r="125">
          <cell r="U125">
            <v>79803.5617729</v>
          </cell>
        </row>
        <row r="229">
          <cell r="U229">
            <v>-147.663</v>
          </cell>
        </row>
        <row r="230">
          <cell r="U230">
            <v>872.773</v>
          </cell>
        </row>
        <row r="232">
          <cell r="U232">
            <v>-507.75779786999976</v>
          </cell>
        </row>
        <row r="238">
          <cell r="U238">
            <v>7820.9709280709985</v>
          </cell>
        </row>
        <row r="240">
          <cell r="U240">
            <v>-1042.0432278538306</v>
          </cell>
        </row>
        <row r="242">
          <cell r="U242">
            <v>0.6902343999997811</v>
          </cell>
        </row>
        <row r="641">
          <cell r="N641">
            <v>5982.219440283499</v>
          </cell>
        </row>
        <row r="664">
          <cell r="P664">
            <v>33615.1324523375</v>
          </cell>
        </row>
        <row r="675">
          <cell r="P675">
            <v>1654</v>
          </cell>
        </row>
        <row r="678">
          <cell r="P678">
            <v>7829.672837280001</v>
          </cell>
        </row>
        <row r="682">
          <cell r="P682">
            <v>33756.22007037</v>
          </cell>
        </row>
        <row r="688">
          <cell r="P688">
            <v>1328.50427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June05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5">
        <row r="46">
          <cell r="C46">
            <v>1.1203850399704465</v>
          </cell>
        </row>
        <row r="49">
          <cell r="C49">
            <v>605115</v>
          </cell>
        </row>
        <row r="58">
          <cell r="C58">
            <v>0.9563805615548857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xedas"/>
      <sheetName val="prov tax &amp; def tax"/>
      <sheetName val="loan"/>
      <sheetName val="PRE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1998readjcf"/>
      <sheetName val="forex98PL"/>
      <sheetName val="dividend"/>
      <sheetName val="overdraft"/>
      <sheetName val="prov for inven"/>
      <sheetName val="disposal"/>
      <sheetName val="notes"/>
      <sheetName val="LTI-prov"/>
      <sheetName val="InvProp&amp;Intangible"/>
      <sheetName val="Disposal2003"/>
      <sheetName val="bad&amp;doubtful debts"/>
      <sheetName val="cash flow (co)"/>
      <sheetName val="Amortisation"/>
      <sheetName val="Acq in FY06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8">
        <row r="8">
          <cell r="G8">
            <v>8328.431182488675</v>
          </cell>
        </row>
        <row r="25">
          <cell r="G25">
            <v>1328.50427</v>
          </cell>
        </row>
        <row r="26">
          <cell r="G26">
            <v>-2320.5435896749996</v>
          </cell>
        </row>
        <row r="39">
          <cell r="I39">
            <v>5482.050176997502</v>
          </cell>
        </row>
        <row r="44">
          <cell r="G44">
            <v>696.9948997895117</v>
          </cell>
        </row>
        <row r="45">
          <cell r="G45">
            <v>-23157.075822149505</v>
          </cell>
        </row>
        <row r="46">
          <cell r="G46">
            <v>1627.7773481509985</v>
          </cell>
        </row>
        <row r="47">
          <cell r="G47">
            <v>2583.72975</v>
          </cell>
        </row>
        <row r="48">
          <cell r="G48">
            <v>-83.51433999999972</v>
          </cell>
        </row>
        <row r="49">
          <cell r="G49">
            <v>0</v>
          </cell>
        </row>
        <row r="50">
          <cell r="G50">
            <v>-15.171849999999996</v>
          </cell>
        </row>
        <row r="51">
          <cell r="G51">
            <v>0</v>
          </cell>
        </row>
        <row r="56">
          <cell r="G56">
            <v>-5513.504269999999</v>
          </cell>
        </row>
        <row r="57">
          <cell r="G57">
            <v>-2634.0693097650005</v>
          </cell>
        </row>
        <row r="63">
          <cell r="G63">
            <v>2914.428203355502</v>
          </cell>
        </row>
        <row r="64">
          <cell r="G64">
            <v>-3341.15926703</v>
          </cell>
        </row>
        <row r="65">
          <cell r="G65">
            <v>431.337</v>
          </cell>
        </row>
        <row r="66">
          <cell r="G66">
            <v>1738.77</v>
          </cell>
        </row>
        <row r="67">
          <cell r="G67">
            <v>-63.99999999999994</v>
          </cell>
        </row>
        <row r="69">
          <cell r="G69">
            <v>939.731</v>
          </cell>
        </row>
        <row r="70">
          <cell r="G70">
            <v>-2416.2549</v>
          </cell>
        </row>
        <row r="72">
          <cell r="G72">
            <v>-995.4159471000006</v>
          </cell>
        </row>
        <row r="80">
          <cell r="G80">
            <v>16899.77536</v>
          </cell>
        </row>
        <row r="82">
          <cell r="G82">
            <v>3500</v>
          </cell>
        </row>
        <row r="83">
          <cell r="G83">
            <v>-3727.5305305500005</v>
          </cell>
        </row>
        <row r="84">
          <cell r="G84">
            <v>-896.171459</v>
          </cell>
        </row>
        <row r="85">
          <cell r="G85">
            <v>0</v>
          </cell>
        </row>
        <row r="86">
          <cell r="G86">
            <v>-440.3219344649999</v>
          </cell>
        </row>
        <row r="87">
          <cell r="G87">
            <v>0</v>
          </cell>
        </row>
        <row r="94">
          <cell r="G94">
            <v>243.69587651849793</v>
          </cell>
        </row>
        <row r="96">
          <cell r="G96">
            <v>125835</v>
          </cell>
        </row>
        <row r="102">
          <cell r="G102">
            <v>15314.528379342502</v>
          </cell>
        </row>
        <row r="103">
          <cell r="G103">
            <v>117800.26966025752</v>
          </cell>
        </row>
        <row r="104">
          <cell r="G104">
            <v>-3848.415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="75" zoomScaleNormal="75" workbookViewId="0" topLeftCell="A43">
      <selection activeCell="G65" sqref="G65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4" width="10.7109375" style="0" customWidth="1"/>
    <col min="6" max="6" width="7.140625" style="0" customWidth="1"/>
    <col min="7" max="7" width="17.7109375" style="0" customWidth="1"/>
    <col min="8" max="8" width="9.7109375" style="0" customWidth="1"/>
    <col min="9" max="9" width="20.00390625" style="0" customWidth="1"/>
    <col min="10" max="10" width="6.140625" style="0" customWidth="1"/>
  </cols>
  <sheetData>
    <row r="1" spans="1:10" ht="15.7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31"/>
    </row>
    <row r="2" spans="1:10" ht="15.75" customHeight="1">
      <c r="A2" s="113" t="s">
        <v>38</v>
      </c>
      <c r="B2" s="113"/>
      <c r="C2" s="113"/>
      <c r="D2" s="113"/>
      <c r="E2" s="113"/>
      <c r="F2" s="113"/>
      <c r="G2" s="113"/>
      <c r="H2" s="113"/>
      <c r="I2" s="113"/>
      <c r="J2" s="31"/>
    </row>
    <row r="3" spans="1:10" ht="15.75" customHeight="1">
      <c r="A3" s="113" t="s">
        <v>39</v>
      </c>
      <c r="B3" s="113"/>
      <c r="C3" s="113"/>
      <c r="D3" s="113"/>
      <c r="E3" s="113"/>
      <c r="F3" s="113"/>
      <c r="G3" s="113"/>
      <c r="H3" s="113"/>
      <c r="I3" s="113"/>
      <c r="J3" s="31"/>
    </row>
    <row r="4" spans="1:10" ht="15.75" customHeight="1">
      <c r="A4" s="42"/>
      <c r="B4" s="42"/>
      <c r="C4" s="42"/>
      <c r="D4" s="42"/>
      <c r="E4" s="42"/>
      <c r="F4" s="42"/>
      <c r="G4" s="42"/>
      <c r="H4" s="42"/>
      <c r="I4" s="42"/>
      <c r="J4" s="31"/>
    </row>
    <row r="5" spans="1:10" ht="15.75" customHeight="1" thickBot="1">
      <c r="A5" s="63" t="s">
        <v>146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15.75">
      <c r="A6" s="35"/>
      <c r="B6" s="33"/>
      <c r="C6" s="30"/>
      <c r="D6" s="31"/>
      <c r="E6" s="31"/>
      <c r="F6" s="31"/>
      <c r="G6" s="34"/>
      <c r="H6" s="34"/>
      <c r="I6" s="34"/>
      <c r="J6" s="31"/>
    </row>
    <row r="7" spans="1:10" ht="15.75">
      <c r="A7" s="41" t="s">
        <v>49</v>
      </c>
      <c r="B7" s="33"/>
      <c r="C7" s="30"/>
      <c r="D7" s="31"/>
      <c r="E7" s="31"/>
      <c r="F7" s="31"/>
      <c r="G7" s="34"/>
      <c r="H7" s="34"/>
      <c r="I7" s="34"/>
      <c r="J7" s="31"/>
    </row>
    <row r="8" spans="1:9" ht="12.75">
      <c r="A8" s="7"/>
      <c r="B8" s="8"/>
      <c r="C8" s="9"/>
      <c r="D8" s="10"/>
      <c r="E8" s="10"/>
      <c r="F8" s="10"/>
      <c r="G8" s="26"/>
      <c r="H8" s="11"/>
      <c r="I8" s="26"/>
    </row>
    <row r="9" spans="1:9" ht="12.75">
      <c r="A9" s="10"/>
      <c r="B9" s="9"/>
      <c r="C9" s="9"/>
      <c r="D9" s="10"/>
      <c r="E9" s="10"/>
      <c r="F9" s="10"/>
      <c r="G9" s="26"/>
      <c r="H9" s="11"/>
      <c r="I9" s="26" t="s">
        <v>19</v>
      </c>
    </row>
    <row r="10" spans="1:9" ht="12.75">
      <c r="A10" s="10"/>
      <c r="B10" s="9"/>
      <c r="C10" s="9"/>
      <c r="D10" s="10"/>
      <c r="E10" s="10"/>
      <c r="F10" s="10"/>
      <c r="G10" s="26" t="s">
        <v>18</v>
      </c>
      <c r="H10" s="11"/>
      <c r="I10" s="77" t="s">
        <v>97</v>
      </c>
    </row>
    <row r="11" spans="1:9" ht="12.75">
      <c r="A11" s="10"/>
      <c r="B11" s="9"/>
      <c r="C11" s="9"/>
      <c r="D11" s="10"/>
      <c r="E11" s="10"/>
      <c r="F11" s="10"/>
      <c r="G11" s="76" t="s">
        <v>147</v>
      </c>
      <c r="H11" s="3"/>
      <c r="I11" s="74" t="s">
        <v>124</v>
      </c>
    </row>
    <row r="12" spans="1:9" ht="12.75">
      <c r="A12" s="10"/>
      <c r="B12" s="9"/>
      <c r="C12" s="9"/>
      <c r="D12" s="10"/>
      <c r="E12" s="10"/>
      <c r="F12" s="10"/>
      <c r="G12" s="76"/>
      <c r="H12" s="3"/>
      <c r="I12" s="74" t="s">
        <v>98</v>
      </c>
    </row>
    <row r="13" spans="1:9" ht="12.75">
      <c r="A13" s="10"/>
      <c r="B13" s="9"/>
      <c r="C13" s="9"/>
      <c r="D13" s="10"/>
      <c r="E13" s="10"/>
      <c r="F13" s="10"/>
      <c r="G13" s="36" t="s">
        <v>2</v>
      </c>
      <c r="H13" s="36"/>
      <c r="I13" s="36" t="s">
        <v>13</v>
      </c>
    </row>
    <row r="14" spans="1:9" ht="12.75">
      <c r="A14" s="10"/>
      <c r="B14" s="9"/>
      <c r="C14" s="9"/>
      <c r="D14" s="10"/>
      <c r="E14" s="10"/>
      <c r="F14" s="10"/>
      <c r="G14" s="11"/>
      <c r="H14" s="11"/>
      <c r="I14" s="11"/>
    </row>
    <row r="15" spans="1:9" ht="12.75">
      <c r="A15" s="45" t="s">
        <v>76</v>
      </c>
      <c r="B15" s="46"/>
      <c r="C15" s="46"/>
      <c r="D15" s="10"/>
      <c r="E15" s="10"/>
      <c r="F15" s="10"/>
      <c r="G15" s="11">
        <f>'[2]M-GER95A.XLS'!$U$10</f>
        <v>70654.79132231</v>
      </c>
      <c r="H15" s="11"/>
      <c r="I15" s="11">
        <v>73011</v>
      </c>
    </row>
    <row r="16" spans="1:9" ht="12.75">
      <c r="A16" s="45"/>
      <c r="B16" s="46"/>
      <c r="C16" s="46"/>
      <c r="D16" s="10"/>
      <c r="E16" s="10"/>
      <c r="F16" s="10"/>
      <c r="G16" s="11"/>
      <c r="H16" s="11"/>
      <c r="I16" s="11"/>
    </row>
    <row r="17" spans="1:9" ht="12.75">
      <c r="A17" s="48" t="s">
        <v>110</v>
      </c>
      <c r="B17" s="46"/>
      <c r="C17" s="46"/>
      <c r="D17" s="10"/>
      <c r="E17" s="10"/>
      <c r="F17" s="10"/>
      <c r="G17" s="11">
        <f>'[2]M-GER95A.XLS'!$U$15</f>
        <v>15283.77307193113</v>
      </c>
      <c r="H17" s="11"/>
      <c r="I17" s="11">
        <v>14411</v>
      </c>
    </row>
    <row r="18" spans="1:9" ht="12.75">
      <c r="A18" s="45"/>
      <c r="B18" s="46"/>
      <c r="C18" s="45"/>
      <c r="D18" s="10"/>
      <c r="E18" s="10"/>
      <c r="F18" s="10"/>
      <c r="G18" s="11"/>
      <c r="H18" s="11"/>
      <c r="I18" s="11"/>
    </row>
    <row r="19" spans="1:9" ht="12.75">
      <c r="A19" s="47" t="s">
        <v>4</v>
      </c>
      <c r="B19" s="46"/>
      <c r="C19" s="45"/>
      <c r="D19" s="10"/>
      <c r="E19" s="10"/>
      <c r="F19" s="10"/>
      <c r="G19" s="11">
        <f>'[2]M-GER95A.XLS'!$U$18</f>
        <v>85201.66149000001</v>
      </c>
      <c r="H19" s="11"/>
      <c r="I19" s="11">
        <v>87023</v>
      </c>
    </row>
    <row r="20" spans="1:9" ht="12.75">
      <c r="A20" s="48"/>
      <c r="B20" s="46"/>
      <c r="C20" s="45"/>
      <c r="D20" s="10"/>
      <c r="E20" s="10"/>
      <c r="F20" s="10"/>
      <c r="G20" s="11"/>
      <c r="H20" s="11"/>
      <c r="I20" s="11"/>
    </row>
    <row r="21" spans="1:9" ht="12.75">
      <c r="A21" s="47" t="s">
        <v>3</v>
      </c>
      <c r="B21" s="46"/>
      <c r="C21" s="45"/>
      <c r="D21" s="10"/>
      <c r="E21" s="10"/>
      <c r="F21" s="10"/>
      <c r="G21" s="11">
        <f>'[2]M-GER95A.XLS'!$U$20+'[2]M-GER95A.XLS'!$U$73+'[2]M-GER95A.XLS'!$U$24</f>
        <v>30172.340389678502</v>
      </c>
      <c r="H21" s="11"/>
      <c r="I21" s="11">
        <v>31020</v>
      </c>
    </row>
    <row r="22" spans="1:9" ht="12.75">
      <c r="A22" s="47"/>
      <c r="B22" s="46"/>
      <c r="C22" s="45"/>
      <c r="D22" s="10"/>
      <c r="E22" s="10"/>
      <c r="F22" s="10"/>
      <c r="G22" s="11"/>
      <c r="H22" s="11"/>
      <c r="I22" s="11"/>
    </row>
    <row r="23" spans="1:9" ht="12.75">
      <c r="A23" s="47" t="s">
        <v>125</v>
      </c>
      <c r="B23" s="46"/>
      <c r="C23" s="45"/>
      <c r="D23" s="10"/>
      <c r="E23" s="10"/>
      <c r="F23" s="10"/>
      <c r="G23" s="11">
        <f>'[2]M-GER95A.XLS'!$U$34</f>
        <v>46157.36950999999</v>
      </c>
      <c r="H23" s="11"/>
      <c r="I23" s="11">
        <v>42461</v>
      </c>
    </row>
    <row r="24" spans="1:9" ht="12.75">
      <c r="A24" s="47"/>
      <c r="B24" s="46"/>
      <c r="C24" s="45"/>
      <c r="D24" s="10"/>
      <c r="E24" s="10"/>
      <c r="F24" s="10"/>
      <c r="G24" s="11"/>
      <c r="H24" s="11"/>
      <c r="I24" s="11"/>
    </row>
    <row r="25" spans="1:9" ht="12.75">
      <c r="A25" s="47" t="s">
        <v>20</v>
      </c>
      <c r="B25" s="46"/>
      <c r="C25" s="45"/>
      <c r="D25" s="10"/>
      <c r="E25" s="10"/>
      <c r="F25" s="10"/>
      <c r="G25" s="11">
        <f>'[2]M-GER95A.XLS'!$U$22</f>
        <v>15331</v>
      </c>
      <c r="H25" s="11"/>
      <c r="I25" s="11">
        <v>14283</v>
      </c>
    </row>
    <row r="26" spans="1:9" ht="12.75">
      <c r="A26" s="47"/>
      <c r="B26" s="46"/>
      <c r="C26" s="45"/>
      <c r="D26" s="10"/>
      <c r="E26" s="10"/>
      <c r="F26" s="10"/>
      <c r="G26" s="11"/>
      <c r="H26" s="11"/>
      <c r="I26" s="11"/>
    </row>
    <row r="27" spans="1:9" ht="12.75">
      <c r="A27" s="48" t="s">
        <v>89</v>
      </c>
      <c r="B27" s="46"/>
      <c r="C27" s="45"/>
      <c r="D27" s="10"/>
      <c r="E27" s="10"/>
      <c r="F27" s="10"/>
      <c r="G27" s="11">
        <f>'[2]M-GER95A.XLS'!$U$27</f>
        <v>8700</v>
      </c>
      <c r="H27" s="11"/>
      <c r="I27" s="11">
        <v>8700</v>
      </c>
    </row>
    <row r="28" spans="1:9" ht="12.75">
      <c r="A28" s="48"/>
      <c r="B28" s="46"/>
      <c r="C28" s="45"/>
      <c r="D28" s="10"/>
      <c r="E28" s="10"/>
      <c r="F28" s="10"/>
      <c r="G28" s="11"/>
      <c r="H28" s="11"/>
      <c r="I28" s="11"/>
    </row>
    <row r="29" spans="1:9" ht="12.75">
      <c r="A29" s="45" t="s">
        <v>5</v>
      </c>
      <c r="B29" s="46"/>
      <c r="C29" s="45"/>
      <c r="D29" s="10"/>
      <c r="E29" s="10"/>
      <c r="F29" s="10"/>
      <c r="G29" s="11"/>
      <c r="H29" s="11"/>
      <c r="I29" s="11"/>
    </row>
    <row r="30" spans="1:9" ht="12.75">
      <c r="A30" s="45"/>
      <c r="B30" s="28" t="s">
        <v>15</v>
      </c>
      <c r="C30" s="28"/>
      <c r="D30" s="10"/>
      <c r="E30" s="10"/>
      <c r="F30" s="10"/>
      <c r="G30" s="12">
        <f>'[2]M-GER95A.XLS'!$U$48</f>
        <v>40029.8262448175</v>
      </c>
      <c r="H30" s="12"/>
      <c r="I30" s="12">
        <v>41620</v>
      </c>
    </row>
    <row r="31" spans="1:9" ht="12.75">
      <c r="A31" s="45"/>
      <c r="B31" s="29" t="s">
        <v>30</v>
      </c>
      <c r="C31" s="29"/>
      <c r="D31" s="10"/>
      <c r="E31" s="10"/>
      <c r="F31" s="10"/>
      <c r="G31" s="12">
        <f>'[2]M-GER95A.XLS'!$U$30+'[2]M-GER95A.XLS'!$U$31</f>
        <v>266803.177214925</v>
      </c>
      <c r="H31" s="12"/>
      <c r="I31" s="12">
        <v>266475</v>
      </c>
    </row>
    <row r="32" spans="1:9" ht="12.75">
      <c r="A32" s="45"/>
      <c r="B32" s="29" t="s">
        <v>111</v>
      </c>
      <c r="C32" s="29"/>
      <c r="D32" s="10"/>
      <c r="E32" s="10"/>
      <c r="F32" s="10"/>
      <c r="G32" s="12">
        <f>'[2]M-GER95A.XLS'!$U$35</f>
        <v>10013.3039358</v>
      </c>
      <c r="H32" s="12"/>
      <c r="I32" s="12">
        <v>8761</v>
      </c>
    </row>
    <row r="33" spans="1:9" ht="12.75">
      <c r="A33" s="45"/>
      <c r="B33" s="29" t="s">
        <v>21</v>
      </c>
      <c r="C33" s="29"/>
      <c r="D33" s="10"/>
      <c r="E33" s="10"/>
      <c r="F33" s="10"/>
      <c r="G33" s="12">
        <f>'[2]M-GER95A.XLS'!$U$29</f>
        <v>36827.37775</v>
      </c>
      <c r="H33" s="12"/>
      <c r="I33" s="12">
        <v>40336</v>
      </c>
    </row>
    <row r="34" spans="1:9" ht="12.75">
      <c r="A34" s="45"/>
      <c r="B34" s="29" t="s">
        <v>22</v>
      </c>
      <c r="C34" s="29"/>
      <c r="D34" s="10"/>
      <c r="E34" s="10"/>
      <c r="F34" s="10"/>
      <c r="G34" s="12"/>
      <c r="H34" s="12"/>
      <c r="I34" s="12"/>
    </row>
    <row r="35" spans="1:9" ht="12.75">
      <c r="A35" s="45"/>
      <c r="B35" s="29" t="s">
        <v>23</v>
      </c>
      <c r="C35" s="29"/>
      <c r="D35" s="10"/>
      <c r="E35" s="10"/>
      <c r="F35" s="10"/>
      <c r="G35" s="12">
        <f>'[2]M-GER95A.XLS'!$U$49+'[2]M-GER95A.XLS'!$U$50</f>
        <v>254167.2796602575</v>
      </c>
      <c r="H35" s="12"/>
      <c r="I35" s="12">
        <v>256701</v>
      </c>
    </row>
    <row r="36" spans="1:9" ht="12.75">
      <c r="A36" s="45"/>
      <c r="B36" s="29" t="s">
        <v>24</v>
      </c>
      <c r="C36" s="29"/>
      <c r="D36" s="10"/>
      <c r="E36" s="10"/>
      <c r="F36" s="10"/>
      <c r="G36" s="12">
        <f>'[2]M-GER95A.XLS'!$U$51</f>
        <v>18322.743019342503</v>
      </c>
      <c r="H36" s="12"/>
      <c r="I36" s="12">
        <v>30987</v>
      </c>
    </row>
    <row r="37" spans="1:9" ht="12.75">
      <c r="A37" s="45"/>
      <c r="B37" s="46"/>
      <c r="C37" s="30"/>
      <c r="D37" s="10"/>
      <c r="E37" s="10"/>
      <c r="F37" s="10"/>
      <c r="G37" s="14">
        <f>SUM(G30:G36)-1</f>
        <v>626162.7078251425</v>
      </c>
      <c r="I37" s="14">
        <f>SUM(I30:I36)</f>
        <v>644880</v>
      </c>
    </row>
    <row r="38" spans="1:9" ht="12.75">
      <c r="A38" s="45"/>
      <c r="B38" s="46"/>
      <c r="C38" s="30"/>
      <c r="D38" s="10"/>
      <c r="E38" s="10"/>
      <c r="F38" s="10"/>
      <c r="G38" s="12"/>
      <c r="H38" s="12"/>
      <c r="I38" s="12"/>
    </row>
    <row r="39" spans="1:9" ht="12.75">
      <c r="A39" s="45" t="s">
        <v>7</v>
      </c>
      <c r="B39" s="46"/>
      <c r="C39" s="30"/>
      <c r="D39" s="10"/>
      <c r="E39" s="10"/>
      <c r="F39" s="10"/>
      <c r="G39" s="12"/>
      <c r="H39" s="12"/>
      <c r="I39" s="12"/>
    </row>
    <row r="40" spans="1:9" ht="12.75">
      <c r="A40" s="45"/>
      <c r="B40" s="29" t="s">
        <v>31</v>
      </c>
      <c r="C40" s="29"/>
      <c r="D40" s="10"/>
      <c r="E40" s="10"/>
      <c r="F40" s="10"/>
      <c r="G40" s="12">
        <f>SUM('[2]M-GER95A.XLS'!$U$56:$U$58)-'[2]M-GER95A.XLS'!$U$47</f>
        <v>184154.2823120825</v>
      </c>
      <c r="H40" s="12"/>
      <c r="I40" s="12">
        <v>203849</v>
      </c>
    </row>
    <row r="41" spans="1:9" ht="12.75">
      <c r="A41" s="45"/>
      <c r="B41" s="29" t="s">
        <v>25</v>
      </c>
      <c r="C41" s="29"/>
      <c r="D41" s="10"/>
      <c r="E41" s="10"/>
      <c r="F41" s="10"/>
      <c r="G41" s="12">
        <f>'[2]M-GER95A.XLS'!$U$65+'[2]M-GER95A.XLS'!$U$67</f>
        <v>15675.255000000001</v>
      </c>
      <c r="H41" s="12"/>
      <c r="I41" s="12">
        <v>17628</v>
      </c>
    </row>
    <row r="42" spans="1:9" ht="12.75">
      <c r="A42" s="45"/>
      <c r="B42" s="28" t="s">
        <v>114</v>
      </c>
      <c r="C42" s="30"/>
      <c r="D42" s="10"/>
      <c r="E42" s="10"/>
      <c r="F42" s="10"/>
      <c r="G42" s="12">
        <f>'[2]M-GER95A.XLS'!$U$62</f>
        <v>843.481370705</v>
      </c>
      <c r="H42" s="12"/>
      <c r="I42" s="12">
        <v>1164</v>
      </c>
    </row>
    <row r="43" spans="1:9" ht="12.75">
      <c r="A43" s="45"/>
      <c r="B43" s="46"/>
      <c r="C43" s="41"/>
      <c r="D43" s="10"/>
      <c r="E43" s="10"/>
      <c r="F43" s="10"/>
      <c r="G43" s="14">
        <f>SUM(G40:G42)-1</f>
        <v>200672.01868278751</v>
      </c>
      <c r="I43" s="14">
        <f>SUM(I40:I42)</f>
        <v>222641</v>
      </c>
    </row>
    <row r="44" spans="1:9" ht="12.75">
      <c r="A44" s="45"/>
      <c r="B44" s="46"/>
      <c r="C44" s="45"/>
      <c r="D44" s="10"/>
      <c r="E44" s="10"/>
      <c r="F44" s="10"/>
      <c r="G44" s="11"/>
      <c r="I44" s="11"/>
    </row>
    <row r="45" spans="1:9" ht="12.75">
      <c r="A45" s="45" t="s">
        <v>8</v>
      </c>
      <c r="B45" s="46"/>
      <c r="C45" s="46"/>
      <c r="D45" s="10"/>
      <c r="E45" s="10"/>
      <c r="F45" s="10"/>
      <c r="G45" s="11">
        <f>G37-G43</f>
        <v>425490.689142355</v>
      </c>
      <c r="I45" s="11">
        <f>+I37-I43</f>
        <v>422239</v>
      </c>
    </row>
    <row r="46" spans="1:11" ht="13.5" thickBot="1">
      <c r="A46" s="45"/>
      <c r="B46" s="46"/>
      <c r="C46" s="45"/>
      <c r="D46" s="10"/>
      <c r="E46" s="10"/>
      <c r="F46" s="10"/>
      <c r="G46" s="13">
        <f>G45+SUM(G15:G27)</f>
        <v>696991.6249262746</v>
      </c>
      <c r="I46" s="13">
        <f>I45+SUM(I15:I27)</f>
        <v>693148</v>
      </c>
      <c r="K46" s="2"/>
    </row>
    <row r="47" spans="1:9" ht="13.5" thickTop="1">
      <c r="A47" s="4"/>
      <c r="B47" s="46"/>
      <c r="C47" s="46"/>
      <c r="D47" s="10"/>
      <c r="E47" s="10"/>
      <c r="F47" s="10"/>
      <c r="G47" s="11"/>
      <c r="I47" s="11"/>
    </row>
    <row r="48" spans="1:9" ht="12.75">
      <c r="A48" s="47"/>
      <c r="B48" s="46"/>
      <c r="C48" s="46"/>
      <c r="D48" s="10"/>
      <c r="E48" s="10"/>
      <c r="F48" s="10"/>
      <c r="G48" s="11"/>
      <c r="I48" s="11"/>
    </row>
    <row r="49" spans="1:9" ht="12.75">
      <c r="A49" s="48" t="s">
        <v>9</v>
      </c>
      <c r="B49" s="46"/>
      <c r="C49" s="46"/>
      <c r="D49" s="10"/>
      <c r="E49" s="10"/>
      <c r="F49" s="10"/>
      <c r="G49" s="11">
        <f>'[2]M-GER95A.XLS'!$U$78</f>
        <v>618966.2213726199</v>
      </c>
      <c r="I49" s="11">
        <v>618966</v>
      </c>
    </row>
    <row r="50" spans="1:9" ht="12.75">
      <c r="A50" s="45" t="s">
        <v>0</v>
      </c>
      <c r="B50" s="46"/>
      <c r="C50" s="46"/>
      <c r="D50" s="10"/>
      <c r="E50" s="10"/>
      <c r="F50" s="10"/>
      <c r="G50" s="11">
        <f>'[2]M-GER95A.XLS'!$U$82+'[2]M-GER95A.XLS'!$U$85+'[2]M-GER95A.XLS'!$U$86+'[2]M-GER95A.XLS'!$U$87</f>
        <v>71769.21286376662</v>
      </c>
      <c r="I50" s="11">
        <v>71804</v>
      </c>
    </row>
    <row r="51" spans="1:9" ht="12.75">
      <c r="A51" s="45" t="s">
        <v>27</v>
      </c>
      <c r="B51" s="46"/>
      <c r="C51" s="46"/>
      <c r="D51" s="10"/>
      <c r="E51" s="10"/>
      <c r="F51" s="10"/>
      <c r="G51" s="11"/>
      <c r="I51" s="11"/>
    </row>
    <row r="52" spans="1:9" ht="12.75">
      <c r="A52" s="45" t="s">
        <v>28</v>
      </c>
      <c r="B52" s="46"/>
      <c r="C52" s="46"/>
      <c r="D52" s="10"/>
      <c r="E52" s="10"/>
      <c r="F52" s="10"/>
      <c r="G52" s="11">
        <f>'[2]M-GER95A.XLS'!$U$113</f>
        <v>103768</v>
      </c>
      <c r="I52" s="11">
        <v>103768</v>
      </c>
    </row>
    <row r="53" spans="1:9" ht="12.75">
      <c r="A53" s="45" t="s">
        <v>17</v>
      </c>
      <c r="B53" s="46"/>
      <c r="C53" s="5"/>
      <c r="D53" s="10"/>
      <c r="E53" s="10"/>
      <c r="F53" s="10"/>
      <c r="G53" s="110">
        <f>'[2]M-GER95A.XLS'!$U$102</f>
        <v>-122941.67960883515</v>
      </c>
      <c r="I53" s="110">
        <v>-125537</v>
      </c>
    </row>
    <row r="54" spans="1:9" ht="12.75">
      <c r="A54" s="45" t="s">
        <v>26</v>
      </c>
      <c r="B54" s="46"/>
      <c r="C54" s="46"/>
      <c r="D54" s="10"/>
      <c r="E54" s="10"/>
      <c r="F54" s="10"/>
      <c r="G54" s="50">
        <f>SUM(G49:G53)-1</f>
        <v>671560.7546275513</v>
      </c>
      <c r="I54" s="50">
        <f>SUM(I49:I53)</f>
        <v>669001</v>
      </c>
    </row>
    <row r="55" spans="1:9" ht="12.75">
      <c r="A55" s="46" t="s">
        <v>10</v>
      </c>
      <c r="B55" s="46"/>
      <c r="C55" s="46"/>
      <c r="D55" s="10"/>
      <c r="E55" s="10"/>
      <c r="F55" s="10"/>
      <c r="G55" s="11">
        <f>'[2]M-GER95A.XLS'!$U$104</f>
        <v>22593.465869680735</v>
      </c>
      <c r="I55" s="11">
        <v>21676</v>
      </c>
    </row>
    <row r="56" spans="1:9" ht="12.75">
      <c r="A56" s="46" t="s">
        <v>178</v>
      </c>
      <c r="B56" s="46"/>
      <c r="C56" s="46"/>
      <c r="D56" s="10"/>
      <c r="E56" s="10"/>
      <c r="F56" s="10"/>
      <c r="G56" s="14">
        <f>G54+G55</f>
        <v>694154.220497232</v>
      </c>
      <c r="I56" s="14">
        <f>I54+I55</f>
        <v>690677</v>
      </c>
    </row>
    <row r="57" spans="1:9" ht="12.75">
      <c r="A57" s="46"/>
      <c r="B57" s="46"/>
      <c r="C57" s="46"/>
      <c r="D57" s="10"/>
      <c r="E57" s="10"/>
      <c r="F57" s="10"/>
      <c r="G57" s="10"/>
      <c r="I57" s="11"/>
    </row>
    <row r="58" spans="1:9" ht="12.75">
      <c r="A58" s="46" t="s">
        <v>29</v>
      </c>
      <c r="B58" s="46"/>
      <c r="C58" s="46"/>
      <c r="D58" s="10"/>
      <c r="E58" s="10"/>
      <c r="F58" s="10"/>
      <c r="G58" s="11">
        <f>'[2]M-GER95A.XLS'!$U$111</f>
        <v>615.704801375</v>
      </c>
      <c r="I58" s="11">
        <v>615</v>
      </c>
    </row>
    <row r="59" spans="1:9" ht="12.75">
      <c r="A59" s="46"/>
      <c r="B59" s="46"/>
      <c r="C59" s="46"/>
      <c r="D59" s="10"/>
      <c r="E59" s="10"/>
      <c r="F59" s="10"/>
      <c r="G59" s="10"/>
      <c r="I59" s="11"/>
    </row>
    <row r="60" spans="1:9" ht="12.75">
      <c r="A60" s="93" t="s">
        <v>122</v>
      </c>
      <c r="B60" s="46"/>
      <c r="C60" s="46"/>
      <c r="D60" s="10"/>
      <c r="E60" s="10"/>
      <c r="F60" s="10"/>
      <c r="G60" s="11">
        <f>'[2]M-GER95A.XLS'!$U$114</f>
        <v>2221.94</v>
      </c>
      <c r="I60" s="11">
        <v>1856</v>
      </c>
    </row>
    <row r="61" spans="1:9" ht="12.75">
      <c r="A61" s="46"/>
      <c r="B61" s="46"/>
      <c r="C61" s="46"/>
      <c r="D61" s="10"/>
      <c r="E61" s="10"/>
      <c r="F61" s="10"/>
      <c r="G61" s="10"/>
      <c r="I61" s="11"/>
    </row>
    <row r="62" spans="1:9" ht="13.5" thickBot="1">
      <c r="A62" s="4"/>
      <c r="B62" s="46"/>
      <c r="C62" s="46"/>
      <c r="D62" s="10"/>
      <c r="E62" s="10"/>
      <c r="F62" s="10"/>
      <c r="G62" s="13">
        <f>SUM(G56:G61)</f>
        <v>696991.865298607</v>
      </c>
      <c r="I62" s="13">
        <f>SUM(I56:I61)</f>
        <v>693148</v>
      </c>
    </row>
    <row r="63" spans="1:9" ht="13.5" thickTop="1">
      <c r="A63" s="4"/>
      <c r="C63" s="10"/>
      <c r="D63" s="10"/>
      <c r="E63" s="10"/>
      <c r="F63" s="10"/>
      <c r="G63" s="24">
        <f>G46-G62</f>
        <v>-0.2403723323950544</v>
      </c>
      <c r="I63" s="24"/>
    </row>
    <row r="64" spans="1:9" ht="12.75">
      <c r="A64" s="4"/>
      <c r="C64" s="10"/>
      <c r="D64" s="10"/>
      <c r="E64" s="10"/>
      <c r="F64" s="10"/>
      <c r="G64" s="24"/>
      <c r="I64" s="24"/>
    </row>
    <row r="65" spans="1:9" ht="12.75">
      <c r="A65" s="8" t="s">
        <v>165</v>
      </c>
      <c r="C65" s="10"/>
      <c r="D65" s="10"/>
      <c r="E65" s="10"/>
      <c r="F65" s="26"/>
      <c r="G65" s="79">
        <f>(G56)/'[3]June05'!$C$49</f>
        <v>1.147144295707811</v>
      </c>
      <c r="H65" s="24"/>
      <c r="I65" s="79">
        <f>(I56)/'[3]June05'!$C$49</f>
        <v>1.1413979160985928</v>
      </c>
    </row>
    <row r="66" spans="1:9" ht="12.75">
      <c r="A66" s="4"/>
      <c r="C66" s="10"/>
      <c r="D66" s="10"/>
      <c r="E66" s="10"/>
      <c r="F66" s="10"/>
      <c r="G66" s="79"/>
      <c r="H66" s="24"/>
      <c r="I66" s="79"/>
    </row>
    <row r="67" spans="1:9" ht="12.75">
      <c r="A67" s="4"/>
      <c r="C67" s="10"/>
      <c r="D67" s="10"/>
      <c r="E67" s="10"/>
      <c r="F67" s="10"/>
      <c r="G67" s="24"/>
      <c r="H67" s="24"/>
      <c r="I67" s="24"/>
    </row>
    <row r="68" spans="1:9" ht="12.75">
      <c r="A68" s="4"/>
      <c r="C68" s="10"/>
      <c r="D68" s="10"/>
      <c r="E68" s="10"/>
      <c r="F68" s="10"/>
      <c r="G68" s="24"/>
      <c r="H68" s="24"/>
      <c r="I68" s="24"/>
    </row>
    <row r="69" spans="1:9" ht="12.75">
      <c r="A69" s="22"/>
      <c r="C69" s="10"/>
      <c r="D69" s="10"/>
      <c r="E69" s="10"/>
      <c r="F69" s="10"/>
      <c r="G69" s="23"/>
      <c r="H69" s="10"/>
      <c r="I69" s="23"/>
    </row>
    <row r="70" spans="1:10" ht="12.75">
      <c r="A70" s="111" t="s">
        <v>107</v>
      </c>
      <c r="B70" s="114"/>
      <c r="C70" s="114"/>
      <c r="D70" s="114"/>
      <c r="E70" s="114"/>
      <c r="F70" s="114"/>
      <c r="G70" s="114"/>
      <c r="H70" s="114"/>
      <c r="I70" s="114"/>
      <c r="J70" s="114"/>
    </row>
    <row r="71" spans="1:10" ht="12.75">
      <c r="A71" s="111" t="s">
        <v>112</v>
      </c>
      <c r="B71" s="111"/>
      <c r="C71" s="111"/>
      <c r="D71" s="111"/>
      <c r="E71" s="111"/>
      <c r="F71" s="111"/>
      <c r="G71" s="111"/>
      <c r="H71" s="111"/>
      <c r="I71" s="111"/>
      <c r="J71" s="111"/>
    </row>
    <row r="72" ht="12.75">
      <c r="C72" s="1"/>
    </row>
    <row r="73" spans="3:7" ht="12.75">
      <c r="C73" s="1"/>
      <c r="G73" s="2"/>
    </row>
    <row r="74" ht="12.75">
      <c r="C74" s="1"/>
    </row>
    <row r="75" ht="12.75">
      <c r="C75" s="1"/>
    </row>
  </sheetData>
  <mergeCells count="5">
    <mergeCell ref="A71:J71"/>
    <mergeCell ref="A1:I1"/>
    <mergeCell ref="A2:I2"/>
    <mergeCell ref="A3:I3"/>
    <mergeCell ref="A70:J70"/>
  </mergeCells>
  <printOptions/>
  <pageMargins left="0.9" right="0" top="0.29" bottom="0" header="0.26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0"/>
  <sheetViews>
    <sheetView zoomScale="75" zoomScaleNormal="75" workbookViewId="0" topLeftCell="A1">
      <selection activeCell="A1" sqref="A1:J1"/>
    </sheetView>
  </sheetViews>
  <sheetFormatPr defaultColWidth="9.140625" defaultRowHeight="12.75"/>
  <cols>
    <col min="1" max="1" width="13.7109375" style="0" customWidth="1"/>
    <col min="4" max="10" width="12.7109375" style="0" customWidth="1"/>
    <col min="11" max="11" width="10.7109375" style="0" customWidth="1"/>
    <col min="12" max="12" width="4.7109375" style="0" customWidth="1"/>
  </cols>
  <sheetData>
    <row r="1" spans="1:10" ht="15.7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2.75">
      <c r="A2" s="113" t="s">
        <v>38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2.75">
      <c r="A3" s="113" t="s">
        <v>39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9" ht="13.5" thickBot="1">
      <c r="A5" s="63" t="s">
        <v>148</v>
      </c>
      <c r="B5" s="43"/>
      <c r="C5" s="43"/>
      <c r="D5" s="43"/>
      <c r="E5" s="43"/>
      <c r="F5" s="43"/>
      <c r="G5" s="43"/>
      <c r="H5" s="43"/>
      <c r="I5" s="43"/>
    </row>
    <row r="6" spans="1:10" ht="15.75">
      <c r="A6" s="35"/>
      <c r="B6" s="33"/>
      <c r="C6" s="30"/>
      <c r="D6" s="31"/>
      <c r="E6" s="31"/>
      <c r="F6" s="31"/>
      <c r="G6" s="31"/>
      <c r="H6" s="34"/>
      <c r="I6" s="34"/>
      <c r="J6" s="34"/>
    </row>
    <row r="7" spans="1:10" ht="15.75">
      <c r="A7" s="64" t="s">
        <v>149</v>
      </c>
      <c r="B7" s="33"/>
      <c r="C7" s="30"/>
      <c r="D7" s="31"/>
      <c r="E7" s="31"/>
      <c r="F7" s="31"/>
      <c r="G7" s="31"/>
      <c r="H7" s="34"/>
      <c r="I7" s="34"/>
      <c r="J7" s="34"/>
    </row>
    <row r="8" ht="12.75">
      <c r="A8" s="15"/>
    </row>
    <row r="9" spans="4:10" ht="12.75">
      <c r="D9" s="5"/>
      <c r="E9" s="114"/>
      <c r="F9" s="114"/>
      <c r="G9" s="114"/>
      <c r="H9" s="114"/>
      <c r="I9" s="114"/>
      <c r="J9" s="114"/>
    </row>
    <row r="10" spans="4:10" ht="12.75">
      <c r="D10" s="26"/>
      <c r="E10" s="26"/>
      <c r="F10" s="26"/>
      <c r="G10" s="26"/>
      <c r="H10" s="26" t="s">
        <v>56</v>
      </c>
      <c r="I10" s="26"/>
      <c r="J10" s="26"/>
    </row>
    <row r="11" spans="4:11" ht="12.75">
      <c r="D11" s="26" t="s">
        <v>50</v>
      </c>
      <c r="E11" s="26" t="s">
        <v>52</v>
      </c>
      <c r="F11" s="26" t="s">
        <v>90</v>
      </c>
      <c r="G11" s="26" t="s">
        <v>54</v>
      </c>
      <c r="H11" s="26" t="s">
        <v>57</v>
      </c>
      <c r="I11" s="26" t="s">
        <v>58</v>
      </c>
      <c r="J11" s="26" t="s">
        <v>60</v>
      </c>
      <c r="K11" s="26" t="s">
        <v>63</v>
      </c>
    </row>
    <row r="12" spans="4:10" ht="12.75">
      <c r="D12" s="26" t="s">
        <v>51</v>
      </c>
      <c r="E12" s="26" t="s">
        <v>53</v>
      </c>
      <c r="F12" s="77" t="s">
        <v>91</v>
      </c>
      <c r="G12" s="26" t="s">
        <v>55</v>
      </c>
      <c r="H12" s="26" t="s">
        <v>54</v>
      </c>
      <c r="I12" s="26" t="s">
        <v>59</v>
      </c>
      <c r="J12" s="26" t="s">
        <v>61</v>
      </c>
    </row>
    <row r="13" spans="4:11" ht="12.75"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</row>
    <row r="14" spans="4:11" ht="12.75"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5" t="s">
        <v>150</v>
      </c>
      <c r="D15" s="26"/>
      <c r="E15" s="26"/>
      <c r="F15" s="26"/>
      <c r="G15" s="26"/>
      <c r="H15" s="26"/>
      <c r="I15" s="26"/>
      <c r="J15" s="26"/>
      <c r="K15" s="26"/>
    </row>
    <row r="17" spans="1:35" ht="12.75">
      <c r="A17" s="58" t="s">
        <v>126</v>
      </c>
      <c r="D17" s="50">
        <v>618966</v>
      </c>
      <c r="E17" s="50">
        <v>66394</v>
      </c>
      <c r="F17" s="50">
        <v>103768</v>
      </c>
      <c r="G17" s="50">
        <v>1200</v>
      </c>
      <c r="H17" s="50">
        <v>9853</v>
      </c>
      <c r="I17" s="50">
        <v>-5643</v>
      </c>
      <c r="J17" s="50">
        <v>-125537</v>
      </c>
      <c r="K17" s="50">
        <f>SUM(D17:J17)</f>
        <v>669001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4:35" ht="12.75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12.75">
      <c r="A19" t="s">
        <v>64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f>I27-I17</f>
        <v>0</v>
      </c>
      <c r="J19" s="50">
        <v>0</v>
      </c>
      <c r="K19" s="50">
        <f>SUM(D19:J19)</f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4:35" ht="12.75"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12.75">
      <c r="A21" t="s">
        <v>62</v>
      </c>
      <c r="D21" s="50">
        <v>0</v>
      </c>
      <c r="E21" s="50">
        <v>0</v>
      </c>
      <c r="F21" s="50">
        <v>0</v>
      </c>
      <c r="G21" s="50">
        <v>0</v>
      </c>
      <c r="H21" s="50">
        <f>H27-H17</f>
        <v>-35.35713623338779</v>
      </c>
      <c r="I21" s="50">
        <v>0</v>
      </c>
      <c r="J21" s="50">
        <v>0</v>
      </c>
      <c r="K21" s="50">
        <f>SUM(D21:J21)</f>
        <v>-35.35713623338779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4:35" ht="12.75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2.75">
      <c r="A23" t="s">
        <v>92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>'[2]M-GER95A.XLS'!$U$99</f>
        <v>-4185</v>
      </c>
      <c r="K23" s="50">
        <f>SUM(D23:J23)</f>
        <v>-4185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4:35" ht="12.75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12.75">
      <c r="A25" s="58" t="s">
        <v>127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f>SUM('[2]M-GER95A.XLS'!$U$238:$U$242)</f>
        <v>6779.6179346171675</v>
      </c>
      <c r="K25" s="50">
        <f>SUM(D25:J25)</f>
        <v>6779.6179346171675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4:35" ht="12.75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3.5" thickBot="1">
      <c r="A27" s="58" t="s">
        <v>151</v>
      </c>
      <c r="D27" s="57">
        <f>SUM(D17:D26)</f>
        <v>618966</v>
      </c>
      <c r="E27" s="57">
        <f>SUM(E17:E26)</f>
        <v>66394</v>
      </c>
      <c r="F27" s="57">
        <f>'[1]M-GER95A.XLS'!$U$113</f>
        <v>103768</v>
      </c>
      <c r="G27" s="57">
        <f>SUM(G17:G26)</f>
        <v>1200</v>
      </c>
      <c r="H27" s="57">
        <f>'[2]M-GER95A.XLS'!$U$87-2</f>
        <v>9817.642863766612</v>
      </c>
      <c r="I27" s="57">
        <f>'[2]M-GER95A.XLS'!$U$86</f>
        <v>-5643</v>
      </c>
      <c r="J27" s="57">
        <f>SUM(J17:J26)</f>
        <v>-122942.38206538283</v>
      </c>
      <c r="K27" s="57">
        <f>SUM(K17:K26)+1</f>
        <v>671561.2607983839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4:35" ht="12.75">
      <c r="D28" s="50"/>
      <c r="E28" s="50"/>
      <c r="F28" s="50"/>
      <c r="G28" s="50"/>
      <c r="H28" s="50"/>
      <c r="I28" s="50"/>
      <c r="J28" s="50"/>
      <c r="K28" s="2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4:35" ht="12.75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 ht="12.75">
      <c r="A30" s="15" t="s">
        <v>153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12.75">
      <c r="A31" s="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 ht="12.75">
      <c r="A32" s="58" t="s">
        <v>102</v>
      </c>
      <c r="D32" s="50">
        <v>618966</v>
      </c>
      <c r="E32" s="50">
        <v>66394</v>
      </c>
      <c r="F32" s="50">
        <v>103768</v>
      </c>
      <c r="G32" s="50">
        <v>1200</v>
      </c>
      <c r="H32" s="50">
        <v>8742</v>
      </c>
      <c r="I32" s="50">
        <v>-4492</v>
      </c>
      <c r="J32" s="50">
        <v>-134635</v>
      </c>
      <c r="K32" s="50">
        <f>SUM(D32:J32)</f>
        <v>659943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4:35" ht="12.75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 ht="12.75">
      <c r="A34" t="s">
        <v>64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-305</v>
      </c>
      <c r="J34" s="50">
        <v>0</v>
      </c>
      <c r="K34" s="50">
        <f>SUM(D34:J34)</f>
        <v>-305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4:35" ht="12.75">
      <c r="D35" s="50"/>
      <c r="E35" s="50"/>
      <c r="F35" s="50"/>
      <c r="G35" s="50"/>
      <c r="H35" s="50"/>
      <c r="I35" s="50"/>
      <c r="J35" s="16" t="s">
        <v>65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 ht="12.75">
      <c r="A36" t="s">
        <v>62</v>
      </c>
      <c r="D36" s="50">
        <v>0</v>
      </c>
      <c r="E36" s="50">
        <v>0</v>
      </c>
      <c r="F36" s="50">
        <v>0</v>
      </c>
      <c r="G36" s="50">
        <v>0</v>
      </c>
      <c r="H36" s="50">
        <v>1845</v>
      </c>
      <c r="I36" s="50">
        <v>0</v>
      </c>
      <c r="J36" s="50">
        <v>0</v>
      </c>
      <c r="K36" s="50">
        <f>SUM(D36:J36)</f>
        <v>1845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4:35" ht="12.75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2.75">
      <c r="A38" t="s">
        <v>92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-4173</v>
      </c>
      <c r="K38" s="50">
        <f>SUM(D38:J38)</f>
        <v>-4173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4:35" ht="12.75"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 ht="12.75">
      <c r="A40" s="58" t="s">
        <v>127</v>
      </c>
      <c r="D40" s="50">
        <v>0</v>
      </c>
      <c r="E40" s="50">
        <v>0</v>
      </c>
      <c r="F40" s="50"/>
      <c r="G40" s="50">
        <v>0</v>
      </c>
      <c r="H40" s="50">
        <v>0</v>
      </c>
      <c r="I40" s="50">
        <v>0</v>
      </c>
      <c r="J40" s="50">
        <v>15216</v>
      </c>
      <c r="K40" s="50">
        <f>SUM(D40:J40)</f>
        <v>15216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4:35" ht="12.75"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 ht="13.5" thickBot="1">
      <c r="A42" s="58" t="s">
        <v>152</v>
      </c>
      <c r="D42" s="57">
        <f aca="true" t="shared" si="0" ref="D42:K42">SUM(D32:D41)</f>
        <v>618966</v>
      </c>
      <c r="E42" s="57">
        <f t="shared" si="0"/>
        <v>66394</v>
      </c>
      <c r="F42" s="57">
        <f t="shared" si="0"/>
        <v>103768</v>
      </c>
      <c r="G42" s="57">
        <f t="shared" si="0"/>
        <v>1200</v>
      </c>
      <c r="H42" s="57">
        <f t="shared" si="0"/>
        <v>10587</v>
      </c>
      <c r="I42" s="57">
        <f t="shared" si="0"/>
        <v>-4797</v>
      </c>
      <c r="J42" s="57">
        <f t="shared" si="0"/>
        <v>-123592</v>
      </c>
      <c r="K42" s="57">
        <f t="shared" si="0"/>
        <v>672526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4:35" ht="12.75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4:35" ht="12.75"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4:35" ht="12.75"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 ht="12.75">
      <c r="A46" s="111" t="s">
        <v>109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 ht="12.75">
      <c r="A47" s="111" t="s">
        <v>112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4:35" ht="12.75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4:35" ht="12.75"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4:35" ht="12.75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4:35" ht="12.75"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4:35" ht="12.75"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4:35" ht="12.75"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4:35" ht="12.75"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4:35" ht="12.75"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4:35" ht="12.75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4:35" ht="12.75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4:35" ht="12.7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4:35" ht="12.7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4:35" ht="12.7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4:35" ht="12.7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4:35" ht="12.7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4:35" ht="12.7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4:35" ht="12.7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4:35" ht="12.7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4:35" ht="12.7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4:35" ht="12.7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4:35" ht="12.7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4:35" ht="12.7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4:35" ht="12.7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4:35" ht="12.7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4:35" ht="12.7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4:35" ht="12.7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4:35" ht="12.7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4:35" ht="12.7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4:35" ht="12.7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4:35" ht="12.7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4:35" ht="12.7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4:35" ht="12.7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4:35" ht="12.7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4:35" ht="12.7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4:35" ht="12.7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4:35" ht="12.7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4:35" ht="12.7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4:35" ht="12.7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4:35" ht="12.7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4:35" ht="12.7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4:35" ht="12.7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4:35" ht="12.7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4:35" ht="12.7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4:35" ht="12.7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4:35" ht="12.7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4:35" ht="12.7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4:35" ht="12.7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4:35" ht="12.7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4:35" ht="12.7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4:35" ht="12.7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4:35" ht="12.7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4:35" ht="12.7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4:35" ht="12.7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4:35" ht="12.7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4:35" ht="12.7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4:35" ht="12.7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4:35" ht="12.7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4:35" ht="12.7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4:35" ht="12.7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4:35" ht="12.7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4:35" ht="12.7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4:35" ht="12.7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4:35" ht="12.7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4:35" ht="12.7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4:35" ht="12.7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4:35" ht="12.7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4:35" ht="12.7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4:35" ht="12.7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4:35" ht="12.7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4:35" ht="12.7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4:35" ht="12.7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4:35" ht="12.7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4:35" ht="12.7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4:35" ht="12.7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4:35" ht="12.7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4:35" ht="12.7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4:35" ht="12.7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4:35" ht="12.7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4:35" ht="12.7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4:35" ht="12.7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4:35" ht="12.7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4:35" ht="12.7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4:35" ht="12.7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4:35" ht="12.7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4:35" ht="12.7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4:35" ht="12.7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4:35" ht="12.7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4:35" ht="12.7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4:35" ht="12.7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4:35" ht="12.7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4:35" ht="12.7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4:35" ht="12.7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4:35" ht="12.7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4:35" ht="12.7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4:35" ht="12.7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4:35" ht="12.7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4:35" ht="12.7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4:35" ht="12.7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4:35" ht="12.7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4:35" ht="12.7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4:35" ht="12.7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4:35" ht="12.7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4:35" ht="12.7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4:35" ht="12.7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4:35" ht="12.7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4:35" ht="12.7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4:35" ht="12.7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4:35" ht="12.7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4:35" ht="12.7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4:35" ht="12.7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4:35" ht="12.7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4:35" ht="12.7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4:35" ht="12.7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4:35" ht="12.7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4:35" ht="12.7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4:35" ht="12.7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4:35" ht="12.7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4:35" ht="12.7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4:35" ht="12.7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4:35" ht="12.7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4:35" ht="12.7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4:35" ht="12.7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4:35" ht="12.7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4:35" ht="12.7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4:35" ht="12.7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4:35" ht="12.7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4:35" ht="12.7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4:35" ht="12.7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4:35" ht="12.7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4:35" ht="12.7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4:35" ht="12.7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4:35" ht="12.7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4:35" ht="12.7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4:35" ht="12.7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4:35" ht="12.7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4:35" ht="12.7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4:35" ht="12.7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4:35" ht="12.7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4:35" ht="12.7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4:35" ht="12.7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4:35" ht="12.7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4:35" ht="12.7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4:35" ht="12.7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4:35" ht="12.7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4:35" ht="12.7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4:35" ht="12.7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4:35" ht="12.7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4:35" ht="12.7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4:35" ht="12.7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4:35" ht="12.7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4:35" ht="12.7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4:35" ht="12.7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4:35" ht="12.7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4:35" ht="12.7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4:35" ht="12.7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4:35" ht="12.7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4:35" ht="12.7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4:35" ht="12.7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4:35" ht="12.7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4:35" ht="12.7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4:35" ht="12.7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4:35" ht="12.7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4:35" ht="12.7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4:35" ht="12.7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4:35" ht="12.7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4:35" ht="12.7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4:35" ht="12.7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4:35" ht="12.7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4:35" ht="12.7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4:35" ht="12.7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4:35" ht="12.7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4:35" ht="12.7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4:35" ht="12.7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4:35" ht="12.7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4:35" ht="12.7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4:35" ht="12.7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4:35" ht="12.7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4:35" ht="12.7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4:35" ht="12.7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4:35" ht="12.7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4:35" ht="12.7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4:35" ht="12.7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4:35" ht="12.7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4:35" ht="12.7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4:35" ht="12.7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4:35" ht="12.7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4:35" ht="12.7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4:35" ht="12.7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4:35" ht="12.7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4:35" ht="12.7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4:35" ht="12.7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4:35" ht="12.7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4:35" ht="12.7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4:35" ht="12.7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4:35" ht="12.7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4:35" ht="12.7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4:35" ht="12.7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4:35" ht="12.7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4:35" ht="12.7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4:35" ht="12.7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4:35" ht="12.7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4:35" ht="12.7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4:35" ht="12.7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4:35" ht="12.7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4:35" ht="12.7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4:35" ht="12.7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4:35" ht="12.7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4:35" ht="12.7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4:35" ht="12.7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4:35" ht="12.7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4:35" ht="12.7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4:35" ht="12.7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4:35" ht="12.7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4:35" ht="12.7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4:35" ht="12.7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4:35" ht="12.7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4:35" ht="12.7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4:35" ht="12.7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4:35" ht="12.7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4:35" ht="12.7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4:35" ht="12.7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4:35" ht="12.7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4:35" ht="12.7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4:35" ht="12.7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4:35" ht="12.7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4:35" ht="12.7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4:35" ht="12.7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4:35" ht="12.7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4:35" ht="12.7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4:35" ht="12.7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4:35" ht="12.7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4:35" ht="12.7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4:35" ht="12.7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4:35" ht="12.7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4:35" ht="12.7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4:35" ht="12.7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4:35" ht="12.7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4:35" ht="12.7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4:35" ht="12.7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4:35" ht="12.7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4:35" ht="12.7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4:35" ht="12.7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4:35" ht="12.7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4:35" ht="12.7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4:35" ht="12.7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4:35" ht="12.7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4:35" ht="12.7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4:35" ht="12.7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4:35" ht="12.7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4:35" ht="12.7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4:35" ht="12.7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4:35" ht="12.7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4:35" ht="12.7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4:35" ht="12.7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4:35" ht="12.7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4:35" ht="12.7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4:35" ht="12.7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4:35" ht="12.7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4:35" ht="12.7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4:35" ht="12.7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4:35" ht="12.7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4:35" ht="12.7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4:35" ht="12.7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4:35" ht="12.7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4:35" ht="12.7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4:35" ht="12.7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4:35" ht="12.7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4:35" ht="12.7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4:35" ht="12.7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4:35" ht="12.7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4:35" ht="12.7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4:35" ht="12.7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4:35" ht="12.7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4:35" ht="12.7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4:35" ht="12.7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4:35" ht="12.7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4:35" ht="12.7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4:35" ht="12.7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4:35" ht="12.7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4:35" ht="12.7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4:35" ht="12.7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4:35" ht="12.7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4:35" ht="12.7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4:35" ht="12.7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4:35" ht="12.7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4:35" ht="12.7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4:35" ht="12.7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4:35" ht="12.7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4:35" ht="12.7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4:35" ht="12.7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4:35" ht="12.7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4:35" ht="12.7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4:35" ht="12.7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4:35" ht="12.7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4:35" ht="12.7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4:35" ht="12.7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4:35" ht="12.7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4:35" ht="12.7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4:35" ht="12.7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4:35" ht="12.7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4:35" ht="12.7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4:35" ht="12.7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4:35" ht="12.7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4:35" ht="12.7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4:35" ht="12.7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4:35" ht="12.7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4:35" ht="12.7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4:35" ht="12.7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4:35" ht="12.7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4:35" ht="12.7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4:35" ht="12.7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4:35" ht="12.7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4:35" ht="12.7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4:35" ht="12.7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4:35" ht="12.7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4:35" ht="12.7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4:35" ht="12.7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4:35" ht="12.7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4:35" ht="12.7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4:35" ht="12.7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4:35" ht="12.7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4:35" ht="12.7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4:35" ht="12.7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4:35" ht="12.7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4:35" ht="12.7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4:35" ht="12.7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4:35" ht="12.7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4:35" ht="12.7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4:35" ht="12.7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4:35" ht="12.7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4:35" ht="12.7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4:35" ht="12.7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4:35" ht="12.7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4:35" ht="12.7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4:35" ht="12.7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4:35" ht="12.7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4:35" ht="12.7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4:35" ht="12.7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4:35" ht="12.7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4:35" ht="12.7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4:35" ht="12.7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4:35" ht="12.7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4:35" ht="12.7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4:35" ht="12.7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4:35" ht="12.7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4:35" ht="12.7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4:35" ht="12.7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4:35" ht="12.7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4:35" ht="12.7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4:35" ht="12.7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4:35" ht="12.7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4:35" ht="12.7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4:35" ht="12.7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4:35" ht="12.7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4:35" ht="12.7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4:35" ht="12.7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4:35" ht="12.7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4:35" ht="12.7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4:35" ht="12.7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4:35" ht="12.7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4:35" ht="12.7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4:35" ht="12.7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4:35" ht="12.7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4:35" ht="12.7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4:35" ht="12.7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4:35" ht="12.7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4:35" ht="12.7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4:35" ht="12.7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4:35" ht="12.7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4:35" ht="12.7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4:35" ht="12.7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4:35" ht="12.7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4:35" ht="12.7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</sheetData>
  <mergeCells count="7">
    <mergeCell ref="A47:K47"/>
    <mergeCell ref="A46:K46"/>
    <mergeCell ref="A1:J1"/>
    <mergeCell ref="A2:J2"/>
    <mergeCell ref="A3:J3"/>
    <mergeCell ref="E9:H9"/>
    <mergeCell ref="I9:J9"/>
  </mergeCells>
  <printOptions/>
  <pageMargins left="0.78" right="0" top="0.5" bottom="0.25" header="0.5" footer="0.5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="75" zoomScaleNormal="75" workbookViewId="0" topLeftCell="A33">
      <selection activeCell="B58" sqref="B58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851562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12" t="s">
        <v>1</v>
      </c>
      <c r="B1" s="112"/>
      <c r="C1" s="112"/>
      <c r="D1" s="112"/>
      <c r="E1" s="112"/>
      <c r="F1" s="112"/>
      <c r="G1" s="112"/>
      <c r="H1" s="112"/>
      <c r="I1" s="112"/>
    </row>
    <row r="2" spans="1:9" ht="12.75">
      <c r="A2" s="113" t="s">
        <v>38</v>
      </c>
      <c r="B2" s="113"/>
      <c r="C2" s="113"/>
      <c r="D2" s="113"/>
      <c r="E2" s="113"/>
      <c r="F2" s="113"/>
      <c r="G2" s="113"/>
      <c r="H2" s="113"/>
      <c r="I2" s="113"/>
    </row>
    <row r="3" spans="1:9" ht="12.75">
      <c r="A3" s="113" t="s">
        <v>39</v>
      </c>
      <c r="B3" s="113"/>
      <c r="C3" s="113"/>
      <c r="D3" s="113"/>
      <c r="E3" s="113"/>
      <c r="F3" s="113"/>
      <c r="G3" s="113"/>
      <c r="H3" s="113"/>
      <c r="I3" s="113"/>
    </row>
    <row r="4" spans="1:7" ht="12.75">
      <c r="A4" s="42"/>
      <c r="B4" s="42"/>
      <c r="C4" s="42"/>
      <c r="D4" s="42"/>
      <c r="E4" s="42"/>
      <c r="F4" s="42"/>
      <c r="G4" s="42"/>
    </row>
    <row r="5" spans="1:9" ht="13.5" thickBot="1">
      <c r="A5" s="63" t="s">
        <v>148</v>
      </c>
      <c r="B5" s="43"/>
      <c r="C5" s="43"/>
      <c r="D5" s="43"/>
      <c r="E5" s="43"/>
      <c r="F5" s="43"/>
      <c r="G5" s="43"/>
      <c r="H5" s="25"/>
      <c r="I5" s="25"/>
    </row>
    <row r="6" spans="1:7" ht="15.75">
      <c r="A6" s="35"/>
      <c r="B6" s="33"/>
      <c r="C6" s="30"/>
      <c r="D6" s="31"/>
      <c r="E6" s="31"/>
      <c r="F6" s="31"/>
      <c r="G6" s="34"/>
    </row>
    <row r="7" spans="1:7" ht="15.75">
      <c r="A7" s="64" t="s">
        <v>155</v>
      </c>
      <c r="B7" s="33"/>
      <c r="C7" s="30"/>
      <c r="D7" s="31"/>
      <c r="E7" s="31"/>
      <c r="F7" s="31"/>
      <c r="G7" s="34"/>
    </row>
    <row r="8" spans="1:7" ht="15.75">
      <c r="A8" s="64"/>
      <c r="B8" s="33"/>
      <c r="C8" s="30"/>
      <c r="D8" s="31"/>
      <c r="E8" s="31"/>
      <c r="F8" s="31"/>
      <c r="G8" s="34"/>
    </row>
    <row r="9" spans="1:10" ht="15.75">
      <c r="A9" s="64"/>
      <c r="B9" s="33"/>
      <c r="C9" s="30"/>
      <c r="D9" s="31"/>
      <c r="E9" s="31"/>
      <c r="F9" s="31"/>
      <c r="G9" s="34"/>
      <c r="J9" s="26" t="s">
        <v>95</v>
      </c>
    </row>
    <row r="10" spans="1:10" ht="15.75">
      <c r="A10" s="64"/>
      <c r="B10" s="33"/>
      <c r="C10" s="30"/>
      <c r="D10" s="31"/>
      <c r="E10" s="31"/>
      <c r="F10" s="31"/>
      <c r="G10" s="34"/>
      <c r="H10" s="77" t="s">
        <v>128</v>
      </c>
      <c r="I10" s="11"/>
      <c r="J10" s="26" t="s">
        <v>129</v>
      </c>
    </row>
    <row r="11" spans="1:10" ht="15.75">
      <c r="A11" s="64"/>
      <c r="B11" s="33"/>
      <c r="C11" s="30"/>
      <c r="D11" s="31"/>
      <c r="E11" s="31"/>
      <c r="F11" s="31"/>
      <c r="G11" s="34"/>
      <c r="H11" s="26" t="s">
        <v>32</v>
      </c>
      <c r="I11" s="11"/>
      <c r="J11" s="77" t="s">
        <v>130</v>
      </c>
    </row>
    <row r="12" spans="1:10" ht="15.75">
      <c r="A12" s="64"/>
      <c r="B12" s="33"/>
      <c r="C12" s="30"/>
      <c r="D12" s="31"/>
      <c r="E12" s="31"/>
      <c r="F12" s="31"/>
      <c r="G12" s="34"/>
      <c r="H12" s="76" t="s">
        <v>147</v>
      </c>
      <c r="I12" s="3"/>
      <c r="J12" s="74" t="s">
        <v>154</v>
      </c>
    </row>
    <row r="14" spans="8:10" ht="12.75">
      <c r="H14" s="26" t="s">
        <v>13</v>
      </c>
      <c r="J14" s="26" t="s">
        <v>13</v>
      </c>
    </row>
    <row r="15" ht="12.75">
      <c r="A15" s="5" t="s">
        <v>66</v>
      </c>
    </row>
    <row r="16" spans="2:10" ht="12.75">
      <c r="B16" s="58" t="s">
        <v>103</v>
      </c>
      <c r="H16" s="50">
        <f>'[4]cashflow'!$G$8+1</f>
        <v>8329.431182488675</v>
      </c>
      <c r="J16" s="50">
        <v>20068</v>
      </c>
    </row>
    <row r="17" spans="8:10" ht="12.75">
      <c r="H17" s="50"/>
      <c r="J17" s="50"/>
    </row>
    <row r="18" spans="2:10" ht="12.75">
      <c r="B18" s="58" t="s">
        <v>87</v>
      </c>
      <c r="H18" s="50"/>
      <c r="J18" s="50"/>
    </row>
    <row r="19" spans="3:10" ht="12.75">
      <c r="C19" t="s">
        <v>67</v>
      </c>
      <c r="H19" s="50">
        <f>'[4]cashflow'!$I$39</f>
        <v>5482.050176997502</v>
      </c>
      <c r="J19" s="50">
        <v>-554</v>
      </c>
    </row>
    <row r="20" spans="3:10" ht="12.75">
      <c r="C20" t="s">
        <v>68</v>
      </c>
      <c r="H20" s="50">
        <f>'[4]cashflow'!$G$25</f>
        <v>1328.50427</v>
      </c>
      <c r="J20" s="50">
        <v>1183</v>
      </c>
    </row>
    <row r="21" spans="3:10" ht="12.75">
      <c r="C21" t="s">
        <v>69</v>
      </c>
      <c r="H21" s="50">
        <f>'[4]cashflow'!$G$26</f>
        <v>-2320.5435896749996</v>
      </c>
      <c r="J21" s="50">
        <v>-3009</v>
      </c>
    </row>
    <row r="22" spans="8:10" ht="12.75">
      <c r="H22" s="56"/>
      <c r="J22" s="56"/>
    </row>
    <row r="23" spans="2:10" ht="12.75">
      <c r="B23" s="58" t="s">
        <v>106</v>
      </c>
      <c r="H23" s="50">
        <f>SUM(H16:H21)</f>
        <v>12819.442039811176</v>
      </c>
      <c r="J23" s="50">
        <f>SUM(J16:J21)</f>
        <v>17688</v>
      </c>
    </row>
    <row r="24" spans="8:10" ht="12.75">
      <c r="H24" s="50"/>
      <c r="J24" s="50"/>
    </row>
    <row r="25" spans="2:10" ht="12.75">
      <c r="B25" t="s">
        <v>70</v>
      </c>
      <c r="H25" s="50"/>
      <c r="J25" s="50"/>
    </row>
    <row r="26" spans="3:10" ht="12.75">
      <c r="C26" t="s">
        <v>71</v>
      </c>
      <c r="H26" s="50">
        <f>SUM('[4]cashflow'!$G$44:$G$51)-'[4]cashflow'!$G$45+'[4]cashflow'!$G$67</f>
        <v>4745.815807940511</v>
      </c>
      <c r="J26" s="50">
        <v>-8537</v>
      </c>
    </row>
    <row r="27" spans="3:10" ht="12.75">
      <c r="C27" t="s">
        <v>72</v>
      </c>
      <c r="H27" s="50">
        <f>'[4]cashflow'!$G$45</f>
        <v>-23157.075822149505</v>
      </c>
      <c r="J27" s="50">
        <v>17204</v>
      </c>
    </row>
    <row r="28" spans="8:10" ht="12.75">
      <c r="H28" s="56"/>
      <c r="J28" s="56"/>
    </row>
    <row r="29" spans="2:10" ht="12.75">
      <c r="B29" s="15" t="s">
        <v>143</v>
      </c>
      <c r="H29" s="50">
        <f>SUM(H23:H27)</f>
        <v>-5591.817974397818</v>
      </c>
      <c r="J29" s="50">
        <f>SUM(J23:J27)</f>
        <v>26355</v>
      </c>
    </row>
    <row r="30" spans="8:10" ht="12.75">
      <c r="H30" s="50"/>
      <c r="J30" s="50"/>
    </row>
    <row r="31" spans="2:10" ht="12.75">
      <c r="B31" t="s">
        <v>68</v>
      </c>
      <c r="H31" s="50">
        <f>'[4]cashflow'!$G$56</f>
        <v>-5513.504269999999</v>
      </c>
      <c r="J31" s="50">
        <v>-5356</v>
      </c>
    </row>
    <row r="32" spans="2:10" ht="12.75">
      <c r="B32" t="s">
        <v>69</v>
      </c>
      <c r="H32" s="50">
        <f>-H21</f>
        <v>2320.5435896749996</v>
      </c>
      <c r="J32" s="50">
        <v>3009</v>
      </c>
    </row>
    <row r="33" spans="2:10" ht="12.75">
      <c r="B33" t="s">
        <v>73</v>
      </c>
      <c r="H33" s="50">
        <f>'[4]cashflow'!$G$57</f>
        <v>-2634.0693097650005</v>
      </c>
      <c r="J33" s="50">
        <v>-1962</v>
      </c>
    </row>
    <row r="34" spans="8:10" ht="12.75">
      <c r="H34" s="56"/>
      <c r="J34" s="50"/>
    </row>
    <row r="35" spans="2:10" ht="12.75">
      <c r="B35" s="15" t="s">
        <v>134</v>
      </c>
      <c r="H35" s="59">
        <f>SUM(H29:H34)</f>
        <v>-11418.847964487817</v>
      </c>
      <c r="J35" s="59">
        <f>SUM(J29:J34)</f>
        <v>22046</v>
      </c>
    </row>
    <row r="36" spans="2:10" ht="12.75">
      <c r="B36" s="6" t="s">
        <v>6</v>
      </c>
      <c r="H36" s="50"/>
      <c r="J36" s="50"/>
    </row>
    <row r="37" spans="1:10" ht="12.75">
      <c r="A37" s="5" t="s">
        <v>74</v>
      </c>
      <c r="H37" s="50"/>
      <c r="J37" s="50"/>
    </row>
    <row r="38" spans="1:10" ht="12.75">
      <c r="A38" s="5"/>
      <c r="B38" t="s">
        <v>163</v>
      </c>
      <c r="H38" s="50">
        <f>'[4]cashflow'!$G$72</f>
        <v>-995.4159471000006</v>
      </c>
      <c r="J38" s="50">
        <v>0</v>
      </c>
    </row>
    <row r="39" spans="1:10" ht="12.75" hidden="1">
      <c r="A39" s="5"/>
      <c r="B39" s="58" t="s">
        <v>164</v>
      </c>
      <c r="H39" s="50">
        <f>'[4]cashflow'!$G$67*0</f>
        <v>0</v>
      </c>
      <c r="J39" s="50">
        <v>0</v>
      </c>
    </row>
    <row r="40" spans="2:10" ht="12.75">
      <c r="B40" t="s">
        <v>75</v>
      </c>
      <c r="H40" s="50">
        <f>'[4]cashflow'!$G$64</f>
        <v>-3341.15926703</v>
      </c>
      <c r="J40" s="50">
        <v>-4334</v>
      </c>
    </row>
    <row r="41" spans="2:10" ht="12.75">
      <c r="B41" t="s">
        <v>156</v>
      </c>
      <c r="H41" s="50">
        <v>0</v>
      </c>
      <c r="J41" s="50">
        <v>-75</v>
      </c>
    </row>
    <row r="42" spans="2:10" ht="12.75">
      <c r="B42" t="s">
        <v>116</v>
      </c>
      <c r="H42" s="50">
        <f>'[4]cashflow'!$G$70</f>
        <v>-2416.2549</v>
      </c>
      <c r="J42" s="50">
        <v>0</v>
      </c>
    </row>
    <row r="43" spans="2:10" ht="12.75">
      <c r="B43" t="s">
        <v>77</v>
      </c>
      <c r="H43" s="50">
        <f>'[4]cashflow'!$G$63</f>
        <v>2914.428203355502</v>
      </c>
      <c r="J43" s="50">
        <v>5012</v>
      </c>
    </row>
    <row r="44" spans="2:10" ht="12.75">
      <c r="B44" s="58" t="s">
        <v>157</v>
      </c>
      <c r="H44" s="50">
        <f>'[4]cashflow'!$G$66</f>
        <v>1738.77</v>
      </c>
      <c r="J44" s="50">
        <v>1526</v>
      </c>
    </row>
    <row r="45" spans="2:10" ht="12.75">
      <c r="B45" s="99" t="s">
        <v>158</v>
      </c>
      <c r="H45" s="50">
        <f>'[4]cashflow'!$G$65</f>
        <v>431.337</v>
      </c>
      <c r="J45" s="50">
        <v>0</v>
      </c>
    </row>
    <row r="46" spans="2:10" ht="12.75">
      <c r="B46" s="58" t="s">
        <v>81</v>
      </c>
      <c r="H46" s="50">
        <f>'[4]cashflow'!$G$69</f>
        <v>939.731</v>
      </c>
      <c r="J46" s="50">
        <v>2081</v>
      </c>
    </row>
    <row r="47" spans="8:10" ht="12.75">
      <c r="H47" s="50"/>
      <c r="J47" s="50"/>
    </row>
    <row r="48" spans="2:10" ht="12.75">
      <c r="B48" s="15" t="s">
        <v>162</v>
      </c>
      <c r="H48" s="59">
        <f>SUM(H38:H46)+1</f>
        <v>-727.5639107744989</v>
      </c>
      <c r="J48" s="59">
        <f>SUM(J40:J46)</f>
        <v>4210</v>
      </c>
    </row>
    <row r="49" spans="8:10" ht="12.75">
      <c r="H49" s="50"/>
      <c r="J49" s="50"/>
    </row>
    <row r="50" spans="1:10" ht="12.75">
      <c r="A50" s="5" t="s">
        <v>78</v>
      </c>
      <c r="H50" s="50"/>
      <c r="J50" s="50"/>
    </row>
    <row r="51" spans="1:10" ht="12.75">
      <c r="A51" s="5"/>
      <c r="B51" t="s">
        <v>79</v>
      </c>
      <c r="H51" s="50">
        <f>'[4]cashflow'!$G$80</f>
        <v>16899.77536</v>
      </c>
      <c r="J51" s="50">
        <v>-4970</v>
      </c>
    </row>
    <row r="52" spans="1:10" ht="12.75">
      <c r="A52" s="5"/>
      <c r="B52" t="s">
        <v>80</v>
      </c>
      <c r="H52" s="50">
        <f>'[4]cashflow'!$G$85</f>
        <v>0</v>
      </c>
      <c r="J52" s="50">
        <v>-303</v>
      </c>
    </row>
    <row r="53" spans="1:10" ht="12.75" hidden="1">
      <c r="A53" s="5"/>
      <c r="B53" t="s">
        <v>115</v>
      </c>
      <c r="H53" s="50">
        <f>'[4]cashflow'!$G$82*0</f>
        <v>0</v>
      </c>
      <c r="J53" s="50">
        <v>0</v>
      </c>
    </row>
    <row r="54" spans="2:10" ht="12.75">
      <c r="B54" t="s">
        <v>121</v>
      </c>
      <c r="H54" s="50">
        <f>'[4]cashflow'!$G$83+'[4]cashflow'!$G$82</f>
        <v>-227.53053055000055</v>
      </c>
      <c r="J54" s="50">
        <v>-615</v>
      </c>
    </row>
    <row r="55" spans="2:10" ht="12.75">
      <c r="B55" s="58" t="s">
        <v>123</v>
      </c>
      <c r="H55" s="50">
        <f>'[4]cashflow'!$G$84</f>
        <v>-896.171459</v>
      </c>
      <c r="J55" s="50">
        <v>-282</v>
      </c>
    </row>
    <row r="56" spans="2:10" ht="12.75">
      <c r="B56" s="99" t="s">
        <v>161</v>
      </c>
      <c r="H56" s="50">
        <f>'[4]cashflow'!$G$86</f>
        <v>-440.3219344649999</v>
      </c>
      <c r="J56" s="50">
        <v>0</v>
      </c>
    </row>
    <row r="57" spans="2:10" ht="12.75">
      <c r="B57" s="99" t="s">
        <v>179</v>
      </c>
      <c r="H57" s="50">
        <f>'[4]cashflow'!$G$87</f>
        <v>0</v>
      </c>
      <c r="J57" s="50">
        <v>-149</v>
      </c>
    </row>
    <row r="58" spans="8:10" ht="12.75">
      <c r="H58" s="50"/>
      <c r="J58" s="50"/>
    </row>
    <row r="59" spans="2:10" ht="12.75">
      <c r="B59" s="15" t="s">
        <v>135</v>
      </c>
      <c r="H59" s="59">
        <f>SUM(H51:H58)</f>
        <v>15335.751435985</v>
      </c>
      <c r="J59" s="59">
        <f>SUM(J51:J57)</f>
        <v>-6319</v>
      </c>
    </row>
    <row r="60" spans="8:10" ht="12.75">
      <c r="H60" s="50"/>
      <c r="J60" s="50"/>
    </row>
    <row r="61" spans="1:10" ht="12.75">
      <c r="A61" s="15" t="s">
        <v>144</v>
      </c>
      <c r="H61" s="50">
        <f>H35+H48+H59</f>
        <v>3189.339560722683</v>
      </c>
      <c r="J61" s="50">
        <f>J35+J48+J59</f>
        <v>19937</v>
      </c>
    </row>
    <row r="62" spans="8:10" ht="12.75">
      <c r="H62" s="50"/>
      <c r="J62" s="50"/>
    </row>
    <row r="63" spans="1:10" ht="12.75">
      <c r="A63" s="15" t="s">
        <v>131</v>
      </c>
      <c r="H63" s="50">
        <f>'[4]cashflow'!$G$96</f>
        <v>125835</v>
      </c>
      <c r="J63" s="50">
        <v>105296</v>
      </c>
    </row>
    <row r="64" spans="1:10" ht="12.75">
      <c r="A64" s="5"/>
      <c r="H64" s="50"/>
      <c r="J64" s="50"/>
    </row>
    <row r="65" spans="1:10" ht="12.75">
      <c r="A65" s="5" t="s">
        <v>82</v>
      </c>
      <c r="H65" s="50">
        <f>'[4]cashflow'!$G$94</f>
        <v>243.69587651849793</v>
      </c>
      <c r="J65" s="50">
        <v>525</v>
      </c>
    </row>
    <row r="66" spans="1:10" ht="12.75">
      <c r="A66" s="5"/>
      <c r="H66" s="50"/>
      <c r="J66" s="50"/>
    </row>
    <row r="67" spans="1:10" ht="13.5" thickBot="1">
      <c r="A67" s="15" t="s">
        <v>132</v>
      </c>
      <c r="H67" s="57">
        <f>SUM(H61:H65)</f>
        <v>129268.03543724118</v>
      </c>
      <c r="J67" s="57">
        <f>SUM(J61:J65)</f>
        <v>125758</v>
      </c>
    </row>
    <row r="68" ht="12.75">
      <c r="J68" s="50"/>
    </row>
    <row r="69" ht="12.75">
      <c r="J69" s="50"/>
    </row>
    <row r="70" spans="1:10" ht="12.75">
      <c r="A70" s="15" t="s">
        <v>83</v>
      </c>
      <c r="J70" s="50"/>
    </row>
    <row r="71" ht="12.75">
      <c r="J71" s="50"/>
    </row>
    <row r="72" spans="2:10" ht="12.75">
      <c r="B72" s="5" t="s">
        <v>84</v>
      </c>
      <c r="H72" s="50">
        <f>'[4]cashflow'!$G$104</f>
        <v>-3848.415</v>
      </c>
      <c r="J72" s="50">
        <v>-1933</v>
      </c>
    </row>
    <row r="73" spans="2:10" ht="12.75">
      <c r="B73" s="5" t="s">
        <v>24</v>
      </c>
      <c r="H73" s="50">
        <f>'[4]cashflow'!$G$102</f>
        <v>15314.528379342502</v>
      </c>
      <c r="J73" s="50">
        <v>19523</v>
      </c>
    </row>
    <row r="74" spans="2:10" ht="12.75">
      <c r="B74" s="5" t="s">
        <v>85</v>
      </c>
      <c r="H74" s="50">
        <f>'[4]cashflow'!$G$103+1</f>
        <v>117801.26966025752</v>
      </c>
      <c r="J74" s="50">
        <v>108168</v>
      </c>
    </row>
    <row r="75" spans="8:10" ht="12.75">
      <c r="H75" s="50"/>
      <c r="J75" s="50"/>
    </row>
    <row r="76" spans="8:10" ht="13.5" thickBot="1">
      <c r="H76" s="57">
        <f>SUM(H72:H74)+1</f>
        <v>129268.38303960001</v>
      </c>
      <c r="J76" s="57">
        <f>SUM(J72:J74)</f>
        <v>125758</v>
      </c>
    </row>
    <row r="77" ht="12.75">
      <c r="H77" s="53"/>
    </row>
    <row r="79" ht="12.75">
      <c r="A79" s="15"/>
    </row>
    <row r="80" spans="3:11" ht="12.75">
      <c r="C80" s="111" t="s">
        <v>108</v>
      </c>
      <c r="D80" s="114"/>
      <c r="E80" s="114"/>
      <c r="F80" s="114"/>
      <c r="G80" s="114"/>
      <c r="H80" s="114"/>
      <c r="I80" s="114"/>
      <c r="J80" s="114"/>
      <c r="K80" s="114"/>
    </row>
    <row r="81" spans="3:11" ht="12.75">
      <c r="C81" s="111" t="s">
        <v>113</v>
      </c>
      <c r="D81" s="111"/>
      <c r="E81" s="111"/>
      <c r="F81" s="111"/>
      <c r="G81" s="111"/>
      <c r="H81" s="111"/>
      <c r="I81" s="111"/>
      <c r="J81" s="111"/>
      <c r="K81" s="111"/>
    </row>
  </sheetData>
  <mergeCells count="5">
    <mergeCell ref="C81:K81"/>
    <mergeCell ref="C80:K80"/>
    <mergeCell ref="A1:I1"/>
    <mergeCell ref="A2:I2"/>
    <mergeCell ref="A3:I3"/>
  </mergeCells>
  <printOptions/>
  <pageMargins left="1.19" right="0.24" top="0.33" bottom="0" header="0.24" footer="0.5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7"/>
  <sheetViews>
    <sheetView zoomScale="75" zoomScaleNormal="75" workbookViewId="0" topLeftCell="A45">
      <selection activeCell="A65" sqref="A65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</cols>
  <sheetData>
    <row r="2" spans="1:10" ht="15.75" customHeight="1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</row>
    <row r="6" ht="12.75">
      <c r="A6" s="39">
        <v>38772</v>
      </c>
    </row>
    <row r="7" ht="12.75">
      <c r="A7" s="39"/>
    </row>
    <row r="8" ht="12.75">
      <c r="A8" s="40"/>
    </row>
    <row r="9" ht="12.75">
      <c r="A9" s="85" t="s">
        <v>99</v>
      </c>
    </row>
    <row r="10" ht="12.75">
      <c r="A10" s="40" t="s">
        <v>40</v>
      </c>
    </row>
    <row r="11" ht="12.75">
      <c r="A11" s="40" t="s">
        <v>41</v>
      </c>
    </row>
    <row r="12" ht="12.75">
      <c r="A12" s="40" t="s">
        <v>42</v>
      </c>
    </row>
    <row r="13" ht="12.75">
      <c r="A13" s="37"/>
    </row>
    <row r="15" spans="1:10" ht="13.5" thickBot="1">
      <c r="A15" s="62" t="s">
        <v>148</v>
      </c>
      <c r="B15" s="25"/>
      <c r="C15" s="25"/>
      <c r="D15" s="25"/>
      <c r="E15" s="25"/>
      <c r="F15" s="25"/>
      <c r="G15" s="25"/>
      <c r="H15" s="38"/>
      <c r="I15" s="38"/>
      <c r="J15" s="25"/>
    </row>
    <row r="16" spans="1:9" ht="12.75">
      <c r="A16" s="5"/>
      <c r="H16" s="5"/>
      <c r="I16" s="5"/>
    </row>
    <row r="17" spans="1:9" ht="12.75">
      <c r="A17" s="32" t="s">
        <v>43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32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10" ht="12.75">
      <c r="A20" s="5"/>
      <c r="B20" s="5"/>
      <c r="C20" s="5"/>
      <c r="D20" s="121" t="s">
        <v>86</v>
      </c>
      <c r="E20" s="122"/>
      <c r="F20" s="123"/>
      <c r="G20" s="19"/>
      <c r="H20" s="118" t="s">
        <v>16</v>
      </c>
      <c r="I20" s="119"/>
      <c r="J20" s="120"/>
    </row>
    <row r="21" spans="1:12" ht="12.75">
      <c r="A21" s="5"/>
      <c r="B21" s="5"/>
      <c r="C21" s="5"/>
      <c r="D21" s="17">
        <v>2006</v>
      </c>
      <c r="E21" s="18"/>
      <c r="F21" s="67">
        <v>2005</v>
      </c>
      <c r="G21" s="26"/>
      <c r="H21" s="17">
        <v>2006</v>
      </c>
      <c r="I21" s="18"/>
      <c r="J21" s="67">
        <v>2005</v>
      </c>
      <c r="L21" s="18">
        <v>2006</v>
      </c>
    </row>
    <row r="22" spans="1:12" ht="12.75">
      <c r="A22" s="5"/>
      <c r="B22" s="5"/>
      <c r="C22" s="5"/>
      <c r="D22" s="73" t="s">
        <v>94</v>
      </c>
      <c r="E22" s="18"/>
      <c r="F22" s="67" t="s">
        <v>35</v>
      </c>
      <c r="G22" s="26"/>
      <c r="H22" s="17" t="s">
        <v>36</v>
      </c>
      <c r="I22" s="18"/>
      <c r="J22" s="86" t="s">
        <v>100</v>
      </c>
      <c r="L22" s="19" t="s">
        <v>159</v>
      </c>
    </row>
    <row r="23" spans="1:12" ht="12.75">
      <c r="A23" s="5"/>
      <c r="B23" s="5"/>
      <c r="C23" s="5"/>
      <c r="D23" s="17" t="s">
        <v>32</v>
      </c>
      <c r="E23" s="18"/>
      <c r="F23" s="67" t="s">
        <v>33</v>
      </c>
      <c r="G23" s="26"/>
      <c r="H23" s="17" t="s">
        <v>32</v>
      </c>
      <c r="I23" s="18"/>
      <c r="J23" s="67" t="s">
        <v>37</v>
      </c>
      <c r="L23" s="18" t="s">
        <v>32</v>
      </c>
    </row>
    <row r="24" spans="1:12" ht="12.75">
      <c r="A24" s="5"/>
      <c r="B24" s="5"/>
      <c r="C24" s="5"/>
      <c r="D24" s="66">
        <v>38717</v>
      </c>
      <c r="E24" s="21"/>
      <c r="F24" s="87">
        <v>38352</v>
      </c>
      <c r="G24" s="27"/>
      <c r="H24" s="66">
        <v>38717</v>
      </c>
      <c r="I24" s="72"/>
      <c r="J24" s="68">
        <v>38352</v>
      </c>
      <c r="L24" s="72">
        <v>38625</v>
      </c>
    </row>
    <row r="25" spans="1:13" ht="12.75">
      <c r="A25" s="5"/>
      <c r="B25" s="5"/>
      <c r="C25" s="5"/>
      <c r="D25" s="17" t="s">
        <v>13</v>
      </c>
      <c r="E25" s="21"/>
      <c r="F25" s="67" t="s">
        <v>13</v>
      </c>
      <c r="G25" s="26"/>
      <c r="H25" s="17" t="s">
        <v>14</v>
      </c>
      <c r="I25" s="18"/>
      <c r="J25" s="67" t="s">
        <v>14</v>
      </c>
      <c r="L25" s="18" t="s">
        <v>14</v>
      </c>
      <c r="M25" s="21"/>
    </row>
    <row r="26" spans="4:10" ht="12.75">
      <c r="D26" s="20"/>
      <c r="E26" s="21"/>
      <c r="F26" s="69"/>
      <c r="H26" s="20"/>
      <c r="I26" s="21"/>
      <c r="J26" s="69"/>
    </row>
    <row r="27" spans="1:18" ht="12.75">
      <c r="A27" s="49" t="s">
        <v>34</v>
      </c>
      <c r="B27" s="50"/>
      <c r="C27" s="50"/>
      <c r="D27" s="105">
        <f>H27-L27</f>
        <v>40678.56177289999</v>
      </c>
      <c r="E27" s="51"/>
      <c r="F27" s="97">
        <v>49849</v>
      </c>
      <c r="G27" s="50"/>
      <c r="H27" s="105">
        <f>'[2]M-GER95A.XLS'!$U$125-2</f>
        <v>79801.5617729</v>
      </c>
      <c r="I27" s="51"/>
      <c r="J27" s="52">
        <v>92974</v>
      </c>
      <c r="K27" s="53"/>
      <c r="L27" s="53">
        <v>39123</v>
      </c>
      <c r="M27" s="53"/>
      <c r="N27" s="53"/>
      <c r="O27" s="53"/>
      <c r="P27" s="53"/>
      <c r="Q27" s="53"/>
      <c r="R27" s="53"/>
    </row>
    <row r="28" spans="1:18" ht="12.75">
      <c r="A28" s="49"/>
      <c r="B28" s="50"/>
      <c r="C28" s="50"/>
      <c r="D28" s="105"/>
      <c r="E28" s="51"/>
      <c r="F28" s="97"/>
      <c r="G28" s="50"/>
      <c r="H28" s="105"/>
      <c r="I28" s="51"/>
      <c r="J28" s="52"/>
      <c r="K28" s="53"/>
      <c r="L28" s="53"/>
      <c r="M28" s="53"/>
      <c r="N28" s="53"/>
      <c r="O28" s="53"/>
      <c r="P28" s="53"/>
      <c r="Q28" s="53"/>
      <c r="R28" s="53"/>
    </row>
    <row r="29" spans="1:18" ht="12.75">
      <c r="A29" s="49" t="s">
        <v>117</v>
      </c>
      <c r="B29" s="50"/>
      <c r="C29" s="50"/>
      <c r="D29" s="105">
        <f>H29-L29</f>
        <v>-19113.1324523375</v>
      </c>
      <c r="E29" s="51"/>
      <c r="F29" s="97">
        <f>-50555+22454+1</f>
        <v>-28100</v>
      </c>
      <c r="G29" s="50"/>
      <c r="H29" s="105">
        <f>-'[2]M-GER95A.XLS'!$P$664-'[2]M-GER95A.XLS'!$P$675+2</f>
        <v>-35267.1324523375</v>
      </c>
      <c r="I29" s="51"/>
      <c r="J29" s="52">
        <f>-22454-28100</f>
        <v>-50554</v>
      </c>
      <c r="K29" s="53"/>
      <c r="L29" s="53">
        <v>-16154</v>
      </c>
      <c r="M29" s="53"/>
      <c r="N29" s="53"/>
      <c r="O29" s="53"/>
      <c r="P29" s="53"/>
      <c r="Q29" s="53"/>
      <c r="R29" s="53"/>
    </row>
    <row r="30" spans="1:18" ht="12.75">
      <c r="A30" s="49"/>
      <c r="B30" s="50"/>
      <c r="C30" s="50"/>
      <c r="D30" s="105"/>
      <c r="E30" s="51"/>
      <c r="F30" s="97"/>
      <c r="G30" s="50"/>
      <c r="H30" s="105"/>
      <c r="I30" s="51"/>
      <c r="J30" s="52"/>
      <c r="K30" s="53"/>
      <c r="L30" s="53"/>
      <c r="M30" s="53"/>
      <c r="N30" s="53"/>
      <c r="O30" s="53"/>
      <c r="P30" s="53"/>
      <c r="Q30" s="53"/>
      <c r="R30" s="53"/>
    </row>
    <row r="31" spans="1:18" ht="12.75">
      <c r="A31" s="49" t="s">
        <v>118</v>
      </c>
      <c r="B31" s="50"/>
      <c r="C31" s="50"/>
      <c r="D31" s="105">
        <f>H31-L31</f>
        <v>-4020.6728372800007</v>
      </c>
      <c r="E31" s="51"/>
      <c r="F31" s="52">
        <f>-6742+3461+1</f>
        <v>-3280</v>
      </c>
      <c r="G31" s="50"/>
      <c r="H31" s="105">
        <f>-'[2]M-GER95A.XLS'!$P$678</f>
        <v>-7829.672837280001</v>
      </c>
      <c r="I31" s="51"/>
      <c r="J31" s="52">
        <f>-3461-3280</f>
        <v>-6741</v>
      </c>
      <c r="K31" s="53"/>
      <c r="L31" s="53">
        <v>-3809</v>
      </c>
      <c r="M31" s="53"/>
      <c r="N31" s="53"/>
      <c r="O31" s="53"/>
      <c r="P31" s="53"/>
      <c r="Q31" s="53"/>
      <c r="R31" s="53"/>
    </row>
    <row r="32" spans="1:18" ht="12.75">
      <c r="A32" s="49"/>
      <c r="B32" s="50"/>
      <c r="C32" s="50"/>
      <c r="D32" s="105"/>
      <c r="E32" s="51"/>
      <c r="F32" s="52"/>
      <c r="G32" s="50"/>
      <c r="H32" s="105"/>
      <c r="I32" s="51"/>
      <c r="J32" s="52"/>
      <c r="K32" s="53"/>
      <c r="L32" s="53"/>
      <c r="M32" s="53"/>
      <c r="N32" s="53"/>
      <c r="O32" s="53"/>
      <c r="P32" s="53"/>
      <c r="Q32" s="53"/>
      <c r="R32" s="53"/>
    </row>
    <row r="33" spans="1:18" ht="12.75">
      <c r="A33" s="60" t="s">
        <v>119</v>
      </c>
      <c r="B33" s="50"/>
      <c r="C33" s="50"/>
      <c r="D33" s="105">
        <f>H33-L33</f>
        <v>-16247.22007037</v>
      </c>
      <c r="E33" s="51"/>
      <c r="F33" s="52">
        <f>-28207+14747</f>
        <v>-13460</v>
      </c>
      <c r="G33" s="50"/>
      <c r="H33" s="105">
        <f>-'[2]M-GER95A.XLS'!$P$682</f>
        <v>-33756.22007037</v>
      </c>
      <c r="I33" s="51"/>
      <c r="J33" s="52">
        <f>-14747-13460</f>
        <v>-28207</v>
      </c>
      <c r="K33" s="53"/>
      <c r="L33" s="53">
        <v>-17509</v>
      </c>
      <c r="M33" s="53"/>
      <c r="N33" s="53"/>
      <c r="O33" s="53"/>
      <c r="P33" s="53"/>
      <c r="Q33" s="53"/>
      <c r="R33" s="53"/>
    </row>
    <row r="34" spans="1:18" ht="12.75">
      <c r="A34" s="60"/>
      <c r="B34" s="50"/>
      <c r="C34" s="50"/>
      <c r="D34" s="105"/>
      <c r="E34" s="51"/>
      <c r="F34" s="52"/>
      <c r="G34" s="50"/>
      <c r="H34" s="105"/>
      <c r="I34" s="51"/>
      <c r="J34" s="52"/>
      <c r="K34" s="53"/>
      <c r="L34" s="53"/>
      <c r="M34" s="53"/>
      <c r="N34" s="53"/>
      <c r="O34" s="53"/>
      <c r="P34" s="53"/>
      <c r="Q34" s="53"/>
      <c r="R34" s="53"/>
    </row>
    <row r="35" spans="1:18" ht="12.75">
      <c r="A35" s="49" t="s">
        <v>44</v>
      </c>
      <c r="D35" s="106">
        <f>H35-L35</f>
        <v>1625.2194402834994</v>
      </c>
      <c r="E35" s="51"/>
      <c r="F35" s="55">
        <v>6093</v>
      </c>
      <c r="G35" s="50"/>
      <c r="H35" s="106">
        <f>'[2]M-GER95A.XLS'!$N$641</f>
        <v>5982.219440283499</v>
      </c>
      <c r="I35" s="51"/>
      <c r="J35" s="55">
        <f>4593+6093</f>
        <v>10686</v>
      </c>
      <c r="K35" s="53"/>
      <c r="L35" s="100">
        <v>4357</v>
      </c>
      <c r="M35" s="53"/>
      <c r="N35" s="53"/>
      <c r="O35" s="53"/>
      <c r="P35" s="53"/>
      <c r="Q35" s="53"/>
      <c r="R35" s="53"/>
    </row>
    <row r="36" spans="1:18" ht="12.75">
      <c r="A36" s="49"/>
      <c r="B36" s="50"/>
      <c r="C36" s="50"/>
      <c r="D36" s="105"/>
      <c r="E36" s="51"/>
      <c r="F36" s="52"/>
      <c r="G36" s="50"/>
      <c r="H36" s="105"/>
      <c r="I36" s="51"/>
      <c r="J36" s="52"/>
      <c r="K36" s="53"/>
      <c r="L36" s="53"/>
      <c r="M36" s="53"/>
      <c r="N36" s="53"/>
      <c r="O36" s="53"/>
      <c r="P36" s="53"/>
      <c r="Q36" s="53"/>
      <c r="R36" s="53"/>
    </row>
    <row r="37" spans="1:18" ht="12.75">
      <c r="A37" s="60" t="s">
        <v>136</v>
      </c>
      <c r="B37" s="75"/>
      <c r="C37" s="75"/>
      <c r="D37" s="105">
        <f>SUM(D27:D35)</f>
        <v>2922.755853195993</v>
      </c>
      <c r="E37" s="51"/>
      <c r="F37" s="52">
        <f>SUM(F27:F35)</f>
        <v>11102</v>
      </c>
      <c r="G37" s="50"/>
      <c r="H37" s="105">
        <f>SUM(H27:H35)</f>
        <v>8930.755853195993</v>
      </c>
      <c r="I37" s="51"/>
      <c r="J37" s="52">
        <f>SUM(J27:J35)</f>
        <v>18158</v>
      </c>
      <c r="K37" s="53"/>
      <c r="L37" s="51">
        <f>SUM(L27:L35)</f>
        <v>6008</v>
      </c>
      <c r="M37" s="53"/>
      <c r="N37" s="53"/>
      <c r="O37" s="53"/>
      <c r="P37" s="53"/>
      <c r="Q37" s="53"/>
      <c r="R37" s="53"/>
    </row>
    <row r="38" spans="1:18" ht="12.75">
      <c r="A38" s="49"/>
      <c r="B38" s="50"/>
      <c r="C38" s="50"/>
      <c r="D38" s="105"/>
      <c r="E38" s="51"/>
      <c r="F38" s="52"/>
      <c r="G38" s="50"/>
      <c r="H38" s="105"/>
      <c r="I38" s="51"/>
      <c r="J38" s="52"/>
      <c r="K38" s="53"/>
      <c r="L38" s="53"/>
      <c r="M38" s="53"/>
      <c r="N38" s="53"/>
      <c r="O38" s="53"/>
      <c r="P38" s="53"/>
      <c r="Q38" s="53"/>
      <c r="R38" s="53"/>
    </row>
    <row r="39" spans="1:18" ht="12.75">
      <c r="A39" s="49" t="s">
        <v>45</v>
      </c>
      <c r="B39" s="84" t="s">
        <v>88</v>
      </c>
      <c r="C39" s="75"/>
      <c r="D39" s="105">
        <f>H39-L39</f>
        <v>-661.5042699999999</v>
      </c>
      <c r="E39" s="51"/>
      <c r="F39" s="52">
        <v>-598</v>
      </c>
      <c r="G39" s="50"/>
      <c r="H39" s="105">
        <f>-'[2]M-GER95A.XLS'!$P$688</f>
        <v>-1328.50427</v>
      </c>
      <c r="I39" s="51"/>
      <c r="J39" s="52">
        <v>-1183</v>
      </c>
      <c r="K39" s="53"/>
      <c r="L39" s="53">
        <v>-667</v>
      </c>
      <c r="M39" s="53"/>
      <c r="N39" s="53"/>
      <c r="O39" s="53"/>
      <c r="P39" s="53"/>
      <c r="Q39" s="53"/>
      <c r="R39" s="53"/>
    </row>
    <row r="40" spans="1:18" ht="12.75">
      <c r="A40" s="49"/>
      <c r="B40" s="84"/>
      <c r="C40" s="75"/>
      <c r="D40" s="105"/>
      <c r="E40" s="51"/>
      <c r="F40" s="52"/>
      <c r="G40" s="50"/>
      <c r="H40" s="105"/>
      <c r="I40" s="51"/>
      <c r="J40" s="52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60" t="s">
        <v>173</v>
      </c>
      <c r="B41" s="84" t="s">
        <v>104</v>
      </c>
      <c r="C41" s="75"/>
      <c r="D41" s="105">
        <f>H41-L41</f>
        <v>-147.663</v>
      </c>
      <c r="E41" s="51"/>
      <c r="F41" s="52">
        <v>-118</v>
      </c>
      <c r="G41" s="50"/>
      <c r="H41" s="105">
        <f>'[2]M-GER95A.XLS'!$U$229</f>
        <v>-147.663</v>
      </c>
      <c r="I41" s="51"/>
      <c r="J41" s="90">
        <v>784</v>
      </c>
      <c r="K41" s="53"/>
      <c r="L41" s="53">
        <v>0</v>
      </c>
      <c r="M41" s="53"/>
      <c r="N41" s="53"/>
      <c r="O41" s="53"/>
      <c r="P41" s="53"/>
      <c r="Q41" s="53"/>
      <c r="R41" s="53"/>
    </row>
    <row r="42" spans="1:18" ht="12.75">
      <c r="A42" s="49"/>
      <c r="B42" s="50"/>
      <c r="C42" s="50"/>
      <c r="D42" s="105"/>
      <c r="E42" s="51"/>
      <c r="F42" s="52"/>
      <c r="G42" s="50"/>
      <c r="H42" s="105"/>
      <c r="I42" s="51"/>
      <c r="J42" s="52"/>
      <c r="K42" s="53"/>
      <c r="L42" s="53"/>
      <c r="M42" s="53"/>
      <c r="N42" s="53"/>
      <c r="O42" s="53"/>
      <c r="P42" s="53"/>
      <c r="Q42" s="53"/>
      <c r="R42" s="53"/>
    </row>
    <row r="43" spans="1:18" ht="12.75">
      <c r="A43" s="49" t="s">
        <v>46</v>
      </c>
      <c r="B43" s="50"/>
      <c r="C43" s="50"/>
      <c r="D43" s="106">
        <f>H43-L43</f>
        <v>367.773</v>
      </c>
      <c r="E43" s="51"/>
      <c r="F43" s="55">
        <v>1812</v>
      </c>
      <c r="G43" s="50"/>
      <c r="H43" s="106">
        <f>'[2]M-GER95A.XLS'!$U$230+2</f>
        <v>874.773</v>
      </c>
      <c r="I43" s="51"/>
      <c r="J43" s="55">
        <v>2309</v>
      </c>
      <c r="K43" s="53"/>
      <c r="L43" s="100">
        <v>507</v>
      </c>
      <c r="M43" s="53"/>
      <c r="N43" s="53"/>
      <c r="O43" s="53"/>
      <c r="P43" s="53"/>
      <c r="Q43" s="53"/>
      <c r="R43" s="53"/>
    </row>
    <row r="44" spans="1:18" ht="12.75">
      <c r="A44" s="49"/>
      <c r="B44" s="50"/>
      <c r="C44" s="50"/>
      <c r="D44" s="105"/>
      <c r="E44" s="51"/>
      <c r="F44" s="52"/>
      <c r="G44" s="50"/>
      <c r="H44" s="105"/>
      <c r="I44" s="51"/>
      <c r="J44" s="52"/>
      <c r="K44" s="53"/>
      <c r="L44" s="53"/>
      <c r="M44" s="53"/>
      <c r="N44" s="53"/>
      <c r="O44" s="53"/>
      <c r="P44" s="53"/>
      <c r="Q44" s="53"/>
      <c r="R44" s="53"/>
    </row>
    <row r="45" spans="1:18" ht="12.75">
      <c r="A45" s="60" t="s">
        <v>137</v>
      </c>
      <c r="B45" s="84" t="s">
        <v>101</v>
      </c>
      <c r="C45" s="50"/>
      <c r="D45" s="105">
        <f>SUM(D37:D43)</f>
        <v>2481.3615831959933</v>
      </c>
      <c r="E45" s="51"/>
      <c r="F45" s="52">
        <f>SUM(F37:F43)</f>
        <v>12198</v>
      </c>
      <c r="G45" s="50"/>
      <c r="H45" s="105">
        <f>SUM(H37:H43)</f>
        <v>8329.361583195992</v>
      </c>
      <c r="I45" s="51"/>
      <c r="J45" s="52">
        <f>SUM(J37:J43)</f>
        <v>20068</v>
      </c>
      <c r="K45" s="53"/>
      <c r="L45" s="53">
        <f>L43+L41+L39+L37</f>
        <v>5848</v>
      </c>
      <c r="M45" s="53"/>
      <c r="N45" s="53"/>
      <c r="O45" s="53"/>
      <c r="P45" s="53"/>
      <c r="Q45" s="53"/>
      <c r="R45" s="53"/>
    </row>
    <row r="46" spans="1:18" ht="12.75">
      <c r="A46" s="49"/>
      <c r="B46" s="50"/>
      <c r="C46" s="50"/>
      <c r="D46" s="105"/>
      <c r="E46" s="51"/>
      <c r="F46" s="52"/>
      <c r="G46" s="50"/>
      <c r="H46" s="105"/>
      <c r="I46" s="51"/>
      <c r="J46" s="52"/>
      <c r="K46" s="53"/>
      <c r="L46" s="53"/>
      <c r="M46" s="53"/>
      <c r="N46" s="53"/>
      <c r="O46" s="53"/>
      <c r="P46" s="53"/>
      <c r="Q46" s="53"/>
      <c r="R46" s="53"/>
    </row>
    <row r="47" spans="1:18" ht="12.75">
      <c r="A47" s="49" t="s">
        <v>12</v>
      </c>
      <c r="B47" s="50"/>
      <c r="C47" s="50"/>
      <c r="D47" s="106">
        <f>H47-L47</f>
        <v>-90.75779786999976</v>
      </c>
      <c r="E47" s="51"/>
      <c r="F47" s="55">
        <v>-1386</v>
      </c>
      <c r="G47" s="50"/>
      <c r="H47" s="106">
        <f>'[2]M-GER95A.XLS'!$U$232</f>
        <v>-507.75779786999976</v>
      </c>
      <c r="I47" s="51"/>
      <c r="J47" s="55">
        <v>-2813</v>
      </c>
      <c r="K47" s="53"/>
      <c r="L47" s="100">
        <v>-417</v>
      </c>
      <c r="M47" s="53"/>
      <c r="N47" s="53"/>
      <c r="O47" s="53"/>
      <c r="P47" s="53"/>
      <c r="Q47" s="53"/>
      <c r="R47" s="53"/>
    </row>
    <row r="48" spans="1:18" ht="12.75">
      <c r="A48" s="49"/>
      <c r="B48" s="50"/>
      <c r="C48" s="50"/>
      <c r="D48" s="105"/>
      <c r="E48" s="51"/>
      <c r="F48" s="52"/>
      <c r="G48" s="50"/>
      <c r="H48" s="105"/>
      <c r="I48" s="51"/>
      <c r="J48" s="52"/>
      <c r="K48" s="53"/>
      <c r="L48" s="53"/>
      <c r="M48" s="53"/>
      <c r="N48" s="53"/>
      <c r="O48" s="53"/>
      <c r="P48" s="53"/>
      <c r="Q48" s="53"/>
      <c r="R48" s="53"/>
    </row>
    <row r="49" spans="1:18" ht="12.75">
      <c r="A49" s="60" t="s">
        <v>138</v>
      </c>
      <c r="B49" s="50"/>
      <c r="C49" s="50"/>
      <c r="D49" s="105">
        <f>SUM(D45:D47)-1</f>
        <v>2389.6037853259936</v>
      </c>
      <c r="E49" s="51"/>
      <c r="F49" s="52">
        <f>SUM(F45:F47)</f>
        <v>10812</v>
      </c>
      <c r="G49" s="50"/>
      <c r="H49" s="105">
        <f>SUM(H45:H47)-1</f>
        <v>7820.603785325992</v>
      </c>
      <c r="I49" s="51"/>
      <c r="J49" s="52">
        <f>SUM(J45:J47)</f>
        <v>17255</v>
      </c>
      <c r="K49" s="53"/>
      <c r="L49" s="53">
        <f>L47+L45</f>
        <v>5431</v>
      </c>
      <c r="M49" s="53"/>
      <c r="N49" s="53"/>
      <c r="O49" s="53"/>
      <c r="P49" s="53"/>
      <c r="Q49" s="53"/>
      <c r="R49" s="53"/>
    </row>
    <row r="50" spans="1:18" ht="12.75">
      <c r="A50" s="49"/>
      <c r="B50" s="50"/>
      <c r="C50" s="50"/>
      <c r="D50" s="105"/>
      <c r="E50" s="51"/>
      <c r="F50" s="52"/>
      <c r="G50" s="50"/>
      <c r="H50" s="105"/>
      <c r="I50" s="51"/>
      <c r="J50" s="52"/>
      <c r="K50" s="53"/>
      <c r="L50" s="53"/>
      <c r="M50" s="53"/>
      <c r="N50" s="53"/>
      <c r="O50" s="53"/>
      <c r="P50" s="53"/>
      <c r="Q50" s="53"/>
      <c r="R50" s="53"/>
    </row>
    <row r="51" spans="1:18" ht="12.75">
      <c r="A51" s="49" t="s">
        <v>10</v>
      </c>
      <c r="B51" s="50"/>
      <c r="C51" s="50"/>
      <c r="D51" s="105">
        <f>H51-L51</f>
        <v>-351.3529934538308</v>
      </c>
      <c r="E51" s="51"/>
      <c r="F51" s="52">
        <v>-1032</v>
      </c>
      <c r="G51" s="50"/>
      <c r="H51" s="105">
        <f>'[2]M-GER95A.XLS'!$U$240+'[2]M-GER95A.XLS'!$U$242</f>
        <v>-1041.3529934538308</v>
      </c>
      <c r="I51" s="51"/>
      <c r="J51" s="52">
        <v>-2039</v>
      </c>
      <c r="K51" s="53"/>
      <c r="L51" s="53">
        <v>-690</v>
      </c>
      <c r="M51" s="53"/>
      <c r="N51" s="53"/>
      <c r="O51" s="53"/>
      <c r="P51" s="53"/>
      <c r="Q51" s="53"/>
      <c r="R51" s="53"/>
    </row>
    <row r="52" spans="1:18" ht="12.75">
      <c r="A52" s="49"/>
      <c r="B52" s="50"/>
      <c r="C52" s="50"/>
      <c r="D52" s="105"/>
      <c r="E52" s="51"/>
      <c r="F52" s="52"/>
      <c r="G52" s="50"/>
      <c r="H52" s="105"/>
      <c r="I52" s="51"/>
      <c r="J52" s="52"/>
      <c r="K52" s="53"/>
      <c r="L52" s="53"/>
      <c r="M52" s="53"/>
      <c r="N52" s="53"/>
      <c r="O52" s="53"/>
      <c r="P52" s="53"/>
      <c r="Q52" s="53"/>
      <c r="R52" s="53"/>
    </row>
    <row r="53" spans="1:18" ht="13.5" thickBot="1">
      <c r="A53" s="60" t="s">
        <v>139</v>
      </c>
      <c r="B53" s="50"/>
      <c r="C53" s="50"/>
      <c r="D53" s="107">
        <f>SUM(D49:D51)+1</f>
        <v>2039.2507918721628</v>
      </c>
      <c r="E53" s="51"/>
      <c r="F53" s="70">
        <f>SUM(F49:F52)</f>
        <v>9780</v>
      </c>
      <c r="G53" s="50"/>
      <c r="H53" s="107">
        <f>SUM(H49:H52)+1</f>
        <v>6780.250791872161</v>
      </c>
      <c r="I53" s="51"/>
      <c r="J53" s="70">
        <f>SUM(J49:J52)</f>
        <v>15216</v>
      </c>
      <c r="K53" s="53"/>
      <c r="L53" s="101">
        <f>L51+L49</f>
        <v>4741</v>
      </c>
      <c r="M53" s="53"/>
      <c r="N53" s="53"/>
      <c r="O53" s="53"/>
      <c r="P53" s="53"/>
      <c r="Q53" s="53"/>
      <c r="R53" s="53"/>
    </row>
    <row r="54" spans="1:18" ht="12.75">
      <c r="A54" s="49"/>
      <c r="B54" s="50"/>
      <c r="C54" s="50"/>
      <c r="D54" s="105"/>
      <c r="E54" s="51"/>
      <c r="F54" s="52"/>
      <c r="G54" s="50"/>
      <c r="H54" s="105"/>
      <c r="I54" s="51"/>
      <c r="J54" s="52"/>
      <c r="L54" s="53"/>
      <c r="M54" s="53"/>
      <c r="N54" s="53"/>
      <c r="O54" s="53"/>
      <c r="P54" s="53"/>
      <c r="Q54" s="53"/>
      <c r="R54" s="53"/>
    </row>
    <row r="55" spans="1:18" ht="12.75">
      <c r="A55" s="49"/>
      <c r="B55" s="50"/>
      <c r="C55" s="50"/>
      <c r="D55" s="105"/>
      <c r="E55" s="51"/>
      <c r="F55" s="52"/>
      <c r="G55" s="50"/>
      <c r="H55" s="105"/>
      <c r="I55" s="51"/>
      <c r="J55" s="52"/>
      <c r="K55" s="53"/>
      <c r="L55" s="53"/>
      <c r="M55" s="53"/>
      <c r="N55" s="53"/>
      <c r="O55" s="53"/>
      <c r="P55" s="53"/>
      <c r="Q55" s="53"/>
      <c r="R55" s="53"/>
    </row>
    <row r="56" spans="1:18" ht="12.75">
      <c r="A56" s="60" t="s">
        <v>140</v>
      </c>
      <c r="B56" s="50"/>
      <c r="C56" s="50"/>
      <c r="D56" s="105"/>
      <c r="E56" s="51"/>
      <c r="F56" s="52"/>
      <c r="G56" s="50"/>
      <c r="H56" s="105"/>
      <c r="I56" s="51"/>
      <c r="J56" s="71"/>
      <c r="K56" s="53"/>
      <c r="L56" s="53"/>
      <c r="M56" s="53"/>
      <c r="N56" s="53"/>
      <c r="O56" s="53"/>
      <c r="P56" s="53"/>
      <c r="Q56" s="53"/>
      <c r="R56" s="53"/>
    </row>
    <row r="57" spans="1:18" ht="12.75">
      <c r="A57" s="54" t="s">
        <v>47</v>
      </c>
      <c r="B57" s="50"/>
      <c r="C57" s="50"/>
      <c r="D57" s="109">
        <f>H57-L57</f>
        <v>0.34038503997044645</v>
      </c>
      <c r="E57" s="51"/>
      <c r="F57" s="92">
        <v>1.61</v>
      </c>
      <c r="G57" s="50"/>
      <c r="H57" s="108">
        <f>'[3]June05'!$C$46</f>
        <v>1.1203850399704465</v>
      </c>
      <c r="I57" s="51"/>
      <c r="J57" s="71">
        <v>2.5</v>
      </c>
      <c r="K57" s="53"/>
      <c r="L57" s="102">
        <v>0.78</v>
      </c>
      <c r="M57" s="53"/>
      <c r="N57" s="53"/>
      <c r="O57" s="53"/>
      <c r="P57" s="53"/>
      <c r="Q57" s="53"/>
      <c r="R57" s="53"/>
    </row>
    <row r="58" spans="1:18" ht="12.75">
      <c r="A58" s="54" t="s">
        <v>48</v>
      </c>
      <c r="B58" s="50"/>
      <c r="C58" s="50"/>
      <c r="D58" s="109">
        <f>H58-L58</f>
        <v>0.28638056155488567</v>
      </c>
      <c r="E58" s="51"/>
      <c r="F58" s="92">
        <v>1.38</v>
      </c>
      <c r="G58" s="50"/>
      <c r="H58" s="108">
        <f>'[3]June05'!$C$58</f>
        <v>0.9563805615548857</v>
      </c>
      <c r="I58" s="51"/>
      <c r="J58" s="71">
        <v>2.14</v>
      </c>
      <c r="K58" s="53"/>
      <c r="L58" s="102">
        <v>0.67</v>
      </c>
      <c r="M58" s="53"/>
      <c r="N58" s="53"/>
      <c r="O58" s="53"/>
      <c r="P58" s="53"/>
      <c r="Q58" s="53"/>
      <c r="R58" s="53"/>
    </row>
    <row r="59" spans="1:18" ht="12.75">
      <c r="A59" s="49"/>
      <c r="B59" s="50"/>
      <c r="C59" s="50"/>
      <c r="D59" s="106"/>
      <c r="E59" s="56"/>
      <c r="F59" s="55"/>
      <c r="G59" s="50"/>
      <c r="H59" s="106"/>
      <c r="I59" s="56"/>
      <c r="J59" s="55"/>
      <c r="K59" s="53"/>
      <c r="L59" s="53"/>
      <c r="M59" s="53"/>
      <c r="N59" s="53"/>
      <c r="O59" s="53"/>
      <c r="P59" s="53"/>
      <c r="Q59" s="53"/>
      <c r="R59" s="53"/>
    </row>
    <row r="60" spans="1:18" ht="12.7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3"/>
      <c r="L60" s="53"/>
      <c r="M60" s="53"/>
      <c r="N60" s="53"/>
      <c r="O60" s="53"/>
      <c r="P60" s="53"/>
      <c r="Q60" s="53"/>
      <c r="R60" s="53"/>
    </row>
    <row r="61" spans="1:18" ht="12.7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3"/>
      <c r="L61" s="53"/>
      <c r="M61" s="53"/>
      <c r="N61" s="53"/>
      <c r="O61" s="53"/>
      <c r="P61" s="53"/>
      <c r="Q61" s="53"/>
      <c r="R61" s="53"/>
    </row>
    <row r="62" spans="1:18" ht="12.7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3"/>
      <c r="L62" s="53"/>
      <c r="M62" s="53"/>
      <c r="N62" s="53"/>
      <c r="O62" s="53"/>
      <c r="P62" s="53"/>
      <c r="Q62" s="53"/>
      <c r="R62" s="53"/>
    </row>
    <row r="63" spans="1:18" ht="12.75">
      <c r="A63" s="60" t="s">
        <v>93</v>
      </c>
      <c r="B63" s="50"/>
      <c r="C63" s="50"/>
      <c r="D63" s="50"/>
      <c r="E63" s="50"/>
      <c r="F63" s="50"/>
      <c r="G63" s="50"/>
      <c r="H63" s="50"/>
      <c r="I63" s="50"/>
      <c r="J63" s="50"/>
      <c r="K63" s="53"/>
      <c r="L63" s="53"/>
      <c r="M63" s="53"/>
      <c r="N63" s="53"/>
      <c r="O63" s="53"/>
      <c r="P63" s="53"/>
      <c r="Q63" s="53"/>
      <c r="R63" s="53"/>
    </row>
    <row r="64" spans="1:18" ht="12.75">
      <c r="A64" s="61" t="s">
        <v>175</v>
      </c>
      <c r="B64" s="50"/>
      <c r="C64" s="50"/>
      <c r="D64" s="50"/>
      <c r="E64" s="50"/>
      <c r="F64" s="50"/>
      <c r="G64" s="50"/>
      <c r="H64" s="50"/>
      <c r="I64" s="50"/>
      <c r="J64" s="50"/>
      <c r="K64" s="53"/>
      <c r="L64" s="53"/>
      <c r="M64" s="53"/>
      <c r="N64" s="53"/>
      <c r="O64" s="53"/>
      <c r="P64" s="53"/>
      <c r="Q64" s="53"/>
      <c r="R64" s="53"/>
    </row>
    <row r="65" spans="1:18" ht="12.75">
      <c r="A65" s="61" t="s">
        <v>177</v>
      </c>
      <c r="B65" s="50"/>
      <c r="C65" s="50"/>
      <c r="D65" s="50"/>
      <c r="E65" s="50"/>
      <c r="F65" s="50"/>
      <c r="G65" s="50"/>
      <c r="H65" s="50"/>
      <c r="I65" s="50"/>
      <c r="J65" s="50"/>
      <c r="K65" s="53"/>
      <c r="L65" s="53"/>
      <c r="M65" s="53"/>
      <c r="N65" s="53"/>
      <c r="O65" s="53"/>
      <c r="P65" s="53"/>
      <c r="Q65" s="53"/>
      <c r="R65" s="53"/>
    </row>
    <row r="66" spans="1:18" ht="12.75">
      <c r="A66" s="61" t="s">
        <v>176</v>
      </c>
      <c r="B66" s="50"/>
      <c r="C66" s="50"/>
      <c r="D66" s="50"/>
      <c r="E66" s="50"/>
      <c r="F66" s="50"/>
      <c r="G66" s="50"/>
      <c r="H66" s="50"/>
      <c r="I66" s="50"/>
      <c r="J66" s="50"/>
      <c r="K66" s="53"/>
      <c r="L66" s="53"/>
      <c r="M66" s="53"/>
      <c r="N66" s="53"/>
      <c r="O66" s="53"/>
      <c r="P66" s="53"/>
      <c r="Q66" s="53"/>
      <c r="R66" s="53"/>
    </row>
    <row r="67" spans="1:18" ht="12.7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3"/>
      <c r="L67" s="53"/>
      <c r="M67" s="53"/>
      <c r="N67" s="53"/>
      <c r="O67" s="53"/>
      <c r="P67" s="53"/>
      <c r="Q67" s="53"/>
      <c r="R67" s="53"/>
    </row>
    <row r="68" spans="1:18" ht="12.75">
      <c r="A68" s="60" t="s">
        <v>96</v>
      </c>
      <c r="B68" s="50"/>
      <c r="C68" s="50"/>
      <c r="D68" s="50"/>
      <c r="E68" s="50"/>
      <c r="F68" s="50"/>
      <c r="G68" s="50"/>
      <c r="H68" s="50"/>
      <c r="I68" s="50"/>
      <c r="J68" s="50"/>
      <c r="K68" s="53"/>
      <c r="L68" s="53"/>
      <c r="M68" s="53"/>
      <c r="N68" s="53"/>
      <c r="O68" s="53"/>
      <c r="P68" s="53"/>
      <c r="Q68" s="53"/>
      <c r="R68" s="53"/>
    </row>
    <row r="69" spans="1:18" ht="12.75">
      <c r="A69" s="61" t="s">
        <v>174</v>
      </c>
      <c r="B69" s="50"/>
      <c r="C69" s="50"/>
      <c r="D69" s="91" t="s">
        <v>120</v>
      </c>
      <c r="F69" s="91" t="s">
        <v>120</v>
      </c>
      <c r="G69" s="50"/>
      <c r="H69" s="81" t="s">
        <v>133</v>
      </c>
      <c r="I69" s="80"/>
      <c r="J69" s="81" t="s">
        <v>133</v>
      </c>
      <c r="K69" s="53"/>
      <c r="L69" s="53"/>
      <c r="M69" s="53"/>
      <c r="N69" s="53"/>
      <c r="O69" s="53"/>
      <c r="P69" s="53"/>
      <c r="Q69" s="53"/>
      <c r="R69" s="53"/>
    </row>
    <row r="70" spans="1:18" ht="12.75">
      <c r="A70" s="49"/>
      <c r="B70" s="50"/>
      <c r="C70" s="50"/>
      <c r="D70" s="82" t="s">
        <v>147</v>
      </c>
      <c r="E70" s="78"/>
      <c r="F70" s="83" t="s">
        <v>154</v>
      </c>
      <c r="G70" s="50"/>
      <c r="H70" s="82" t="s">
        <v>147</v>
      </c>
      <c r="I70" s="78"/>
      <c r="J70" s="83" t="s">
        <v>154</v>
      </c>
      <c r="K70" s="53"/>
      <c r="L70" s="53"/>
      <c r="M70" s="53"/>
      <c r="N70" s="53"/>
      <c r="O70" s="53"/>
      <c r="P70" s="53"/>
      <c r="Q70" s="53"/>
      <c r="R70" s="53"/>
    </row>
    <row r="71" spans="1:18" ht="12.75">
      <c r="A71" s="49"/>
      <c r="B71" s="50"/>
      <c r="C71" s="50"/>
      <c r="D71" s="65" t="s">
        <v>13</v>
      </c>
      <c r="E71" s="50"/>
      <c r="F71" s="65" t="s">
        <v>13</v>
      </c>
      <c r="G71" s="50"/>
      <c r="H71" s="65" t="s">
        <v>13</v>
      </c>
      <c r="I71" s="50"/>
      <c r="J71" s="65" t="s">
        <v>13</v>
      </c>
      <c r="K71" s="53"/>
      <c r="L71" s="53"/>
      <c r="M71" s="53"/>
      <c r="N71" s="53"/>
      <c r="O71" s="53"/>
      <c r="P71" s="53"/>
      <c r="Q71" s="53"/>
      <c r="R71" s="53"/>
    </row>
    <row r="72" spans="1:18" ht="12.75">
      <c r="A72" s="49"/>
      <c r="B72" s="50"/>
      <c r="C72" s="50"/>
      <c r="G72" s="50"/>
      <c r="H72" s="65"/>
      <c r="I72" s="50"/>
      <c r="J72" s="65"/>
      <c r="K72" s="53"/>
      <c r="L72" s="53"/>
      <c r="M72" s="53"/>
      <c r="N72" s="53"/>
      <c r="O72" s="53"/>
      <c r="P72" s="53"/>
      <c r="Q72" s="53"/>
      <c r="R72" s="53"/>
    </row>
    <row r="73" spans="1:18" ht="12.75">
      <c r="A73" s="61" t="s">
        <v>169</v>
      </c>
      <c r="B73" s="50"/>
      <c r="C73" s="50"/>
      <c r="G73" s="50"/>
      <c r="H73" s="65"/>
      <c r="I73" s="50"/>
      <c r="J73" s="65"/>
      <c r="K73" s="53"/>
      <c r="L73" s="53"/>
      <c r="M73" s="53"/>
      <c r="N73" s="53"/>
      <c r="O73" s="53"/>
      <c r="P73" s="53"/>
      <c r="Q73" s="53"/>
      <c r="R73" s="53"/>
    </row>
    <row r="74" spans="1:18" ht="12.75">
      <c r="A74" s="98" t="s">
        <v>168</v>
      </c>
      <c r="B74" s="50"/>
      <c r="C74" s="50"/>
      <c r="D74" s="53">
        <v>0</v>
      </c>
      <c r="F74" s="94">
        <f>784-902</f>
        <v>-118</v>
      </c>
      <c r="G74" s="50"/>
      <c r="H74" s="53">
        <v>0</v>
      </c>
      <c r="I74" s="50"/>
      <c r="J74" s="65">
        <v>784</v>
      </c>
      <c r="K74" s="53"/>
      <c r="L74" s="53"/>
      <c r="M74" s="53"/>
      <c r="N74" s="53"/>
      <c r="O74" s="53"/>
      <c r="P74" s="53"/>
      <c r="Q74" s="53"/>
      <c r="R74" s="53"/>
    </row>
    <row r="75" spans="1:18" ht="12.75">
      <c r="A75" s="61" t="s">
        <v>166</v>
      </c>
      <c r="B75" s="50"/>
      <c r="C75" s="51"/>
      <c r="D75" s="51">
        <v>371</v>
      </c>
      <c r="F75" s="53">
        <v>0</v>
      </c>
      <c r="H75" s="51">
        <v>371</v>
      </c>
      <c r="I75" s="51"/>
      <c r="J75" s="51">
        <v>0</v>
      </c>
      <c r="K75" s="53"/>
      <c r="L75" s="53"/>
      <c r="M75" s="53"/>
      <c r="N75" s="53"/>
      <c r="O75" s="53"/>
      <c r="P75" s="53"/>
      <c r="Q75" s="53"/>
      <c r="R75" s="53"/>
    </row>
    <row r="76" spans="1:18" ht="12.75">
      <c r="A76" s="61" t="s">
        <v>167</v>
      </c>
      <c r="B76" s="50"/>
      <c r="C76" s="51"/>
      <c r="D76" s="56">
        <v>-519</v>
      </c>
      <c r="F76" s="100">
        <v>0</v>
      </c>
      <c r="H76" s="56">
        <v>-519</v>
      </c>
      <c r="I76" s="51"/>
      <c r="J76" s="56">
        <v>0</v>
      </c>
      <c r="K76" s="53"/>
      <c r="L76" s="53"/>
      <c r="M76" s="53"/>
      <c r="N76" s="53"/>
      <c r="O76" s="53"/>
      <c r="P76" s="53"/>
      <c r="Q76" s="53"/>
      <c r="R76" s="53"/>
    </row>
    <row r="77" spans="1:18" ht="12.75">
      <c r="A77" s="61"/>
      <c r="B77" s="50"/>
      <c r="C77" s="51"/>
      <c r="D77" s="51"/>
      <c r="F77" s="53"/>
      <c r="H77" s="51"/>
      <c r="I77" s="51"/>
      <c r="J77" s="51"/>
      <c r="K77" s="53"/>
      <c r="L77" s="53"/>
      <c r="M77" s="53"/>
      <c r="N77" s="53"/>
      <c r="O77" s="53"/>
      <c r="P77" s="53"/>
      <c r="Q77" s="53"/>
      <c r="R77" s="53"/>
    </row>
    <row r="78" spans="1:18" ht="13.5" thickBot="1">
      <c r="A78" s="49"/>
      <c r="B78" s="50"/>
      <c r="C78" s="50"/>
      <c r="D78" s="103">
        <f>D76+D75</f>
        <v>-148</v>
      </c>
      <c r="F78" s="104">
        <f>F74</f>
        <v>-118</v>
      </c>
      <c r="H78" s="96">
        <f>H76+H75</f>
        <v>-148</v>
      </c>
      <c r="I78" s="51"/>
      <c r="J78" s="96">
        <f>J74</f>
        <v>784</v>
      </c>
      <c r="K78" s="88"/>
      <c r="L78" s="53"/>
      <c r="M78" s="53"/>
      <c r="N78" s="53"/>
      <c r="O78" s="53"/>
      <c r="P78" s="53"/>
      <c r="Q78" s="53"/>
      <c r="R78" s="53"/>
    </row>
    <row r="79" spans="1:18" ht="13.5" thickTop="1">
      <c r="A79" s="49"/>
      <c r="B79" s="50"/>
      <c r="C79" s="50"/>
      <c r="H79" s="51"/>
      <c r="I79" s="51"/>
      <c r="J79" s="51"/>
      <c r="K79" s="88"/>
      <c r="L79" s="53"/>
      <c r="M79" s="53"/>
      <c r="N79" s="53"/>
      <c r="O79" s="53"/>
      <c r="P79" s="53"/>
      <c r="Q79" s="53"/>
      <c r="R79" s="53"/>
    </row>
    <row r="80" spans="1:18" ht="12.75">
      <c r="A80" s="60" t="s">
        <v>105</v>
      </c>
      <c r="B80" s="50"/>
      <c r="C80" s="50"/>
      <c r="D80" s="50"/>
      <c r="E80" s="50"/>
      <c r="F80" s="50"/>
      <c r="G80" s="50"/>
      <c r="H80" s="50"/>
      <c r="I80" s="50"/>
      <c r="J80" s="50"/>
      <c r="K80" s="53"/>
      <c r="L80" s="53"/>
      <c r="M80" s="53"/>
      <c r="N80" s="53"/>
      <c r="O80" s="53"/>
      <c r="P80" s="53"/>
      <c r="Q80" s="53"/>
      <c r="R80" s="53"/>
    </row>
    <row r="81" spans="1:18" ht="12.75">
      <c r="A81" s="61" t="s">
        <v>141</v>
      </c>
      <c r="B81" s="50"/>
      <c r="C81" s="50"/>
      <c r="D81" s="50"/>
      <c r="E81" s="50"/>
      <c r="F81" s="50"/>
      <c r="G81" s="50"/>
      <c r="H81" s="50"/>
      <c r="I81" s="50"/>
      <c r="J81" s="50"/>
      <c r="K81" s="53"/>
      <c r="L81" s="53"/>
      <c r="M81" s="53"/>
      <c r="N81" s="53"/>
      <c r="O81" s="53"/>
      <c r="P81" s="53"/>
      <c r="Q81" s="53"/>
      <c r="R81" s="53"/>
    </row>
    <row r="82" spans="1:18" ht="12.75">
      <c r="A82" s="61"/>
      <c r="B82" s="50"/>
      <c r="C82" s="50"/>
      <c r="D82" s="50"/>
      <c r="E82" s="50"/>
      <c r="F82" s="50"/>
      <c r="G82" s="50"/>
      <c r="H82" s="50"/>
      <c r="I82" s="50"/>
      <c r="J82" s="50"/>
      <c r="K82" s="53"/>
      <c r="L82" s="53"/>
      <c r="M82" s="53"/>
      <c r="N82" s="53"/>
      <c r="O82" s="53"/>
      <c r="P82" s="53"/>
      <c r="Q82" s="53"/>
      <c r="R82" s="53"/>
    </row>
    <row r="83" spans="1:18" ht="12.75">
      <c r="A83" s="61"/>
      <c r="B83" s="50"/>
      <c r="C83" s="50"/>
      <c r="D83" s="91" t="s">
        <v>120</v>
      </c>
      <c r="F83" s="91" t="s">
        <v>120</v>
      </c>
      <c r="G83" s="50"/>
      <c r="H83" s="81" t="s">
        <v>133</v>
      </c>
      <c r="I83" s="80"/>
      <c r="J83" s="81" t="s">
        <v>133</v>
      </c>
      <c r="K83" s="53"/>
      <c r="L83" s="53"/>
      <c r="M83" s="53"/>
      <c r="N83" s="53"/>
      <c r="O83" s="53"/>
      <c r="P83" s="53"/>
      <c r="Q83" s="53"/>
      <c r="R83" s="53"/>
    </row>
    <row r="84" spans="1:18" ht="12.75">
      <c r="A84" s="61"/>
      <c r="B84" s="50"/>
      <c r="C84" s="50"/>
      <c r="D84" s="82" t="s">
        <v>147</v>
      </c>
      <c r="E84" s="78"/>
      <c r="F84" s="83" t="s">
        <v>154</v>
      </c>
      <c r="G84" s="50"/>
      <c r="H84" s="82" t="s">
        <v>147</v>
      </c>
      <c r="I84" s="78"/>
      <c r="J84" s="83" t="s">
        <v>154</v>
      </c>
      <c r="K84" s="53"/>
      <c r="L84" s="53"/>
      <c r="M84" s="53"/>
      <c r="N84" s="53"/>
      <c r="O84" s="53"/>
      <c r="P84" s="53"/>
      <c r="Q84" s="53"/>
      <c r="R84" s="53"/>
    </row>
    <row r="85" spans="1:18" ht="12.75">
      <c r="A85" s="61"/>
      <c r="B85" s="50"/>
      <c r="C85" s="50"/>
      <c r="D85" s="65" t="s">
        <v>13</v>
      </c>
      <c r="E85" s="50"/>
      <c r="F85" s="65" t="s">
        <v>13</v>
      </c>
      <c r="G85" s="50"/>
      <c r="H85" s="65" t="s">
        <v>13</v>
      </c>
      <c r="I85" s="50"/>
      <c r="J85" s="65" t="s">
        <v>13</v>
      </c>
      <c r="K85" s="53"/>
      <c r="L85" s="53"/>
      <c r="M85" s="53"/>
      <c r="N85" s="53"/>
      <c r="O85" s="53"/>
      <c r="P85" s="53"/>
      <c r="Q85" s="53"/>
      <c r="R85" s="53"/>
    </row>
    <row r="86" spans="1:18" ht="12.75">
      <c r="A86" s="61"/>
      <c r="B86" s="50"/>
      <c r="C86" s="50"/>
      <c r="G86" s="50"/>
      <c r="H86" s="65"/>
      <c r="I86" s="50"/>
      <c r="J86" s="65"/>
      <c r="K86" s="53"/>
      <c r="L86" s="53"/>
      <c r="M86" s="53"/>
      <c r="N86" s="53"/>
      <c r="O86" s="53"/>
      <c r="P86" s="53"/>
      <c r="Q86" s="53"/>
      <c r="R86" s="53"/>
    </row>
    <row r="87" spans="1:18" ht="12.75">
      <c r="A87" s="61" t="s">
        <v>171</v>
      </c>
      <c r="B87" s="50"/>
      <c r="C87" s="50"/>
      <c r="K87" s="53"/>
      <c r="L87" s="53"/>
      <c r="M87" s="53"/>
      <c r="N87" s="53"/>
      <c r="O87" s="53"/>
      <c r="P87" s="53"/>
      <c r="Q87" s="53"/>
      <c r="R87" s="53"/>
    </row>
    <row r="88" spans="1:18" ht="12.75">
      <c r="A88" s="61" t="s">
        <v>142</v>
      </c>
      <c r="B88" s="50"/>
      <c r="C88" s="50"/>
      <c r="D88" s="50">
        <v>-1582</v>
      </c>
      <c r="F88" s="94">
        <v>896</v>
      </c>
      <c r="G88" s="50">
        <v>-10068</v>
      </c>
      <c r="H88" s="50">
        <v>-929</v>
      </c>
      <c r="I88" s="50"/>
      <c r="J88" s="50">
        <f>-1606+896</f>
        <v>-710</v>
      </c>
      <c r="K88" s="53"/>
      <c r="L88" s="53"/>
      <c r="M88" s="53"/>
      <c r="N88" s="53"/>
      <c r="O88" s="53"/>
      <c r="P88" s="53"/>
      <c r="Q88" s="53"/>
      <c r="R88" s="53"/>
    </row>
    <row r="89" spans="1:18" ht="12.75">
      <c r="A89" s="61" t="s">
        <v>170</v>
      </c>
      <c r="B89" s="50"/>
      <c r="C89" s="50"/>
      <c r="D89" s="94">
        <v>163</v>
      </c>
      <c r="F89" s="95">
        <v>301</v>
      </c>
      <c r="G89" s="50"/>
      <c r="H89" s="50">
        <v>-22</v>
      </c>
      <c r="I89" s="50"/>
      <c r="J89" s="16">
        <f>259+301</f>
        <v>560</v>
      </c>
      <c r="K89" s="53"/>
      <c r="L89" s="53"/>
      <c r="M89" s="53"/>
      <c r="N89" s="53"/>
      <c r="O89" s="53"/>
      <c r="P89" s="53"/>
      <c r="Q89" s="53"/>
      <c r="R89" s="53"/>
    </row>
    <row r="90" spans="1:18" ht="12.75">
      <c r="A90" s="61" t="s">
        <v>172</v>
      </c>
      <c r="B90" s="50"/>
      <c r="C90" s="50"/>
      <c r="K90" s="53"/>
      <c r="L90" s="53"/>
      <c r="M90" s="53"/>
      <c r="N90" s="53"/>
      <c r="O90" s="53"/>
      <c r="P90" s="53"/>
      <c r="Q90" s="53"/>
      <c r="R90" s="53"/>
    </row>
    <row r="91" spans="1:18" ht="12.75">
      <c r="A91" s="61" t="s">
        <v>145</v>
      </c>
      <c r="B91" s="50"/>
      <c r="C91" s="50"/>
      <c r="D91" s="94">
        <v>-616</v>
      </c>
      <c r="F91" s="94">
        <f>184+321</f>
        <v>505</v>
      </c>
      <c r="G91" s="50"/>
      <c r="H91" s="50">
        <f>-373+D91</f>
        <v>-989</v>
      </c>
      <c r="I91" s="50"/>
      <c r="J91" s="16">
        <v>184</v>
      </c>
      <c r="K91" s="53"/>
      <c r="L91" s="53"/>
      <c r="M91" s="53"/>
      <c r="N91" s="53"/>
      <c r="O91" s="53"/>
      <c r="P91" s="53"/>
      <c r="Q91" s="53"/>
      <c r="R91" s="53"/>
    </row>
    <row r="92" spans="4:18" ht="13.5" thickBot="1">
      <c r="D92" s="89"/>
      <c r="F92" s="89"/>
      <c r="G92" s="50"/>
      <c r="H92" s="89"/>
      <c r="J92" s="89"/>
      <c r="K92" s="53"/>
      <c r="L92" s="53"/>
      <c r="M92" s="53"/>
      <c r="N92" s="53"/>
      <c r="O92" s="53"/>
      <c r="P92" s="53"/>
      <c r="Q92" s="53"/>
      <c r="R92" s="53"/>
    </row>
    <row r="93" spans="7:18" ht="13.5" thickTop="1">
      <c r="G93" s="50"/>
      <c r="H93" s="50"/>
      <c r="I93" s="50"/>
      <c r="J93" s="50"/>
      <c r="K93" s="53"/>
      <c r="L93" s="53"/>
      <c r="M93" s="53"/>
      <c r="N93" s="53"/>
      <c r="O93" s="53"/>
      <c r="P93" s="53"/>
      <c r="Q93" s="53"/>
      <c r="R93" s="53"/>
    </row>
    <row r="94" spans="1:18" ht="12.75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3"/>
      <c r="L94" s="53"/>
      <c r="M94" s="53"/>
      <c r="N94" s="53"/>
      <c r="O94" s="53"/>
      <c r="P94" s="53"/>
      <c r="Q94" s="53"/>
      <c r="R94" s="53"/>
    </row>
    <row r="95" spans="1:18" ht="12.75">
      <c r="A95" s="49"/>
      <c r="B95" s="50"/>
      <c r="C95" s="50"/>
      <c r="D95" s="50"/>
      <c r="E95" s="50"/>
      <c r="F95" s="50"/>
      <c r="G95" s="50"/>
      <c r="H95" s="50"/>
      <c r="I95" s="50"/>
      <c r="J95" s="50"/>
      <c r="K95" s="53"/>
      <c r="L95" s="53"/>
      <c r="M95" s="53"/>
      <c r="N95" s="53"/>
      <c r="O95" s="53"/>
      <c r="P95" s="53"/>
      <c r="Q95" s="53"/>
      <c r="R95" s="53"/>
    </row>
    <row r="96" spans="1:18" ht="12.75">
      <c r="A96" s="116" t="s">
        <v>160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53"/>
      <c r="L96" s="53"/>
      <c r="M96" s="53"/>
      <c r="N96" s="53"/>
      <c r="O96" s="53"/>
      <c r="P96" s="53"/>
      <c r="Q96" s="53"/>
      <c r="R96" s="53"/>
    </row>
    <row r="97" spans="1:18" ht="12.75">
      <c r="A97" s="49"/>
      <c r="B97" s="50"/>
      <c r="C97" s="50"/>
      <c r="D97" s="50"/>
      <c r="E97" s="50"/>
      <c r="F97" s="50"/>
      <c r="G97" s="50"/>
      <c r="H97" s="50"/>
      <c r="I97" s="50"/>
      <c r="J97" s="50"/>
      <c r="K97" s="53"/>
      <c r="L97" s="53"/>
      <c r="M97" s="53"/>
      <c r="N97" s="53"/>
      <c r="O97" s="53"/>
      <c r="P97" s="53"/>
      <c r="Q97" s="53"/>
      <c r="R97" s="53"/>
    </row>
    <row r="98" spans="1:18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3"/>
      <c r="L98" s="53"/>
      <c r="M98" s="53"/>
      <c r="N98" s="53"/>
      <c r="O98" s="53"/>
      <c r="P98" s="53"/>
      <c r="Q98" s="53"/>
      <c r="R98" s="53"/>
    </row>
    <row r="99" spans="1:18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3"/>
      <c r="L99" s="53"/>
      <c r="M99" s="53"/>
      <c r="N99" s="53"/>
      <c r="O99" s="53"/>
      <c r="P99" s="53"/>
      <c r="Q99" s="53"/>
      <c r="R99" s="53"/>
    </row>
    <row r="100" spans="1:18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3"/>
      <c r="L100" s="53"/>
      <c r="M100" s="53"/>
      <c r="N100" s="53"/>
      <c r="O100" s="53"/>
      <c r="P100" s="53"/>
      <c r="Q100" s="53"/>
      <c r="R100" s="53"/>
    </row>
    <row r="101" spans="1:18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3"/>
      <c r="L101" s="53"/>
      <c r="M101" s="53"/>
      <c r="N101" s="53"/>
      <c r="O101" s="53"/>
      <c r="P101" s="53"/>
      <c r="Q101" s="53"/>
      <c r="R101" s="53"/>
    </row>
    <row r="102" spans="1:18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3"/>
      <c r="L102" s="53"/>
      <c r="M102" s="53"/>
      <c r="N102" s="53"/>
      <c r="O102" s="53"/>
      <c r="P102" s="53"/>
      <c r="Q102" s="53"/>
      <c r="R102" s="53"/>
    </row>
    <row r="103" spans="1:18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3"/>
      <c r="L103" s="53"/>
      <c r="M103" s="53"/>
      <c r="N103" s="53"/>
      <c r="O103" s="53"/>
      <c r="P103" s="53"/>
      <c r="Q103" s="53"/>
      <c r="R103" s="53"/>
    </row>
    <row r="104" spans="1:18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3"/>
      <c r="L104" s="53"/>
      <c r="M104" s="53"/>
      <c r="N104" s="53"/>
      <c r="O104" s="53"/>
      <c r="P104" s="53"/>
      <c r="Q104" s="53"/>
      <c r="R104" s="53"/>
    </row>
    <row r="105" spans="1:18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3"/>
      <c r="L105" s="53"/>
      <c r="M105" s="53"/>
      <c r="N105" s="53"/>
      <c r="O105" s="53"/>
      <c r="P105" s="53"/>
      <c r="Q105" s="53"/>
      <c r="R105" s="53"/>
    </row>
    <row r="106" spans="1:18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3"/>
      <c r="L106" s="53"/>
      <c r="M106" s="53"/>
      <c r="N106" s="53"/>
      <c r="O106" s="53"/>
      <c r="P106" s="53"/>
      <c r="Q106" s="53"/>
      <c r="R106" s="53"/>
    </row>
    <row r="107" spans="1:18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3"/>
      <c r="L107" s="53"/>
      <c r="M107" s="53"/>
      <c r="N107" s="53"/>
      <c r="O107" s="53"/>
      <c r="P107" s="53"/>
      <c r="Q107" s="53"/>
      <c r="R107" s="53"/>
    </row>
    <row r="108" spans="1:18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3"/>
      <c r="L108" s="53"/>
      <c r="M108" s="53"/>
      <c r="N108" s="53"/>
      <c r="O108" s="53"/>
      <c r="P108" s="53"/>
      <c r="Q108" s="53"/>
      <c r="R108" s="53"/>
    </row>
    <row r="109" spans="1:18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3"/>
      <c r="L109" s="53"/>
      <c r="M109" s="53"/>
      <c r="N109" s="53"/>
      <c r="O109" s="53"/>
      <c r="P109" s="53"/>
      <c r="Q109" s="53"/>
      <c r="R109" s="53"/>
    </row>
    <row r="110" spans="1:18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3"/>
      <c r="L110" s="53"/>
      <c r="M110" s="53"/>
      <c r="N110" s="53"/>
      <c r="O110" s="53"/>
      <c r="P110" s="53"/>
      <c r="Q110" s="53"/>
      <c r="R110" s="53"/>
    </row>
    <row r="111" spans="1:18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3"/>
      <c r="L111" s="53"/>
      <c r="M111" s="53"/>
      <c r="N111" s="53"/>
      <c r="O111" s="53"/>
      <c r="P111" s="53"/>
      <c r="Q111" s="53"/>
      <c r="R111" s="53"/>
    </row>
    <row r="112" spans="1:18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3"/>
      <c r="L112" s="53"/>
      <c r="M112" s="53"/>
      <c r="N112" s="53"/>
      <c r="O112" s="53"/>
      <c r="P112" s="53"/>
      <c r="Q112" s="53"/>
      <c r="R112" s="53"/>
    </row>
    <row r="113" spans="1:18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3"/>
      <c r="L113" s="53"/>
      <c r="M113" s="53"/>
      <c r="N113" s="53"/>
      <c r="O113" s="53"/>
      <c r="P113" s="53"/>
      <c r="Q113" s="53"/>
      <c r="R113" s="53"/>
    </row>
    <row r="114" spans="1:18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3"/>
      <c r="L114" s="53"/>
      <c r="M114" s="53"/>
      <c r="N114" s="53"/>
      <c r="O114" s="53"/>
      <c r="P114" s="53"/>
      <c r="Q114" s="53"/>
      <c r="R114" s="53"/>
    </row>
    <row r="115" spans="1:18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3"/>
      <c r="L115" s="53"/>
      <c r="M115" s="53"/>
      <c r="N115" s="53"/>
      <c r="O115" s="53"/>
      <c r="P115" s="53"/>
      <c r="Q115" s="53"/>
      <c r="R115" s="53"/>
    </row>
    <row r="116" spans="1:18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3"/>
      <c r="L116" s="53"/>
      <c r="M116" s="53"/>
      <c r="N116" s="53"/>
      <c r="O116" s="53"/>
      <c r="P116" s="53"/>
      <c r="Q116" s="53"/>
      <c r="R116" s="53"/>
    </row>
    <row r="117" spans="1:18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3"/>
      <c r="L117" s="53"/>
      <c r="M117" s="53"/>
      <c r="N117" s="53"/>
      <c r="O117" s="53"/>
      <c r="P117" s="53"/>
      <c r="Q117" s="53"/>
      <c r="R117" s="53"/>
    </row>
    <row r="118" spans="1:18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3"/>
      <c r="L118" s="53"/>
      <c r="M118" s="53"/>
      <c r="N118" s="53"/>
      <c r="O118" s="53"/>
      <c r="P118" s="53"/>
      <c r="Q118" s="53"/>
      <c r="R118" s="53"/>
    </row>
    <row r="119" spans="1:18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3"/>
      <c r="L119" s="53"/>
      <c r="M119" s="53"/>
      <c r="N119" s="53"/>
      <c r="O119" s="53"/>
      <c r="P119" s="53"/>
      <c r="Q119" s="53"/>
      <c r="R119" s="53"/>
    </row>
    <row r="120" spans="1:18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3"/>
      <c r="L120" s="53"/>
      <c r="M120" s="53"/>
      <c r="N120" s="53"/>
      <c r="O120" s="53"/>
      <c r="P120" s="53"/>
      <c r="Q120" s="53"/>
      <c r="R120" s="53"/>
    </row>
    <row r="121" spans="1:18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3"/>
      <c r="L121" s="53"/>
      <c r="M121" s="53"/>
      <c r="N121" s="53"/>
      <c r="O121" s="53"/>
      <c r="P121" s="53"/>
      <c r="Q121" s="53"/>
      <c r="R121" s="53"/>
    </row>
    <row r="122" spans="1:18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3"/>
      <c r="L122" s="53"/>
      <c r="M122" s="53"/>
      <c r="N122" s="53"/>
      <c r="O122" s="53"/>
      <c r="P122" s="53"/>
      <c r="Q122" s="53"/>
      <c r="R122" s="53"/>
    </row>
    <row r="123" spans="1:18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3"/>
      <c r="L123" s="53"/>
      <c r="M123" s="53"/>
      <c r="N123" s="53"/>
      <c r="O123" s="53"/>
      <c r="P123" s="53"/>
      <c r="Q123" s="53"/>
      <c r="R123" s="53"/>
    </row>
    <row r="124" spans="1:18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3"/>
      <c r="L124" s="53"/>
      <c r="M124" s="53"/>
      <c r="N124" s="53"/>
      <c r="O124" s="53"/>
      <c r="P124" s="53"/>
      <c r="Q124" s="53"/>
      <c r="R124" s="53"/>
    </row>
    <row r="125" spans="1:18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3"/>
      <c r="L125" s="53"/>
      <c r="M125" s="53"/>
      <c r="N125" s="53"/>
      <c r="O125" s="53"/>
      <c r="P125" s="53"/>
      <c r="Q125" s="53"/>
      <c r="R125" s="53"/>
    </row>
    <row r="126" spans="1:18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3"/>
      <c r="L126" s="53"/>
      <c r="M126" s="53"/>
      <c r="N126" s="53"/>
      <c r="O126" s="53"/>
      <c r="P126" s="53"/>
      <c r="Q126" s="53"/>
      <c r="R126" s="53"/>
    </row>
    <row r="127" spans="1:18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3"/>
      <c r="L127" s="53"/>
      <c r="M127" s="53"/>
      <c r="N127" s="53"/>
      <c r="O127" s="53"/>
      <c r="P127" s="53"/>
      <c r="Q127" s="53"/>
      <c r="R127" s="53"/>
    </row>
    <row r="128" spans="1:18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3"/>
      <c r="L128" s="53"/>
      <c r="M128" s="53"/>
      <c r="N128" s="53"/>
      <c r="O128" s="53"/>
      <c r="P128" s="53"/>
      <c r="Q128" s="53"/>
      <c r="R128" s="53"/>
    </row>
    <row r="129" spans="1:18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3"/>
      <c r="L129" s="53"/>
      <c r="M129" s="53"/>
      <c r="N129" s="53"/>
      <c r="O129" s="53"/>
      <c r="P129" s="53"/>
      <c r="Q129" s="53"/>
      <c r="R129" s="53"/>
    </row>
    <row r="130" spans="1:18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3"/>
      <c r="L130" s="53"/>
      <c r="M130" s="53"/>
      <c r="N130" s="53"/>
      <c r="O130" s="53"/>
      <c r="P130" s="53"/>
      <c r="Q130" s="53"/>
      <c r="R130" s="53"/>
    </row>
    <row r="131" spans="1:18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3"/>
      <c r="L131" s="53"/>
      <c r="M131" s="53"/>
      <c r="N131" s="53"/>
      <c r="O131" s="53"/>
      <c r="P131" s="53"/>
      <c r="Q131" s="53"/>
      <c r="R131" s="53"/>
    </row>
    <row r="132" spans="1:18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3"/>
      <c r="L132" s="53"/>
      <c r="M132" s="53"/>
      <c r="N132" s="53"/>
      <c r="O132" s="53"/>
      <c r="P132" s="53"/>
      <c r="Q132" s="53"/>
      <c r="R132" s="53"/>
    </row>
    <row r="133" spans="1:18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3"/>
      <c r="L133" s="53"/>
      <c r="M133" s="53"/>
      <c r="N133" s="53"/>
      <c r="O133" s="53"/>
      <c r="P133" s="53"/>
      <c r="Q133" s="53"/>
      <c r="R133" s="53"/>
    </row>
    <row r="134" spans="1:18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3"/>
      <c r="L134" s="53"/>
      <c r="M134" s="53"/>
      <c r="N134" s="53"/>
      <c r="O134" s="53"/>
      <c r="P134" s="53"/>
      <c r="Q134" s="53"/>
      <c r="R134" s="53"/>
    </row>
    <row r="135" spans="1:18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3"/>
      <c r="L135" s="53"/>
      <c r="M135" s="53"/>
      <c r="N135" s="53"/>
      <c r="O135" s="53"/>
      <c r="P135" s="53"/>
      <c r="Q135" s="53"/>
      <c r="R135" s="53"/>
    </row>
    <row r="136" spans="1:18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3"/>
      <c r="L136" s="53"/>
      <c r="M136" s="53"/>
      <c r="N136" s="53"/>
      <c r="O136" s="53"/>
      <c r="P136" s="53"/>
      <c r="Q136" s="53"/>
      <c r="R136" s="53"/>
    </row>
    <row r="137" spans="1:18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3"/>
      <c r="L137" s="53"/>
      <c r="M137" s="53"/>
      <c r="N137" s="53"/>
      <c r="O137" s="53"/>
      <c r="P137" s="53"/>
      <c r="Q137" s="53"/>
      <c r="R137" s="53"/>
    </row>
    <row r="138" spans="1:18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3"/>
      <c r="L138" s="53"/>
      <c r="M138" s="53"/>
      <c r="N138" s="53"/>
      <c r="O138" s="53"/>
      <c r="P138" s="53"/>
      <c r="Q138" s="53"/>
      <c r="R138" s="53"/>
    </row>
    <row r="139" spans="1:18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3"/>
      <c r="L139" s="53"/>
      <c r="M139" s="53"/>
      <c r="N139" s="53"/>
      <c r="O139" s="53"/>
      <c r="P139" s="53"/>
      <c r="Q139" s="53"/>
      <c r="R139" s="53"/>
    </row>
    <row r="140" spans="1:18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3"/>
      <c r="L141" s="53"/>
      <c r="M141" s="53"/>
      <c r="N141" s="53"/>
      <c r="O141" s="53"/>
      <c r="P141" s="53"/>
      <c r="Q141" s="53"/>
      <c r="R141" s="53"/>
    </row>
    <row r="142" spans="1:18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3"/>
      <c r="L142" s="53"/>
      <c r="M142" s="53"/>
      <c r="N142" s="53"/>
      <c r="O142" s="53"/>
      <c r="P142" s="53"/>
      <c r="Q142" s="53"/>
      <c r="R142" s="53"/>
    </row>
    <row r="143" spans="1:18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3"/>
      <c r="L143" s="53"/>
      <c r="M143" s="53"/>
      <c r="N143" s="53"/>
      <c r="O143" s="53"/>
      <c r="P143" s="53"/>
      <c r="Q143" s="53"/>
      <c r="R143" s="53"/>
    </row>
    <row r="144" spans="1:18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3"/>
      <c r="L144" s="53"/>
      <c r="M144" s="53"/>
      <c r="N144" s="53"/>
      <c r="O144" s="53"/>
      <c r="P144" s="53"/>
      <c r="Q144" s="53"/>
      <c r="R144" s="53"/>
    </row>
    <row r="145" spans="1:18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3"/>
      <c r="L145" s="53"/>
      <c r="M145" s="53"/>
      <c r="N145" s="53"/>
      <c r="O145" s="53"/>
      <c r="P145" s="53"/>
      <c r="Q145" s="53"/>
      <c r="R145" s="53"/>
    </row>
    <row r="146" spans="1:18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3"/>
      <c r="L146" s="53"/>
      <c r="M146" s="53"/>
      <c r="N146" s="53"/>
      <c r="O146" s="53"/>
      <c r="P146" s="53"/>
      <c r="Q146" s="53"/>
      <c r="R146" s="53"/>
    </row>
    <row r="147" spans="1:18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3"/>
      <c r="L147" s="53"/>
      <c r="M147" s="53"/>
      <c r="N147" s="53"/>
      <c r="O147" s="53"/>
      <c r="P147" s="53"/>
      <c r="Q147" s="53"/>
      <c r="R147" s="53"/>
    </row>
    <row r="148" spans="1:18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3"/>
      <c r="L148" s="53"/>
      <c r="M148" s="53"/>
      <c r="N148" s="53"/>
      <c r="O148" s="53"/>
      <c r="P148" s="53"/>
      <c r="Q148" s="53"/>
      <c r="R148" s="53"/>
    </row>
    <row r="149" spans="1:18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3"/>
      <c r="L149" s="53"/>
      <c r="M149" s="53"/>
      <c r="N149" s="53"/>
      <c r="O149" s="53"/>
      <c r="P149" s="53"/>
      <c r="Q149" s="53"/>
      <c r="R149" s="53"/>
    </row>
    <row r="150" spans="1:18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3"/>
      <c r="L150" s="53"/>
      <c r="M150" s="53"/>
      <c r="N150" s="53"/>
      <c r="O150" s="53"/>
      <c r="P150" s="53"/>
      <c r="Q150" s="53"/>
      <c r="R150" s="53"/>
    </row>
    <row r="151" spans="1:18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3"/>
      <c r="L151" s="53"/>
      <c r="M151" s="53"/>
      <c r="N151" s="53"/>
      <c r="O151" s="53"/>
      <c r="P151" s="53"/>
      <c r="Q151" s="53"/>
      <c r="R151" s="53"/>
    </row>
    <row r="152" spans="1:18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3"/>
      <c r="L152" s="53"/>
      <c r="M152" s="53"/>
      <c r="N152" s="53"/>
      <c r="O152" s="53"/>
      <c r="P152" s="53"/>
      <c r="Q152" s="53"/>
      <c r="R152" s="53"/>
    </row>
    <row r="153" spans="1:18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3"/>
      <c r="L153" s="53"/>
      <c r="M153" s="53"/>
      <c r="N153" s="53"/>
      <c r="O153" s="53"/>
      <c r="P153" s="53"/>
      <c r="Q153" s="53"/>
      <c r="R153" s="53"/>
    </row>
    <row r="154" spans="1:18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3"/>
      <c r="L154" s="53"/>
      <c r="M154" s="53"/>
      <c r="N154" s="53"/>
      <c r="O154" s="53"/>
      <c r="P154" s="53"/>
      <c r="Q154" s="53"/>
      <c r="R154" s="53"/>
    </row>
    <row r="155" spans="1:18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3"/>
      <c r="L155" s="53"/>
      <c r="M155" s="53"/>
      <c r="N155" s="53"/>
      <c r="O155" s="53"/>
      <c r="P155" s="53"/>
      <c r="Q155" s="53"/>
      <c r="R155" s="53"/>
    </row>
    <row r="156" spans="1:18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3"/>
      <c r="L156" s="53"/>
      <c r="M156" s="53"/>
      <c r="N156" s="53"/>
      <c r="O156" s="53"/>
      <c r="P156" s="53"/>
      <c r="Q156" s="53"/>
      <c r="R156" s="53"/>
    </row>
    <row r="157" spans="1:18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3"/>
      <c r="L157" s="53"/>
      <c r="M157" s="53"/>
      <c r="N157" s="53"/>
      <c r="O157" s="53"/>
      <c r="P157" s="53"/>
      <c r="Q157" s="53"/>
      <c r="R157" s="53"/>
    </row>
    <row r="158" spans="1:18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3"/>
      <c r="L158" s="53"/>
      <c r="M158" s="53"/>
      <c r="N158" s="53"/>
      <c r="O158" s="53"/>
      <c r="P158" s="53"/>
      <c r="Q158" s="53"/>
      <c r="R158" s="53"/>
    </row>
    <row r="159" spans="1:18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3"/>
      <c r="L159" s="53"/>
      <c r="M159" s="53"/>
      <c r="N159" s="53"/>
      <c r="O159" s="53"/>
      <c r="P159" s="53"/>
      <c r="Q159" s="53"/>
      <c r="R159" s="53"/>
    </row>
    <row r="160" spans="1:18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3"/>
      <c r="L160" s="53"/>
      <c r="M160" s="53"/>
      <c r="N160" s="53"/>
      <c r="O160" s="53"/>
      <c r="P160" s="53"/>
      <c r="Q160" s="53"/>
      <c r="R160" s="53"/>
    </row>
    <row r="161" spans="1:18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3"/>
      <c r="L161" s="53"/>
      <c r="M161" s="53"/>
      <c r="N161" s="53"/>
      <c r="O161" s="53"/>
      <c r="P161" s="53"/>
      <c r="Q161" s="53"/>
      <c r="R161" s="53"/>
    </row>
    <row r="162" spans="1:18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3"/>
      <c r="L162" s="53"/>
      <c r="M162" s="53"/>
      <c r="N162" s="53"/>
      <c r="O162" s="53"/>
      <c r="P162" s="53"/>
      <c r="Q162" s="53"/>
      <c r="R162" s="53"/>
    </row>
    <row r="163" spans="1:18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3"/>
      <c r="L163" s="53"/>
      <c r="M163" s="53"/>
      <c r="N163" s="53"/>
      <c r="O163" s="53"/>
      <c r="P163" s="53"/>
      <c r="Q163" s="53"/>
      <c r="R163" s="53"/>
    </row>
    <row r="164" spans="1:18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3"/>
      <c r="L164" s="53"/>
      <c r="M164" s="53"/>
      <c r="N164" s="53"/>
      <c r="O164" s="53"/>
      <c r="P164" s="53"/>
      <c r="Q164" s="53"/>
      <c r="R164" s="53"/>
    </row>
    <row r="165" spans="1:18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3"/>
      <c r="L165" s="53"/>
      <c r="M165" s="53"/>
      <c r="N165" s="53"/>
      <c r="O165" s="53"/>
      <c r="P165" s="53"/>
      <c r="Q165" s="53"/>
      <c r="R165" s="53"/>
    </row>
    <row r="166" spans="1:18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3"/>
      <c r="L166" s="53"/>
      <c r="M166" s="53"/>
      <c r="N166" s="53"/>
      <c r="O166" s="53"/>
      <c r="P166" s="53"/>
      <c r="Q166" s="53"/>
      <c r="R166" s="53"/>
    </row>
    <row r="167" spans="1:18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3"/>
      <c r="L167" s="53"/>
      <c r="M167" s="53"/>
      <c r="N167" s="53"/>
      <c r="O167" s="53"/>
      <c r="P167" s="53"/>
      <c r="Q167" s="53"/>
      <c r="R167" s="53"/>
    </row>
    <row r="168" spans="1:18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3"/>
      <c r="L168" s="53"/>
      <c r="M168" s="53"/>
      <c r="N168" s="53"/>
      <c r="O168" s="53"/>
      <c r="P168" s="53"/>
      <c r="Q168" s="53"/>
      <c r="R168" s="53"/>
    </row>
    <row r="169" spans="1:18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3"/>
      <c r="L169" s="53"/>
      <c r="M169" s="53"/>
      <c r="N169" s="53"/>
      <c r="O169" s="53"/>
      <c r="P169" s="53"/>
      <c r="Q169" s="53"/>
      <c r="R169" s="53"/>
    </row>
    <row r="170" spans="1:18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3"/>
      <c r="L170" s="53"/>
      <c r="M170" s="53"/>
      <c r="N170" s="53"/>
      <c r="O170" s="53"/>
      <c r="P170" s="53"/>
      <c r="Q170" s="53"/>
      <c r="R170" s="53"/>
    </row>
    <row r="171" spans="1:18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3"/>
      <c r="L171" s="53"/>
      <c r="M171" s="53"/>
      <c r="N171" s="53"/>
      <c r="O171" s="53"/>
      <c r="P171" s="53"/>
      <c r="Q171" s="53"/>
      <c r="R171" s="53"/>
    </row>
    <row r="172" spans="1:18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3"/>
      <c r="L172" s="53"/>
      <c r="M172" s="53"/>
      <c r="N172" s="53"/>
      <c r="O172" s="53"/>
      <c r="P172" s="53"/>
      <c r="Q172" s="53"/>
      <c r="R172" s="53"/>
    </row>
    <row r="173" spans="1:18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3"/>
      <c r="L173" s="53"/>
      <c r="M173" s="53"/>
      <c r="N173" s="53"/>
      <c r="O173" s="53"/>
      <c r="P173" s="53"/>
      <c r="Q173" s="53"/>
      <c r="R173" s="53"/>
    </row>
    <row r="174" spans="1:18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3"/>
      <c r="L174" s="53"/>
      <c r="M174" s="53"/>
      <c r="N174" s="53"/>
      <c r="O174" s="53"/>
      <c r="P174" s="53"/>
      <c r="Q174" s="53"/>
      <c r="R174" s="53"/>
    </row>
    <row r="175" spans="1:18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3"/>
      <c r="L175" s="53"/>
      <c r="M175" s="53"/>
      <c r="N175" s="53"/>
      <c r="O175" s="53"/>
      <c r="P175" s="53"/>
      <c r="Q175" s="53"/>
      <c r="R175" s="53"/>
    </row>
    <row r="176" spans="1:18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3"/>
      <c r="L176" s="53"/>
      <c r="M176" s="53"/>
      <c r="N176" s="53"/>
      <c r="O176" s="53"/>
      <c r="P176" s="53"/>
      <c r="Q176" s="53"/>
      <c r="R176" s="53"/>
    </row>
    <row r="177" spans="1:18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3"/>
      <c r="L177" s="53"/>
      <c r="M177" s="53"/>
      <c r="N177" s="53"/>
      <c r="O177" s="53"/>
      <c r="P177" s="53"/>
      <c r="Q177" s="53"/>
      <c r="R177" s="53"/>
    </row>
    <row r="178" spans="1:18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3"/>
      <c r="L178" s="53"/>
      <c r="M178" s="53"/>
      <c r="N178" s="53"/>
      <c r="O178" s="53"/>
      <c r="P178" s="53"/>
      <c r="Q178" s="53"/>
      <c r="R178" s="53"/>
    </row>
    <row r="179" spans="1:18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3"/>
      <c r="L179" s="53"/>
      <c r="M179" s="53"/>
      <c r="N179" s="53"/>
      <c r="O179" s="53"/>
      <c r="P179" s="53"/>
      <c r="Q179" s="53"/>
      <c r="R179" s="53"/>
    </row>
    <row r="180" spans="1:18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3"/>
      <c r="L180" s="53"/>
      <c r="M180" s="53"/>
      <c r="N180" s="53"/>
      <c r="O180" s="53"/>
      <c r="P180" s="53"/>
      <c r="Q180" s="53"/>
      <c r="R180" s="53"/>
    </row>
    <row r="181" spans="1:18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3"/>
      <c r="L181" s="53"/>
      <c r="M181" s="53"/>
      <c r="N181" s="53"/>
      <c r="O181" s="53"/>
      <c r="P181" s="53"/>
      <c r="Q181" s="53"/>
      <c r="R181" s="53"/>
    </row>
    <row r="182" spans="1:18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3"/>
      <c r="L182" s="53"/>
      <c r="M182" s="53"/>
      <c r="N182" s="53"/>
      <c r="O182" s="53"/>
      <c r="P182" s="53"/>
      <c r="Q182" s="53"/>
      <c r="R182" s="53"/>
    </row>
    <row r="183" spans="1:18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3"/>
      <c r="L183" s="53"/>
      <c r="M183" s="53"/>
      <c r="N183" s="53"/>
      <c r="O183" s="53"/>
      <c r="P183" s="53"/>
      <c r="Q183" s="53"/>
      <c r="R183" s="53"/>
    </row>
    <row r="184" spans="1:18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3"/>
      <c r="L184" s="53"/>
      <c r="M184" s="53"/>
      <c r="N184" s="53"/>
      <c r="O184" s="53"/>
      <c r="P184" s="53"/>
      <c r="Q184" s="53"/>
      <c r="R184" s="53"/>
    </row>
    <row r="185" spans="1:18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3"/>
      <c r="L185" s="53"/>
      <c r="M185" s="53"/>
      <c r="N185" s="53"/>
      <c r="O185" s="53"/>
      <c r="P185" s="53"/>
      <c r="Q185" s="53"/>
      <c r="R185" s="53"/>
    </row>
    <row r="186" spans="1:18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</row>
    <row r="187" spans="1:18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</row>
    <row r="188" spans="1:18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</row>
    <row r="189" spans="1:18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</row>
    <row r="190" spans="1:18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</row>
    <row r="191" spans="1:18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1:18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</row>
    <row r="193" spans="1:18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</row>
    <row r="194" spans="1:18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</row>
    <row r="195" spans="1:18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</row>
    <row r="197" spans="1:18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</row>
    <row r="199" spans="1:18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1:18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</row>
    <row r="201" spans="1:18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</row>
    <row r="202" spans="1:18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1:18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</row>
    <row r="204" spans="1:18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</row>
    <row r="205" spans="1:18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</row>
    <row r="206" spans="1:18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</row>
    <row r="207" spans="1:18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</row>
    <row r="208" spans="1:18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1:18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</row>
    <row r="210" spans="1:18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1:18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</row>
    <row r="212" spans="1:18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</row>
    <row r="213" spans="1:18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1:18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</row>
    <row r="215" spans="1:18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</row>
    <row r="216" spans="1:18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</row>
    <row r="218" spans="1:18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</row>
    <row r="219" spans="1:18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1:18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</row>
    <row r="221" spans="1:18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</row>
    <row r="223" spans="1:18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</row>
    <row r="224" spans="1:18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</row>
    <row r="225" spans="1:18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</row>
    <row r="226" spans="1:18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1:18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</row>
    <row r="228" spans="1:18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</row>
    <row r="230" spans="1:18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</row>
    <row r="231" spans="1:18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1:18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</row>
    <row r="233" spans="1:18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</row>
    <row r="234" spans="1:18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1:18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</row>
    <row r="236" spans="1:18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</row>
    <row r="237" spans="1:18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1:18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1:18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</row>
    <row r="241" spans="1:18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</row>
    <row r="242" spans="1:18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</row>
    <row r="244" spans="1:18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</row>
    <row r="245" spans="1:18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</row>
    <row r="246" spans="1:18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</row>
    <row r="247" spans="1:18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</row>
    <row r="248" spans="1:18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</row>
    <row r="249" spans="1:18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</row>
    <row r="250" spans="1:18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</row>
    <row r="251" spans="1:18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</row>
    <row r="252" spans="1:18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</row>
    <row r="253" spans="1:18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</row>
    <row r="254" spans="1:18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</row>
    <row r="255" spans="1:18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</row>
    <row r="256" spans="1:18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</row>
    <row r="257" spans="1:18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</row>
    <row r="258" spans="1:18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</row>
    <row r="259" spans="1:18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</row>
    <row r="260" spans="1:18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</row>
    <row r="261" spans="1:18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1:18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</row>
    <row r="263" spans="1:18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</row>
    <row r="264" spans="1:18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</row>
    <row r="265" spans="1:18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</row>
    <row r="266" spans="1:18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</row>
    <row r="267" spans="1:18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</row>
    <row r="268" spans="1:18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1:18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1:18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</row>
    <row r="271" spans="1:18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spans="1:18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</row>
    <row r="273" spans="1:18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</row>
    <row r="274" spans="1:18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5" spans="1:18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spans="1:18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spans="1:18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1:18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</row>
    <row r="279" spans="1:18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</row>
    <row r="280" spans="1:18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</row>
    <row r="281" spans="1:18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</row>
    <row r="282" spans="1:18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</row>
    <row r="283" spans="1:18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</row>
    <row r="284" spans="1:18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</row>
    <row r="285" spans="1:18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1:18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1:18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</row>
  </sheetData>
  <mergeCells count="6">
    <mergeCell ref="A2:J2"/>
    <mergeCell ref="A3:J3"/>
    <mergeCell ref="A4:J4"/>
    <mergeCell ref="A96:J96"/>
    <mergeCell ref="H20:J20"/>
    <mergeCell ref="D20:F20"/>
  </mergeCells>
  <printOptions horizontalCentered="1"/>
  <pageMargins left="0.25" right="0" top="0.3" bottom="0" header="0.15" footer="0.25"/>
  <pageSetup fitToHeight="0" fitToWidth="0" horizontalDpi="600" verticalDpi="600" orientation="portrait" paperSize="9" scale="55" r:id="rId1"/>
  <headerFooter alignWithMargins="0">
    <oddFooter>&amp;R&amp;D&amp;T&amp;F&amp;A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2006-02-21T08:31:38Z</cp:lastPrinted>
  <dcterms:created xsi:type="dcterms:W3CDTF">2000-02-14T08:00:04Z</dcterms:created>
  <dcterms:modified xsi:type="dcterms:W3CDTF">2006-02-24T08:28:33Z</dcterms:modified>
  <cp:category/>
  <cp:version/>
  <cp:contentType/>
  <cp:contentStatus/>
</cp:coreProperties>
</file>