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770" activeTab="3"/>
  </bookViews>
  <sheets>
    <sheet name="BS" sheetId="1" r:id="rId1"/>
    <sheet name="S.Equity" sheetId="2" r:id="rId2"/>
    <sheet name="CFS" sheetId="3" r:id="rId3"/>
    <sheet name="P&amp;L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'BS'!$A$1:$J$71</definedName>
    <definedName name="_xlnm.Print_Area" localSheetId="2">'CFS'!$A$1:$L$79</definedName>
    <definedName name="_xlnm.Print_Area" localSheetId="3">'P&amp;L'!$A$1:$J$94</definedName>
    <definedName name="_xlnm.Print_Area" localSheetId="1">'S.Equity'!$A$1:$K$48</definedName>
    <definedName name="_xlnm.Print_Titles" localSheetId="3">'P&amp;L'!$19:$24</definedName>
  </definedNames>
  <calcPr fullCalcOnLoad="1"/>
</workbook>
</file>

<file path=xl/sharedStrings.xml><?xml version="1.0" encoding="utf-8"?>
<sst xmlns="http://schemas.openxmlformats.org/spreadsheetml/2006/main" count="217" uniqueCount="170">
  <si>
    <t>Reserves</t>
  </si>
  <si>
    <t xml:space="preserve">INSAS BERHAD </t>
  </si>
  <si>
    <t xml:space="preserve">    RM'000</t>
  </si>
  <si>
    <t>Intangible Assets</t>
  </si>
  <si>
    <t>Long Term Investments</t>
  </si>
  <si>
    <t>Current Assets</t>
  </si>
  <si>
    <t/>
  </si>
  <si>
    <t>Current Liabilities</t>
  </si>
  <si>
    <t>Net Current Assets</t>
  </si>
  <si>
    <t>Share Capital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</si>
  <si>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</si>
  <si>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</si>
  <si>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</si>
  <si>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</si>
  <si>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</si>
  <si>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</si>
  <si>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</si>
  <si>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Accumulated losses</t>
  </si>
  <si>
    <t>As at</t>
  </si>
  <si>
    <t xml:space="preserve">As at preceding </t>
  </si>
  <si>
    <t>Investment Properties</t>
  </si>
  <si>
    <t>Land held for development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</si>
  <si>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</si>
  <si>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</si>
  <si>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</si>
  <si>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</si>
  <si>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</si>
  <si>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Total shareholders' funds</t>
  </si>
  <si>
    <t>8% Irredeemable Convertible Unsecured</t>
  </si>
  <si>
    <t xml:space="preserve"> Loan Stocks 1999/2009</t>
  </si>
  <si>
    <t>Deferred Taxation</t>
  </si>
  <si>
    <t>Finance Creditors</t>
  </si>
  <si>
    <t>Trade and other receivables</t>
  </si>
  <si>
    <t>Trade and other payables and accruals</t>
  </si>
  <si>
    <t>ended</t>
  </si>
  <si>
    <t>quarter ended</t>
  </si>
  <si>
    <t>Revenue</t>
  </si>
  <si>
    <t>Preceding corresponding</t>
  </si>
  <si>
    <t>Year to-date</t>
  </si>
  <si>
    <t>year to-date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</si>
  <si>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</si>
  <si>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</si>
  <si>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</si>
  <si>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</si>
  <si>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</si>
  <si>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</si>
  <si>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Other Operating Income</t>
  </si>
  <si>
    <t>Finance Costs</t>
  </si>
  <si>
    <t>Investing Results</t>
  </si>
  <si>
    <t>- Basic</t>
  </si>
  <si>
    <t>- Diluted</t>
  </si>
  <si>
    <t>CONDENSED CONSOLIDATED BALANCE SHEETS</t>
  </si>
  <si>
    <t>Share</t>
  </si>
  <si>
    <t>Capital</t>
  </si>
  <si>
    <t xml:space="preserve">Share </t>
  </si>
  <si>
    <t>Premium</t>
  </si>
  <si>
    <t>Reserve</t>
  </si>
  <si>
    <t>Fund</t>
  </si>
  <si>
    <t>Exchange</t>
  </si>
  <si>
    <t>Translation</t>
  </si>
  <si>
    <t>Treasury</t>
  </si>
  <si>
    <t>Shares</t>
  </si>
  <si>
    <t>Accumulated</t>
  </si>
  <si>
    <t>Losses</t>
  </si>
  <si>
    <t>Currency translation differences</t>
  </si>
  <si>
    <t>Total</t>
  </si>
  <si>
    <t>Repurchase of shares</t>
  </si>
  <si>
    <t>.</t>
  </si>
  <si>
    <t>Cash flows from operating activities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</si>
  <si>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</si>
  <si>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</si>
  <si>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</si>
  <si>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</si>
  <si>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</si>
  <si>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</si>
  <si>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</si>
  <si>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</si>
  <si>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</si>
  <si>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Property, Plant and Equipment</t>
  </si>
  <si>
    <t>Proceeds from disposal of property, plant and equipment</t>
  </si>
  <si>
    <t>Cash flows from financing activities</t>
  </si>
  <si>
    <t>Repayment of bank borrowings</t>
  </si>
  <si>
    <t>Monies held in trust</t>
  </si>
  <si>
    <t>Net cash used in share buyback</t>
  </si>
  <si>
    <t>Repayment of finance creditors</t>
  </si>
  <si>
    <t>Proceeds from return of capital from an associated company</t>
  </si>
  <si>
    <t>Dividend received</t>
  </si>
  <si>
    <t>Exchange differences</t>
  </si>
  <si>
    <t>Cash and cash equivalents comprise of :-</t>
  </si>
  <si>
    <t>Overdraft</t>
  </si>
  <si>
    <t>Deposits with licensed banks and financial institutions</t>
  </si>
  <si>
    <t>Operating and Administrative Expenses</t>
  </si>
  <si>
    <t>INDIVIDUAL QUARTER</t>
  </si>
  <si>
    <t>Adjustments for :</t>
  </si>
  <si>
    <t>(see Note 1)</t>
  </si>
  <si>
    <t>Deferred Tax Assets</t>
  </si>
  <si>
    <t>As at 1 July 2003</t>
  </si>
  <si>
    <t>ICULS-equity</t>
  </si>
  <si>
    <t>component</t>
  </si>
  <si>
    <t>Distribution to holders of ICULS</t>
  </si>
  <si>
    <t>Net tangible assets per share (RM)</t>
  </si>
  <si>
    <t>Note 1</t>
  </si>
  <si>
    <t>Current quarter</t>
  </si>
  <si>
    <t xml:space="preserve">Preceding </t>
  </si>
  <si>
    <t>Note 2</t>
  </si>
  <si>
    <t>financial year ended</t>
  </si>
  <si>
    <t>(Audited)</t>
  </si>
  <si>
    <t>Reversal of provision for diminution in value of quoted securities held for long term</t>
  </si>
  <si>
    <t>Reversal of provision for diminution in value of marketable securities</t>
  </si>
  <si>
    <t>BURSA MALAYSIA SECURITIES BERHAD</t>
  </si>
  <si>
    <t>Preceding financial</t>
  </si>
  <si>
    <t>Provision for diminution in value of marketable securities</t>
  </si>
  <si>
    <t>(see Note 3)</t>
  </si>
  <si>
    <t>30/06/04</t>
  </si>
  <si>
    <t>As at 1 July 2004</t>
  </si>
  <si>
    <t>Net profit for the period</t>
  </si>
  <si>
    <t>Cash and cash equivalents at beginning of the period</t>
  </si>
  <si>
    <t>Cash and cash equivalents at end of the period</t>
  </si>
  <si>
    <t>Profit before taxation</t>
  </si>
  <si>
    <t>Current period</t>
  </si>
  <si>
    <t>corresponding</t>
  </si>
  <si>
    <t>period ended</t>
  </si>
  <si>
    <t>Net Profit for the period</t>
  </si>
  <si>
    <t xml:space="preserve">Profit from Operations </t>
  </si>
  <si>
    <t>Profit Before Tax</t>
  </si>
  <si>
    <t>Earnings per share (in sen)</t>
  </si>
  <si>
    <t>Period ended</t>
  </si>
  <si>
    <t>Profit After Tax</t>
  </si>
  <si>
    <t>Exceptional Item</t>
  </si>
  <si>
    <t>(see Note 2)</t>
  </si>
  <si>
    <t>Note 3</t>
  </si>
  <si>
    <t>Exceptional Item represents:</t>
  </si>
  <si>
    <t>Gain arose from disposal of freehold land and building</t>
  </si>
  <si>
    <t>Operating profit before working capital changes</t>
  </si>
  <si>
    <t>Cash generated from/(used in) operations</t>
  </si>
  <si>
    <t>Net cash generated from/(used in) operating activities</t>
  </si>
  <si>
    <t>Net cash generated from investing activities</t>
  </si>
  <si>
    <t>(The Condensed Consolidated Balance Sheets should be read in conjuction with the notes to this</t>
  </si>
  <si>
    <t xml:space="preserve">(The Condensed Consolidated Cash Flow Statements should be read in conjunction with the notes </t>
  </si>
  <si>
    <t xml:space="preserve">                          (The Condensed Consolidated Income Statements should be read in conjunction with the notes to this Unaudited Financial Report.)</t>
  </si>
  <si>
    <t>Gain on disposal of quoted securities</t>
  </si>
  <si>
    <t xml:space="preserve"> Statement of Changes in Equity.</t>
  </si>
  <si>
    <t>(The Condensed Consolidated Statements of Changes in Equity should be read in conjunction with the notes to this</t>
  </si>
  <si>
    <t>Investment in Associate Companies</t>
  </si>
  <si>
    <t>Tax recoverable</t>
  </si>
  <si>
    <t>Unaudited Financial Report.)</t>
  </si>
  <si>
    <t>to this Unaudited Financial Report.)</t>
  </si>
  <si>
    <t>UNAUDITED FINANCIAL REPORT  FOR THE PERIOD ENDED 31 DECEMBER 2004.</t>
  </si>
  <si>
    <t>31/12/2004</t>
  </si>
  <si>
    <t>UNAUDITED FINANCIAL REPORT FOR THE PERIOD ENDED 31 DECEMBER 2004.</t>
  </si>
  <si>
    <t>CONDENSED CONSOLIDATED STATEMENTS OF CHANGES IN EQUITY FOR THE PERIOD ENDED 31 DECEMBER 2004.</t>
  </si>
  <si>
    <t>6 months ended 31 December 2004</t>
  </si>
  <si>
    <t>Balance as at 31 December 2004</t>
  </si>
  <si>
    <t>Balance as at 31 December 2003</t>
  </si>
  <si>
    <t>6 months ended 31 December 2003</t>
  </si>
  <si>
    <t>CONDENSED CONSOLIDATED CASH FLOW STATEMENTS FOR THE PERIOD ENDED 31 DECEMBER 2004.</t>
  </si>
  <si>
    <t>31/12/2003</t>
  </si>
  <si>
    <t>Proceeds from disposal of long term investments</t>
  </si>
  <si>
    <t>Fixed deposit pledged</t>
  </si>
  <si>
    <t>Dividends paid to minority interest</t>
  </si>
  <si>
    <t>Repayment of advances to minority interest</t>
  </si>
  <si>
    <t>Purchase of long term investments</t>
  </si>
  <si>
    <t>Proceeds from disposal of investment properties</t>
  </si>
  <si>
    <t>Net cash used in financing activities</t>
  </si>
  <si>
    <t>Net increase/(decrease) in cash and cash equivalents</t>
  </si>
  <si>
    <t>The Finance Costs exclude the 8% Irredeemable Convertible Unsecured Loan Stock ("ICULS") interest for the 6 months ended 31 December 2004 of RM4,173,000 (2003 :  RM4,185,000).</t>
  </si>
  <si>
    <t xml:space="preserve"> In accordance with the provisions of MASB 24 : Financial Instruments : Disclosure and Presentation, the ICULS interest of RM4,173,000 is disclosed as a distribution of equity in the </t>
  </si>
  <si>
    <t xml:space="preserve"> Gain on disposal of securities held for long term</t>
  </si>
  <si>
    <t>Included in Profit Before Tax  for the period ended 31 December 2004 are the following items :-</t>
  </si>
  <si>
    <t>Tax payables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</si>
</sst>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</numFmts>
  <fonts count="6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9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43" fontId="0" fillId="0" borderId="3" xfId="15" applyNumberFormat="1" applyBorder="1" applyAlignment="1">
      <alignment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11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0" fontId="0" fillId="0" borderId="0" xfId="0" applyAlignment="1">
      <alignment horizontal="left"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5" xfId="0" applyFont="1" applyBorder="1" applyAlignment="1" quotePrefix="1">
      <alignment horizontal="center"/>
    </xf>
    <xf numFmtId="15" fontId="2" fillId="0" borderId="5" xfId="0" applyNumberFormat="1" applyFont="1" applyBorder="1" applyAlignment="1" quotePrefix="1">
      <alignment horizontal="center"/>
    </xf>
    <xf numFmtId="166" fontId="0" fillId="0" borderId="0" xfId="15" applyNumberFormat="1" applyFont="1" applyBorder="1" applyAlignment="1" quotePrefix="1">
      <alignment horizontal="left"/>
    </xf>
    <xf numFmtId="166" fontId="0" fillId="0" borderId="0" xfId="15" applyNumberFormat="1" applyFont="1" applyBorder="1" applyAlignment="1">
      <alignment horizontal="left"/>
    </xf>
    <xf numFmtId="166" fontId="2" fillId="0" borderId="0" xfId="15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5" xfId="15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5" applyNumberFormat="1" applyFont="1" applyAlignment="1" quotePrefix="1">
      <alignment horizontal="left"/>
    </xf>
    <xf numFmtId="166" fontId="2" fillId="0" borderId="0" xfId="15" applyNumberFormat="1" applyFont="1" applyAlignment="1">
      <alignment horizontal="left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Report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0604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1204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ps12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undfl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.Equity"/>
      <sheetName val="CFS"/>
      <sheetName val="P&amp;L-a"/>
      <sheetName val="P&amp;L"/>
    </sheetNames>
    <sheetDataSet>
      <sheetData sheetId="3">
        <row r="37">
          <cell r="G37">
            <v>1812.1345000000001</v>
          </cell>
        </row>
      </sheetData>
      <sheetData sheetId="4">
        <row r="26">
          <cell r="G26">
            <v>49849.2523004775</v>
          </cell>
        </row>
        <row r="28">
          <cell r="G28">
            <v>-44840.42076753749</v>
          </cell>
        </row>
        <row r="30">
          <cell r="G30">
            <v>6092.527732853499</v>
          </cell>
        </row>
        <row r="34">
          <cell r="G34">
            <v>-597.8241899999994</v>
          </cell>
        </row>
        <row r="36">
          <cell r="G36">
            <v>-118</v>
          </cell>
        </row>
        <row r="42">
          <cell r="G42">
            <v>-1385.6045839999997</v>
          </cell>
        </row>
        <row r="46">
          <cell r="G46">
            <v>-1032.2828231755188</v>
          </cell>
        </row>
        <row r="52">
          <cell r="G52">
            <v>1.612792510493858</v>
          </cell>
        </row>
        <row r="53">
          <cell r="G53">
            <v>1.377912632188208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Notestoaccounts"/>
      <sheetName val="MINORITY.XLS"/>
      <sheetName val="RPT"/>
      <sheetName val="Other notes"/>
    </sheetNames>
    <sheetDataSet>
      <sheetData sheetId="9">
        <row r="113">
          <cell r="U113">
            <v>103768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RPT"/>
      <sheetName val="Notestoaccounts"/>
      <sheetName val="Other notes"/>
      <sheetName val="MINORITY.XLS"/>
    </sheetNames>
    <sheetDataSet>
      <sheetData sheetId="9">
        <row r="10">
          <cell r="U10">
            <v>70224.745014215</v>
          </cell>
        </row>
        <row r="15">
          <cell r="U15">
            <v>14194.76939226466</v>
          </cell>
        </row>
        <row r="18">
          <cell r="U18">
            <v>108065.34639</v>
          </cell>
        </row>
        <row r="20">
          <cell r="U20">
            <v>28489</v>
          </cell>
        </row>
        <row r="22">
          <cell r="U22">
            <v>11962</v>
          </cell>
        </row>
        <row r="24">
          <cell r="U24">
            <v>3122.537057278504</v>
          </cell>
        </row>
        <row r="27">
          <cell r="U27">
            <v>8096</v>
          </cell>
        </row>
        <row r="29">
          <cell r="U29">
            <v>47449.07925</v>
          </cell>
        </row>
        <row r="30">
          <cell r="U30">
            <v>259237.01951097255</v>
          </cell>
        </row>
        <row r="31">
          <cell r="U31">
            <v>22368.398901545017</v>
          </cell>
        </row>
        <row r="34">
          <cell r="U34">
            <v>37576</v>
          </cell>
        </row>
        <row r="35">
          <cell r="U35">
            <v>7781.191459</v>
          </cell>
        </row>
        <row r="47">
          <cell r="U47">
            <v>18</v>
          </cell>
        </row>
        <row r="48">
          <cell r="U48">
            <v>30512.7215554625</v>
          </cell>
        </row>
        <row r="49">
          <cell r="U49">
            <v>168396.97294736747</v>
          </cell>
        </row>
        <row r="50">
          <cell r="U50">
            <v>60898.040740000004</v>
          </cell>
        </row>
        <row r="51">
          <cell r="U51">
            <v>21982.49192002</v>
          </cell>
        </row>
        <row r="56">
          <cell r="U56">
            <v>160972.013808365</v>
          </cell>
        </row>
        <row r="57">
          <cell r="U57">
            <v>21908.056189434996</v>
          </cell>
        </row>
        <row r="58">
          <cell r="U58">
            <v>1745.839</v>
          </cell>
        </row>
        <row r="62">
          <cell r="U62">
            <v>2556.67927812</v>
          </cell>
        </row>
        <row r="65">
          <cell r="U65">
            <v>10763.5065</v>
          </cell>
        </row>
        <row r="67">
          <cell r="U67">
            <v>1933.4165</v>
          </cell>
        </row>
        <row r="73">
          <cell r="U73">
            <v>212.3</v>
          </cell>
        </row>
        <row r="78">
          <cell r="U78">
            <v>618966.2163726198</v>
          </cell>
        </row>
        <row r="82">
          <cell r="U82">
            <v>66393.57</v>
          </cell>
        </row>
        <row r="85">
          <cell r="U85">
            <v>1199</v>
          </cell>
        </row>
        <row r="86">
          <cell r="U86">
            <v>-4796</v>
          </cell>
        </row>
        <row r="87">
          <cell r="U87">
            <v>10587.542401715104</v>
          </cell>
        </row>
        <row r="99">
          <cell r="U99">
            <v>-4173</v>
          </cell>
        </row>
        <row r="102">
          <cell r="U102">
            <v>-123592.13657033697</v>
          </cell>
        </row>
        <row r="104">
          <cell r="U104">
            <v>26112.34436922014</v>
          </cell>
        </row>
        <row r="111">
          <cell r="U111">
            <v>502.42994087500006</v>
          </cell>
        </row>
        <row r="113">
          <cell r="U113">
            <v>103768</v>
          </cell>
        </row>
        <row r="114">
          <cell r="U114">
            <v>1567.655</v>
          </cell>
        </row>
        <row r="125">
          <cell r="U125">
            <v>92975.2523004775</v>
          </cell>
        </row>
        <row r="229">
          <cell r="U229">
            <v>783</v>
          </cell>
        </row>
        <row r="230">
          <cell r="U230">
            <v>2309.1345</v>
          </cell>
        </row>
        <row r="232">
          <cell r="U232">
            <v>-2812.6045839999997</v>
          </cell>
        </row>
        <row r="238">
          <cell r="U238">
            <v>17256.238344713496</v>
          </cell>
        </row>
        <row r="240">
          <cell r="U240">
            <v>-2040.2141031755189</v>
          </cell>
        </row>
        <row r="242">
          <cell r="U242">
            <v>0.9312800000000152</v>
          </cell>
        </row>
        <row r="641">
          <cell r="N641">
            <v>10685.5277328535</v>
          </cell>
        </row>
        <row r="664">
          <cell r="P664">
            <v>50548.661383792496</v>
          </cell>
        </row>
        <row r="675">
          <cell r="P675">
            <v>6</v>
          </cell>
        </row>
        <row r="678">
          <cell r="P678">
            <v>6741.6952436025</v>
          </cell>
        </row>
        <row r="682">
          <cell r="P682">
            <v>28206.064140142502</v>
          </cell>
        </row>
        <row r="688">
          <cell r="P688">
            <v>1182.8241899999994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2001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38">
          <cell r="C38">
            <v>607810.0836273802</v>
          </cell>
        </row>
        <row r="46">
          <cell r="C46">
            <v>2.502792510493858</v>
          </cell>
        </row>
        <row r="58">
          <cell r="C58">
            <v>2.137912632188208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xedas"/>
      <sheetName val="prov tax &amp; def tax"/>
      <sheetName val="loan"/>
      <sheetName val="PRE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1998readjcf"/>
      <sheetName val="forex98PL"/>
      <sheetName val="dividend"/>
      <sheetName val="overdraft"/>
      <sheetName val="recon"/>
      <sheetName val="notes"/>
      <sheetName val="disposal"/>
      <sheetName val="disposal CTSBGenesys"/>
      <sheetName val="LTI-prov"/>
      <sheetName val="InvProp&amp;Intangible"/>
      <sheetName val="Disposal2003"/>
      <sheetName val="bad&amp;doubtful debts"/>
      <sheetName val="cash flow (co)"/>
      <sheetName val="Amortisation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8">
          <cell r="G8">
            <v>20067.75083683855</v>
          </cell>
        </row>
        <row r="26">
          <cell r="G26">
            <v>1182.8241899999994</v>
          </cell>
        </row>
        <row r="27">
          <cell r="G27">
            <v>-3009.0315297075003</v>
          </cell>
        </row>
        <row r="44">
          <cell r="I44">
            <v>-553.8237431475</v>
          </cell>
        </row>
        <row r="50">
          <cell r="G50">
            <v>-15896.447613317578</v>
          </cell>
        </row>
        <row r="51">
          <cell r="G51">
            <v>17203.38869780001</v>
          </cell>
        </row>
        <row r="52">
          <cell r="G52">
            <v>1085.5796445374995</v>
          </cell>
        </row>
        <row r="53">
          <cell r="G53">
            <v>14383.58019</v>
          </cell>
        </row>
        <row r="54">
          <cell r="G54">
            <v>0</v>
          </cell>
        </row>
        <row r="55">
          <cell r="G55">
            <v>-8107</v>
          </cell>
        </row>
        <row r="56">
          <cell r="G56">
            <v>0</v>
          </cell>
        </row>
        <row r="57">
          <cell r="G57">
            <v>-2.3760000000000048</v>
          </cell>
        </row>
        <row r="62">
          <cell r="G62">
            <v>-5355.824189999999</v>
          </cell>
        </row>
        <row r="63">
          <cell r="G63">
            <v>-1961.8871567639994</v>
          </cell>
        </row>
        <row r="70">
          <cell r="G70">
            <v>5011.6820117405005</v>
          </cell>
        </row>
        <row r="71">
          <cell r="G71">
            <v>-4333.534928014999</v>
          </cell>
        </row>
        <row r="73">
          <cell r="G73">
            <v>1526</v>
          </cell>
        </row>
        <row r="75">
          <cell r="G75">
            <v>-75</v>
          </cell>
        </row>
        <row r="76">
          <cell r="G76">
            <v>2080.76842</v>
          </cell>
        </row>
        <row r="86">
          <cell r="G86">
            <v>-4970</v>
          </cell>
        </row>
        <row r="89">
          <cell r="G89">
            <v>-614.9886700000006</v>
          </cell>
        </row>
        <row r="90">
          <cell r="G90">
            <v>-282.0634589999998</v>
          </cell>
        </row>
        <row r="91">
          <cell r="G91">
            <v>-303</v>
          </cell>
        </row>
        <row r="92">
          <cell r="G92">
            <v>0</v>
          </cell>
        </row>
        <row r="93">
          <cell r="G93">
            <v>-149.48700000000008</v>
          </cell>
        </row>
        <row r="100">
          <cell r="G100">
            <v>523.413599999998</v>
          </cell>
        </row>
        <row r="102">
          <cell r="G102">
            <v>105297</v>
          </cell>
        </row>
        <row r="108">
          <cell r="G108">
            <v>19522.49192002</v>
          </cell>
        </row>
        <row r="109">
          <cell r="G109">
            <v>108167.01368736746</v>
          </cell>
        </row>
        <row r="110">
          <cell r="G110">
            <v>-1933.4165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75" zoomScaleNormal="75" workbookViewId="0" topLeftCell="A44">
      <selection activeCell="B44" sqref="B44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4" width="10.7109375" style="0" customWidth="1"/>
    <col min="6" max="6" width="7.140625" style="0" customWidth="1"/>
    <col min="7" max="7" width="17.7109375" style="0" customWidth="1"/>
    <col min="8" max="8" width="9.7109375" style="0" customWidth="1"/>
    <col min="9" max="9" width="20.00390625" style="0" customWidth="1"/>
    <col min="10" max="10" width="6.140625" style="0" customWidth="1"/>
  </cols>
  <sheetData>
    <row r="1" spans="1:10" ht="15.75">
      <c r="A1" s="100" t="s">
        <v>1</v>
      </c>
      <c r="B1" s="100"/>
      <c r="C1" s="100"/>
      <c r="D1" s="100"/>
      <c r="E1" s="100"/>
      <c r="F1" s="100"/>
      <c r="G1" s="100"/>
      <c r="H1" s="100"/>
      <c r="I1" s="100"/>
      <c r="J1" s="31"/>
    </row>
    <row r="2" spans="1:10" ht="15.75" customHeight="1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31"/>
    </row>
    <row r="3" spans="1:10" ht="15.75" customHeight="1">
      <c r="A3" s="101" t="s">
        <v>41</v>
      </c>
      <c r="B3" s="101"/>
      <c r="C3" s="101"/>
      <c r="D3" s="101"/>
      <c r="E3" s="101"/>
      <c r="F3" s="101"/>
      <c r="G3" s="101"/>
      <c r="H3" s="101"/>
      <c r="I3" s="101"/>
      <c r="J3" s="31"/>
    </row>
    <row r="4" spans="1:10" ht="15.75" customHeight="1">
      <c r="A4" s="42"/>
      <c r="B4" s="42"/>
      <c r="C4" s="42"/>
      <c r="D4" s="42"/>
      <c r="E4" s="42"/>
      <c r="F4" s="42"/>
      <c r="G4" s="42"/>
      <c r="H4" s="42"/>
      <c r="I4" s="42"/>
      <c r="J4" s="31"/>
    </row>
    <row r="5" spans="1:10" ht="15.75" customHeight="1" thickBot="1">
      <c r="A5" s="64" t="s">
        <v>147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ht="15.75">
      <c r="A6" s="35"/>
      <c r="B6" s="33"/>
      <c r="C6" s="30"/>
      <c r="D6" s="31"/>
      <c r="E6" s="31"/>
      <c r="F6" s="31"/>
      <c r="G6" s="34"/>
      <c r="H6" s="34"/>
      <c r="I6" s="34"/>
      <c r="J6" s="31"/>
    </row>
    <row r="7" spans="1:10" ht="15.75">
      <c r="A7" s="41" t="s">
        <v>51</v>
      </c>
      <c r="B7" s="33"/>
      <c r="C7" s="30"/>
      <c r="D7" s="31"/>
      <c r="E7" s="31"/>
      <c r="F7" s="31"/>
      <c r="G7" s="34"/>
      <c r="H7" s="34"/>
      <c r="I7" s="34"/>
      <c r="J7" s="31"/>
    </row>
    <row r="8" spans="1:9" ht="12.75">
      <c r="A8" s="7"/>
      <c r="B8" s="8"/>
      <c r="C8" s="9"/>
      <c r="D8" s="10"/>
      <c r="E8" s="10"/>
      <c r="F8" s="10"/>
      <c r="G8" s="26"/>
      <c r="H8" s="11"/>
      <c r="I8" s="26"/>
    </row>
    <row r="9" spans="1:9" ht="12.75">
      <c r="A9" s="10"/>
      <c r="B9" s="9"/>
      <c r="C9" s="9"/>
      <c r="D9" s="10"/>
      <c r="E9" s="10"/>
      <c r="F9" s="10"/>
      <c r="G9" s="26"/>
      <c r="H9" s="11"/>
      <c r="I9" s="26" t="s">
        <v>19</v>
      </c>
    </row>
    <row r="10" spans="1:9" ht="12.75">
      <c r="A10" s="10"/>
      <c r="B10" s="9"/>
      <c r="C10" s="9"/>
      <c r="D10" s="10"/>
      <c r="E10" s="10"/>
      <c r="F10" s="10"/>
      <c r="G10" s="26" t="s">
        <v>18</v>
      </c>
      <c r="H10" s="11"/>
      <c r="I10" s="81" t="s">
        <v>105</v>
      </c>
    </row>
    <row r="11" spans="1:9" ht="12.75">
      <c r="A11" s="10"/>
      <c r="B11" s="9"/>
      <c r="C11" s="9"/>
      <c r="D11" s="10"/>
      <c r="E11" s="10"/>
      <c r="F11" s="10"/>
      <c r="G11" s="80" t="s">
        <v>148</v>
      </c>
      <c r="H11" s="3"/>
      <c r="I11" s="78" t="s">
        <v>113</v>
      </c>
    </row>
    <row r="12" spans="1:9" ht="12.75">
      <c r="A12" s="10"/>
      <c r="B12" s="9"/>
      <c r="C12" s="9"/>
      <c r="D12" s="10"/>
      <c r="E12" s="10"/>
      <c r="F12" s="10"/>
      <c r="G12" s="80"/>
      <c r="H12" s="3"/>
      <c r="I12" s="78" t="s">
        <v>106</v>
      </c>
    </row>
    <row r="13" spans="1:9" ht="12.75">
      <c r="A13" s="10"/>
      <c r="B13" s="9"/>
      <c r="C13" s="9"/>
      <c r="D13" s="10"/>
      <c r="E13" s="10"/>
      <c r="F13" s="10"/>
      <c r="G13" s="36" t="s">
        <v>2</v>
      </c>
      <c r="H13" s="36"/>
      <c r="I13" s="36" t="s">
        <v>13</v>
      </c>
    </row>
    <row r="14" spans="1:9" ht="12.75">
      <c r="A14" s="10"/>
      <c r="B14" s="9"/>
      <c r="C14" s="9"/>
      <c r="D14" s="10"/>
      <c r="E14" s="10"/>
      <c r="F14" s="10"/>
      <c r="G14" s="11"/>
      <c r="H14" s="11"/>
      <c r="I14" s="11"/>
    </row>
    <row r="15" spans="1:9" ht="12.75">
      <c r="A15" s="45" t="s">
        <v>78</v>
      </c>
      <c r="B15" s="46"/>
      <c r="C15" s="46"/>
      <c r="D15" s="10"/>
      <c r="E15" s="10"/>
      <c r="F15" s="10"/>
      <c r="G15" s="11">
        <f>'[3]M-GER95A.XLS'!$U$10</f>
        <v>70224.745014215</v>
      </c>
      <c r="H15" s="11"/>
      <c r="I15" s="11">
        <v>72710</v>
      </c>
    </row>
    <row r="16" spans="1:9" ht="12.75">
      <c r="A16" s="45"/>
      <c r="B16" s="46"/>
      <c r="C16" s="46"/>
      <c r="D16" s="10"/>
      <c r="E16" s="10"/>
      <c r="F16" s="10"/>
      <c r="G16" s="11"/>
      <c r="H16" s="11"/>
      <c r="I16" s="11"/>
    </row>
    <row r="17" spans="1:9" ht="12.75">
      <c r="A17" s="48" t="s">
        <v>143</v>
      </c>
      <c r="B17" s="46"/>
      <c r="C17" s="46"/>
      <c r="D17" s="10"/>
      <c r="E17" s="10"/>
      <c r="F17" s="10"/>
      <c r="G17" s="11">
        <f>'[3]M-GER95A.XLS'!$U$15</f>
        <v>14194.76939226466</v>
      </c>
      <c r="H17" s="11"/>
      <c r="I17" s="11">
        <v>11883</v>
      </c>
    </row>
    <row r="18" spans="1:9" ht="12.75">
      <c r="A18" s="45"/>
      <c r="B18" s="46"/>
      <c r="C18" s="45"/>
      <c r="D18" s="10"/>
      <c r="E18" s="10"/>
      <c r="F18" s="10"/>
      <c r="G18" s="11"/>
      <c r="H18" s="11"/>
      <c r="I18" s="11"/>
    </row>
    <row r="19" spans="1:9" ht="12.75">
      <c r="A19" s="47" t="s">
        <v>4</v>
      </c>
      <c r="B19" s="46"/>
      <c r="C19" s="45"/>
      <c r="D19" s="10"/>
      <c r="E19" s="10"/>
      <c r="F19" s="10"/>
      <c r="G19" s="11">
        <f>'[3]M-GER95A.XLS'!$U$18</f>
        <v>108065.34639</v>
      </c>
      <c r="H19" s="11"/>
      <c r="I19" s="11">
        <v>110661</v>
      </c>
    </row>
    <row r="20" spans="1:9" ht="12.75">
      <c r="A20" s="48"/>
      <c r="B20" s="46"/>
      <c r="C20" s="45"/>
      <c r="D20" s="10"/>
      <c r="E20" s="10"/>
      <c r="F20" s="10"/>
      <c r="G20" s="11"/>
      <c r="H20" s="11"/>
      <c r="I20" s="11"/>
    </row>
    <row r="21" spans="1:9" ht="12.75">
      <c r="A21" s="47" t="s">
        <v>3</v>
      </c>
      <c r="B21" s="46"/>
      <c r="C21" s="45"/>
      <c r="D21" s="10"/>
      <c r="E21" s="10"/>
      <c r="F21" s="10"/>
      <c r="G21" s="11">
        <f>'[3]M-GER95A.XLS'!$U$20+'[3]M-GER95A.XLS'!$U$73+'[3]M-GER95A.XLS'!$U$24</f>
        <v>31823.837057278502</v>
      </c>
      <c r="H21" s="11"/>
      <c r="I21" s="11">
        <v>32648</v>
      </c>
    </row>
    <row r="22" spans="1:9" ht="12.75">
      <c r="A22" s="47"/>
      <c r="B22" s="46"/>
      <c r="C22" s="45"/>
      <c r="D22" s="10"/>
      <c r="E22" s="10"/>
      <c r="F22" s="10"/>
      <c r="G22" s="11"/>
      <c r="H22" s="11"/>
      <c r="I22" s="11"/>
    </row>
    <row r="23" spans="1:9" ht="12.75">
      <c r="A23" s="47" t="s">
        <v>20</v>
      </c>
      <c r="B23" s="46"/>
      <c r="C23" s="45"/>
      <c r="D23" s="10"/>
      <c r="E23" s="10"/>
      <c r="F23" s="10"/>
      <c r="G23" s="11">
        <f>'[3]M-GER95A.XLS'!$U$22</f>
        <v>11962</v>
      </c>
      <c r="H23" s="11"/>
      <c r="I23" s="11">
        <v>5381</v>
      </c>
    </row>
    <row r="24" spans="1:9" ht="12.75">
      <c r="A24" s="47"/>
      <c r="B24" s="46"/>
      <c r="C24" s="45"/>
      <c r="D24" s="10"/>
      <c r="E24" s="10"/>
      <c r="F24" s="10"/>
      <c r="G24" s="11"/>
      <c r="H24" s="11"/>
      <c r="I24" s="11"/>
    </row>
    <row r="25" spans="1:9" ht="12.75">
      <c r="A25" s="48" t="s">
        <v>95</v>
      </c>
      <c r="B25" s="46"/>
      <c r="C25" s="45"/>
      <c r="D25" s="10"/>
      <c r="E25" s="10"/>
      <c r="F25" s="10"/>
      <c r="G25" s="11">
        <f>'[3]M-GER95A.XLS'!$U$27</f>
        <v>8096</v>
      </c>
      <c r="H25" s="11"/>
      <c r="I25" s="11">
        <v>8096</v>
      </c>
    </row>
    <row r="26" spans="1:9" ht="12.75">
      <c r="A26" s="48"/>
      <c r="B26" s="46"/>
      <c r="C26" s="45"/>
      <c r="D26" s="10"/>
      <c r="E26" s="10"/>
      <c r="F26" s="10"/>
      <c r="G26" s="11"/>
      <c r="H26" s="11"/>
      <c r="I26" s="11"/>
    </row>
    <row r="27" spans="1:9" ht="12.75">
      <c r="A27" s="45" t="s">
        <v>5</v>
      </c>
      <c r="B27" s="46"/>
      <c r="C27" s="45"/>
      <c r="D27" s="10"/>
      <c r="E27" s="10"/>
      <c r="F27" s="10"/>
      <c r="G27" s="11"/>
      <c r="H27" s="11"/>
      <c r="I27" s="11"/>
    </row>
    <row r="28" spans="1:9" ht="12.75">
      <c r="A28" s="45"/>
      <c r="B28" s="30" t="s">
        <v>21</v>
      </c>
      <c r="C28" s="30"/>
      <c r="D28" s="10"/>
      <c r="E28" s="10"/>
      <c r="F28" s="10"/>
      <c r="G28" s="11">
        <f>'[3]M-GER95A.XLS'!$U$34</f>
        <v>37576</v>
      </c>
      <c r="H28" s="11"/>
      <c r="I28" s="11">
        <v>37576</v>
      </c>
    </row>
    <row r="29" spans="1:9" ht="12.75">
      <c r="A29" s="45"/>
      <c r="B29" s="28" t="s">
        <v>15</v>
      </c>
      <c r="C29" s="28"/>
      <c r="D29" s="10"/>
      <c r="E29" s="10"/>
      <c r="F29" s="10"/>
      <c r="G29" s="12">
        <f>'[3]M-GER95A.XLS'!$U$48+2</f>
        <v>30514.7215554625</v>
      </c>
      <c r="H29" s="12"/>
      <c r="I29" s="12">
        <v>31446</v>
      </c>
    </row>
    <row r="30" spans="1:9" ht="12.75">
      <c r="A30" s="45"/>
      <c r="B30" s="29" t="s">
        <v>32</v>
      </c>
      <c r="C30" s="29"/>
      <c r="D30" s="10"/>
      <c r="E30" s="10"/>
      <c r="F30" s="10"/>
      <c r="G30" s="12">
        <f>'[3]M-GER95A.XLS'!$U$30+'[3]M-GER95A.XLS'!$U$31+1</f>
        <v>281606.4184125176</v>
      </c>
      <c r="H30" s="12"/>
      <c r="I30" s="12">
        <f>264982-97</f>
        <v>264885</v>
      </c>
    </row>
    <row r="31" spans="1:9" ht="12.75">
      <c r="A31" s="45"/>
      <c r="B31" s="29" t="s">
        <v>144</v>
      </c>
      <c r="C31" s="29"/>
      <c r="D31" s="10"/>
      <c r="E31" s="10"/>
      <c r="F31" s="10"/>
      <c r="G31" s="12">
        <f>'[3]M-GER95A.XLS'!$U$35</f>
        <v>7781.191459</v>
      </c>
      <c r="H31" s="12"/>
      <c r="I31" s="12">
        <v>7958</v>
      </c>
    </row>
    <row r="32" spans="1:9" ht="12.75">
      <c r="A32" s="45"/>
      <c r="B32" s="29" t="s">
        <v>22</v>
      </c>
      <c r="C32" s="29"/>
      <c r="D32" s="10"/>
      <c r="E32" s="10"/>
      <c r="F32" s="10"/>
      <c r="G32" s="12">
        <f>'[3]M-GER95A.XLS'!$U$29</f>
        <v>47449.07925</v>
      </c>
      <c r="H32" s="12"/>
      <c r="I32" s="12">
        <v>59014</v>
      </c>
    </row>
    <row r="33" spans="1:9" ht="12.75">
      <c r="A33" s="45"/>
      <c r="B33" s="29" t="s">
        <v>23</v>
      </c>
      <c r="C33" s="29"/>
      <c r="D33" s="10"/>
      <c r="E33" s="10"/>
      <c r="F33" s="10"/>
      <c r="G33" s="12"/>
      <c r="H33" s="12"/>
      <c r="I33" s="12"/>
    </row>
    <row r="34" spans="1:9" ht="12.75">
      <c r="A34" s="45"/>
      <c r="B34" s="29" t="s">
        <v>24</v>
      </c>
      <c r="C34" s="29"/>
      <c r="D34" s="10"/>
      <c r="E34" s="10"/>
      <c r="F34" s="10"/>
      <c r="G34" s="12">
        <f>'[3]M-GER95A.XLS'!$U$49+'[3]M-GER95A.XLS'!$U$50</f>
        <v>229295.01368736746</v>
      </c>
      <c r="H34" s="12"/>
      <c r="I34" s="12">
        <v>200177</v>
      </c>
    </row>
    <row r="35" spans="1:9" ht="12.75">
      <c r="A35" s="45"/>
      <c r="B35" s="29" t="s">
        <v>25</v>
      </c>
      <c r="C35" s="29"/>
      <c r="D35" s="10"/>
      <c r="E35" s="10"/>
      <c r="F35" s="10"/>
      <c r="G35" s="12">
        <f>'[3]M-GER95A.XLS'!$U$51</f>
        <v>21982.49192002</v>
      </c>
      <c r="H35" s="12"/>
      <c r="I35" s="12">
        <v>25354</v>
      </c>
    </row>
    <row r="36" spans="1:9" ht="12.75">
      <c r="A36" s="45"/>
      <c r="B36" s="46"/>
      <c r="C36" s="30"/>
      <c r="D36" s="10"/>
      <c r="E36" s="10"/>
      <c r="F36" s="10"/>
      <c r="G36" s="14">
        <f>SUM(G28:G35)-1</f>
        <v>656203.9162843676</v>
      </c>
      <c r="H36" s="14"/>
      <c r="I36" s="14">
        <f>SUM(I28:I35)</f>
        <v>626410</v>
      </c>
    </row>
    <row r="37" spans="1:9" ht="12.75">
      <c r="A37" s="45"/>
      <c r="B37" s="46"/>
      <c r="C37" s="30"/>
      <c r="D37" s="10"/>
      <c r="E37" s="10"/>
      <c r="F37" s="10"/>
      <c r="G37" s="12"/>
      <c r="H37" s="12"/>
      <c r="I37" s="12"/>
    </row>
    <row r="38" spans="1:9" ht="12.75">
      <c r="A38" s="45" t="s">
        <v>7</v>
      </c>
      <c r="B38" s="46"/>
      <c r="C38" s="30"/>
      <c r="D38" s="10"/>
      <c r="E38" s="10"/>
      <c r="F38" s="10"/>
      <c r="G38" s="12"/>
      <c r="H38" s="12"/>
      <c r="I38" s="12"/>
    </row>
    <row r="39" spans="1:9" ht="12.75">
      <c r="A39" s="45"/>
      <c r="B39" s="29" t="s">
        <v>33</v>
      </c>
      <c r="C39" s="29"/>
      <c r="D39" s="10"/>
      <c r="E39" s="10"/>
      <c r="F39" s="10"/>
      <c r="G39" s="12">
        <f>SUM('[3]M-GER95A.XLS'!$U$56:$U$58)-'[3]M-GER95A.XLS'!$U$47</f>
        <v>184607.9089978</v>
      </c>
      <c r="H39" s="12"/>
      <c r="I39" s="12">
        <v>166766</v>
      </c>
    </row>
    <row r="40" spans="1:9" ht="12.75">
      <c r="A40" s="45"/>
      <c r="B40" s="29" t="s">
        <v>26</v>
      </c>
      <c r="C40" s="29"/>
      <c r="D40" s="10"/>
      <c r="E40" s="10"/>
      <c r="F40" s="10"/>
      <c r="G40" s="12">
        <f>'[3]M-GER95A.XLS'!$U$65+'[3]M-GER95A.XLS'!$U$67</f>
        <v>12696.922999999999</v>
      </c>
      <c r="H40" s="12"/>
      <c r="I40" s="12">
        <v>12565</v>
      </c>
    </row>
    <row r="41" spans="1:9" ht="12.75">
      <c r="A41" s="45"/>
      <c r="B41" s="28" t="s">
        <v>169</v>
      </c>
      <c r="C41" s="30"/>
      <c r="D41" s="10"/>
      <c r="E41" s="10"/>
      <c r="F41" s="10"/>
      <c r="G41" s="12">
        <f>'[3]M-GER95A.XLS'!$U$62</f>
        <v>2556.67927812</v>
      </c>
      <c r="H41" s="12"/>
      <c r="I41" s="12">
        <v>2323</v>
      </c>
    </row>
    <row r="42" spans="1:9" ht="12.75">
      <c r="A42" s="45"/>
      <c r="B42" s="46"/>
      <c r="C42" s="41"/>
      <c r="D42" s="10"/>
      <c r="E42" s="10"/>
      <c r="F42" s="10"/>
      <c r="G42" s="14">
        <f>SUM(G39:G41)</f>
        <v>199861.51127592</v>
      </c>
      <c r="H42" s="14"/>
      <c r="I42" s="14">
        <f>SUM(I39:I41)</f>
        <v>181654</v>
      </c>
    </row>
    <row r="43" spans="1:9" ht="12.75">
      <c r="A43" s="45"/>
      <c r="B43" s="46"/>
      <c r="C43" s="45"/>
      <c r="D43" s="10"/>
      <c r="E43" s="10"/>
      <c r="F43" s="10"/>
      <c r="G43" s="11"/>
      <c r="H43" s="11"/>
      <c r="I43" s="11"/>
    </row>
    <row r="44" spans="1:9" ht="12.75">
      <c r="A44" s="45" t="s">
        <v>8</v>
      </c>
      <c r="B44" s="46"/>
      <c r="C44" s="46"/>
      <c r="D44" s="10"/>
      <c r="E44" s="10"/>
      <c r="F44" s="10"/>
      <c r="G44" s="11">
        <f>G36-G42</f>
        <v>456342.4050084476</v>
      </c>
      <c r="H44" s="11"/>
      <c r="I44" s="11">
        <f>+I36-I42</f>
        <v>444756</v>
      </c>
    </row>
    <row r="45" spans="1:11" ht="13.5" thickBot="1">
      <c r="A45" s="45"/>
      <c r="B45" s="46"/>
      <c r="C45" s="45"/>
      <c r="D45" s="10"/>
      <c r="E45" s="10"/>
      <c r="F45" s="10"/>
      <c r="G45" s="13">
        <f>G44+SUM(G15:G25)</f>
        <v>700709.1028622058</v>
      </c>
      <c r="H45" s="13"/>
      <c r="I45" s="13">
        <f>I44+SUM(I15:I25)</f>
        <v>686135</v>
      </c>
      <c r="K45" s="2"/>
    </row>
    <row r="46" spans="1:9" ht="13.5" thickTop="1">
      <c r="A46" s="4"/>
      <c r="B46" s="46"/>
      <c r="C46" s="46"/>
      <c r="D46" s="10"/>
      <c r="E46" s="10"/>
      <c r="F46" s="10"/>
      <c r="G46" s="11"/>
      <c r="H46" s="11"/>
      <c r="I46" s="11"/>
    </row>
    <row r="47" spans="1:9" ht="12.75">
      <c r="A47" s="47"/>
      <c r="B47" s="46"/>
      <c r="C47" s="46"/>
      <c r="D47" s="10"/>
      <c r="E47" s="10"/>
      <c r="F47" s="10"/>
      <c r="G47" s="11"/>
      <c r="H47" s="11"/>
      <c r="I47" s="11"/>
    </row>
    <row r="48" spans="1:9" ht="12.75">
      <c r="A48" s="48" t="s">
        <v>9</v>
      </c>
      <c r="B48" s="46"/>
      <c r="C48" s="46"/>
      <c r="D48" s="10"/>
      <c r="E48" s="10"/>
      <c r="F48" s="10"/>
      <c r="G48" s="11">
        <f>'[3]M-GER95A.XLS'!$U$78</f>
        <v>618966.2163726198</v>
      </c>
      <c r="H48" s="11"/>
      <c r="I48" s="11">
        <v>618966</v>
      </c>
    </row>
    <row r="49" spans="1:9" ht="12.75">
      <c r="A49" s="45" t="s">
        <v>0</v>
      </c>
      <c r="B49" s="46"/>
      <c r="C49" s="46"/>
      <c r="D49" s="10"/>
      <c r="E49" s="10"/>
      <c r="F49" s="10"/>
      <c r="G49" s="11">
        <f>'[3]M-GER95A.XLS'!$U$82+'[3]M-GER95A.XLS'!$U$85+'[3]M-GER95A.XLS'!$U$86+'[3]M-GER95A.XLS'!$U$87</f>
        <v>73384.11240171512</v>
      </c>
      <c r="H49" s="11"/>
      <c r="I49" s="11">
        <v>71844</v>
      </c>
    </row>
    <row r="50" spans="1:9" ht="12.75">
      <c r="A50" s="45" t="s">
        <v>28</v>
      </c>
      <c r="B50" s="46"/>
      <c r="C50" s="46"/>
      <c r="D50" s="10"/>
      <c r="E50" s="10"/>
      <c r="F50" s="10"/>
      <c r="G50" s="11"/>
      <c r="H50" s="11"/>
      <c r="I50" s="11"/>
    </row>
    <row r="51" spans="1:9" ht="12.75">
      <c r="A51" s="45" t="s">
        <v>29</v>
      </c>
      <c r="B51" s="46"/>
      <c r="C51" s="46"/>
      <c r="D51" s="10"/>
      <c r="E51" s="10"/>
      <c r="F51" s="10"/>
      <c r="G51" s="11">
        <f>'[3]M-GER95A.XLS'!$U$113</f>
        <v>103768</v>
      </c>
      <c r="H51" s="11"/>
      <c r="I51" s="11">
        <v>103768</v>
      </c>
    </row>
    <row r="52" spans="1:9" ht="12.75">
      <c r="A52" s="45" t="s">
        <v>17</v>
      </c>
      <c r="B52" s="46"/>
      <c r="C52" s="5"/>
      <c r="D52" s="10"/>
      <c r="E52" s="10"/>
      <c r="F52" s="10"/>
      <c r="G52" s="11">
        <f>'[3]M-GER95A.XLS'!$U$102</f>
        <v>-123592.13657033697</v>
      </c>
      <c r="H52" s="11"/>
      <c r="I52" s="11">
        <v>-134635</v>
      </c>
    </row>
    <row r="53" spans="1:9" ht="12.75">
      <c r="A53" s="45" t="s">
        <v>27</v>
      </c>
      <c r="B53" s="46"/>
      <c r="C53" s="46"/>
      <c r="D53" s="10"/>
      <c r="E53" s="10"/>
      <c r="F53" s="10"/>
      <c r="G53" s="14">
        <f>SUM(G48:G52)</f>
        <v>672526.192203998</v>
      </c>
      <c r="H53" s="14"/>
      <c r="I53" s="14">
        <f>SUM(I48:I52)</f>
        <v>659943</v>
      </c>
    </row>
    <row r="54" spans="1:9" ht="12.75">
      <c r="A54" s="45"/>
      <c r="B54" s="46"/>
      <c r="C54" s="46"/>
      <c r="D54" s="10"/>
      <c r="E54" s="10"/>
      <c r="F54" s="10"/>
      <c r="G54" s="11"/>
      <c r="H54" s="11"/>
      <c r="I54" s="11"/>
    </row>
    <row r="55" spans="1:9" ht="12.75">
      <c r="A55" s="46" t="s">
        <v>10</v>
      </c>
      <c r="B55" s="46"/>
      <c r="C55" s="46"/>
      <c r="D55" s="10"/>
      <c r="E55" s="10"/>
      <c r="F55" s="10"/>
      <c r="G55" s="11">
        <f>'[3]M-GER95A.XLS'!$U$104</f>
        <v>26112.34436922014</v>
      </c>
      <c r="H55" s="10"/>
      <c r="I55" s="11">
        <v>23932</v>
      </c>
    </row>
    <row r="56" spans="1:9" ht="12.75">
      <c r="A56" s="46"/>
      <c r="B56" s="46"/>
      <c r="C56" s="46"/>
      <c r="D56" s="10"/>
      <c r="E56" s="10"/>
      <c r="F56" s="10"/>
      <c r="G56" s="10"/>
      <c r="H56" s="10"/>
      <c r="I56" s="11"/>
    </row>
    <row r="57" spans="1:9" ht="12.75">
      <c r="A57" s="46" t="s">
        <v>30</v>
      </c>
      <c r="B57" s="46"/>
      <c r="C57" s="46"/>
      <c r="D57" s="10"/>
      <c r="E57" s="10"/>
      <c r="F57" s="10"/>
      <c r="G57" s="11">
        <f>'[3]M-GER95A.XLS'!$U$111+1</f>
        <v>503.42994087500006</v>
      </c>
      <c r="H57" s="10"/>
      <c r="I57" s="11">
        <v>494</v>
      </c>
    </row>
    <row r="58" spans="1:9" ht="12.75">
      <c r="A58" s="46"/>
      <c r="B58" s="46"/>
      <c r="C58" s="46"/>
      <c r="D58" s="10"/>
      <c r="E58" s="10"/>
      <c r="F58" s="10"/>
      <c r="G58" s="10"/>
      <c r="H58" s="10"/>
      <c r="I58" s="11"/>
    </row>
    <row r="59" spans="1:9" ht="12.75">
      <c r="A59" s="46" t="s">
        <v>31</v>
      </c>
      <c r="B59" s="46"/>
      <c r="C59" s="46"/>
      <c r="D59" s="10"/>
      <c r="E59" s="10"/>
      <c r="F59" s="10"/>
      <c r="G59" s="11">
        <f>'[3]M-GER95A.XLS'!$U$114</f>
        <v>1567.655</v>
      </c>
      <c r="H59" s="10"/>
      <c r="I59" s="11">
        <v>1766</v>
      </c>
    </row>
    <row r="60" spans="1:9" ht="12.75">
      <c r="A60" s="46"/>
      <c r="B60" s="46"/>
      <c r="C60" s="46"/>
      <c r="D60" s="10"/>
      <c r="E60" s="10"/>
      <c r="F60" s="10"/>
      <c r="G60" s="10"/>
      <c r="H60" s="10"/>
      <c r="I60" s="11"/>
    </row>
    <row r="61" spans="1:9" ht="13.5" thickBot="1">
      <c r="A61" s="4"/>
      <c r="B61" s="46"/>
      <c r="C61" s="46"/>
      <c r="D61" s="10"/>
      <c r="E61" s="10"/>
      <c r="F61" s="10"/>
      <c r="G61" s="13">
        <f>SUM(G53:G60)-1</f>
        <v>700708.6215140932</v>
      </c>
      <c r="H61" s="13"/>
      <c r="I61" s="13">
        <f>SUM(I53:I60)</f>
        <v>686135</v>
      </c>
    </row>
    <row r="62" spans="1:9" ht="13.5" thickTop="1">
      <c r="A62" s="4"/>
      <c r="C62" s="10"/>
      <c r="D62" s="10"/>
      <c r="E62" s="10"/>
      <c r="F62" s="10"/>
      <c r="G62" s="24"/>
      <c r="H62" s="24"/>
      <c r="I62" s="24"/>
    </row>
    <row r="63" spans="1:9" ht="12.75">
      <c r="A63" s="4"/>
      <c r="C63" s="10"/>
      <c r="D63" s="10"/>
      <c r="E63" s="10"/>
      <c r="F63" s="10"/>
      <c r="G63" s="24"/>
      <c r="H63" s="24"/>
      <c r="I63" s="24"/>
    </row>
    <row r="64" spans="1:9" ht="12.75">
      <c r="A64" s="8" t="s">
        <v>100</v>
      </c>
      <c r="C64" s="10"/>
      <c r="D64" s="10"/>
      <c r="E64" s="10"/>
      <c r="F64" s="26"/>
      <c r="G64" s="84">
        <f>(G53-G21-G51)/'[4]June2001'!$C$38</f>
        <v>0.8833916540876092</v>
      </c>
      <c r="H64" s="24"/>
      <c r="I64" s="84">
        <f>(I53-I21-I51)/608660</f>
        <v>0.8601304504978149</v>
      </c>
    </row>
    <row r="65" spans="1:9" ht="12.75">
      <c r="A65" s="4"/>
      <c r="C65" s="10"/>
      <c r="D65" s="10"/>
      <c r="E65" s="10"/>
      <c r="F65" s="10"/>
      <c r="G65" s="84"/>
      <c r="H65" s="24"/>
      <c r="I65" s="84"/>
    </row>
    <row r="66" spans="1:9" ht="12.75">
      <c r="A66" s="4"/>
      <c r="C66" s="10"/>
      <c r="D66" s="10"/>
      <c r="E66" s="10"/>
      <c r="F66" s="10"/>
      <c r="G66" s="24"/>
      <c r="H66" s="24"/>
      <c r="I66" s="24"/>
    </row>
    <row r="67" spans="1:9" ht="12.75">
      <c r="A67" s="4"/>
      <c r="C67" s="10"/>
      <c r="D67" s="10"/>
      <c r="E67" s="10"/>
      <c r="F67" s="10"/>
      <c r="G67" s="24"/>
      <c r="H67" s="24"/>
      <c r="I67" s="24"/>
    </row>
    <row r="68" spans="1:9" ht="12.75">
      <c r="A68" s="22"/>
      <c r="C68" s="10"/>
      <c r="D68" s="10"/>
      <c r="E68" s="10"/>
      <c r="F68" s="10"/>
      <c r="G68" s="23"/>
      <c r="H68" s="10"/>
      <c r="I68" s="23"/>
    </row>
    <row r="69" spans="1:10" ht="12.75">
      <c r="A69" s="99" t="s">
        <v>137</v>
      </c>
      <c r="B69" s="102"/>
      <c r="C69" s="102"/>
      <c r="D69" s="102"/>
      <c r="E69" s="102"/>
      <c r="F69" s="102"/>
      <c r="G69" s="102"/>
      <c r="H69" s="102"/>
      <c r="I69" s="102"/>
      <c r="J69" s="102"/>
    </row>
    <row r="70" spans="1:10" ht="12.75">
      <c r="A70" s="99" t="s">
        <v>145</v>
      </c>
      <c r="B70" s="99"/>
      <c r="C70" s="99"/>
      <c r="D70" s="99"/>
      <c r="E70" s="99"/>
      <c r="F70" s="99"/>
      <c r="G70" s="99"/>
      <c r="H70" s="99"/>
      <c r="I70" s="99"/>
      <c r="J70" s="99"/>
    </row>
    <row r="71" ht="12.75">
      <c r="C71" s="1"/>
    </row>
    <row r="72" spans="3:7" ht="12.75">
      <c r="C72" s="1"/>
      <c r="G72" s="2"/>
    </row>
    <row r="73" ht="12.75">
      <c r="C73" s="1"/>
    </row>
    <row r="74" ht="12.75">
      <c r="C74" s="1"/>
    </row>
  </sheetData>
  <mergeCells count="5">
    <mergeCell ref="A70:J70"/>
    <mergeCell ref="A1:I1"/>
    <mergeCell ref="A2:I2"/>
    <mergeCell ref="A3:I3"/>
    <mergeCell ref="A69:J69"/>
  </mergeCells>
  <printOptions/>
  <pageMargins left="0.9" right="0" top="0.29" bottom="0" header="0.54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0"/>
  <sheetViews>
    <sheetView zoomScale="75" zoomScaleNormal="75" workbookViewId="0" topLeftCell="D8">
      <selection activeCell="I27" sqref="I27"/>
    </sheetView>
  </sheetViews>
  <sheetFormatPr defaultColWidth="9.140625" defaultRowHeight="12.75"/>
  <cols>
    <col min="1" max="1" width="13.7109375" style="0" customWidth="1"/>
    <col min="4" max="10" width="12.7109375" style="0" customWidth="1"/>
    <col min="11" max="11" width="10.7109375" style="0" customWidth="1"/>
    <col min="12" max="12" width="4.7109375" style="0" customWidth="1"/>
  </cols>
  <sheetData>
    <row r="1" spans="1:10" ht="15.75">
      <c r="A1" s="100" t="s">
        <v>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101" t="s">
        <v>41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9" ht="13.5" thickBot="1">
      <c r="A5" s="64" t="s">
        <v>149</v>
      </c>
      <c r="B5" s="43"/>
      <c r="C5" s="43"/>
      <c r="D5" s="43"/>
      <c r="E5" s="43"/>
      <c r="F5" s="43"/>
      <c r="G5" s="43"/>
      <c r="H5" s="43"/>
      <c r="I5" s="43"/>
    </row>
    <row r="6" spans="1:10" ht="15.75">
      <c r="A6" s="35"/>
      <c r="B6" s="33"/>
      <c r="C6" s="30"/>
      <c r="D6" s="31"/>
      <c r="E6" s="31"/>
      <c r="F6" s="31"/>
      <c r="G6" s="31"/>
      <c r="H6" s="34"/>
      <c r="I6" s="34"/>
      <c r="J6" s="34"/>
    </row>
    <row r="7" spans="1:10" ht="15.75">
      <c r="A7" s="65" t="s">
        <v>150</v>
      </c>
      <c r="B7" s="33"/>
      <c r="C7" s="30"/>
      <c r="D7" s="31"/>
      <c r="E7" s="31"/>
      <c r="F7" s="31"/>
      <c r="G7" s="31"/>
      <c r="H7" s="34"/>
      <c r="I7" s="34"/>
      <c r="J7" s="34"/>
    </row>
    <row r="8" ht="12.75">
      <c r="A8" s="15"/>
    </row>
    <row r="9" spans="4:10" ht="12.75">
      <c r="D9" s="5"/>
      <c r="E9" s="102"/>
      <c r="F9" s="102"/>
      <c r="G9" s="102"/>
      <c r="H9" s="102"/>
      <c r="I9" s="102"/>
      <c r="J9" s="102"/>
    </row>
    <row r="10" spans="4:10" ht="12.75">
      <c r="D10" s="26"/>
      <c r="E10" s="26"/>
      <c r="F10" s="26"/>
      <c r="G10" s="26"/>
      <c r="H10" s="26" t="s">
        <v>58</v>
      </c>
      <c r="I10" s="26"/>
      <c r="J10" s="26"/>
    </row>
    <row r="11" spans="4:11" ht="12.75">
      <c r="D11" s="26" t="s">
        <v>52</v>
      </c>
      <c r="E11" s="26" t="s">
        <v>54</v>
      </c>
      <c r="F11" s="26" t="s">
        <v>97</v>
      </c>
      <c r="G11" s="26" t="s">
        <v>56</v>
      </c>
      <c r="H11" s="26" t="s">
        <v>59</v>
      </c>
      <c r="I11" s="26" t="s">
        <v>60</v>
      </c>
      <c r="J11" s="26" t="s">
        <v>62</v>
      </c>
      <c r="K11" s="26" t="s">
        <v>65</v>
      </c>
    </row>
    <row r="12" spans="4:10" ht="12.75">
      <c r="D12" s="26" t="s">
        <v>53</v>
      </c>
      <c r="E12" s="26" t="s">
        <v>55</v>
      </c>
      <c r="F12" s="81" t="s">
        <v>98</v>
      </c>
      <c r="G12" s="26" t="s">
        <v>57</v>
      </c>
      <c r="H12" s="26" t="s">
        <v>56</v>
      </c>
      <c r="I12" s="26" t="s">
        <v>61</v>
      </c>
      <c r="J12" s="26" t="s">
        <v>63</v>
      </c>
    </row>
    <row r="13" spans="4:11" ht="12.75">
      <c r="D13" s="26" t="s">
        <v>13</v>
      </c>
      <c r="E13" s="26" t="s">
        <v>13</v>
      </c>
      <c r="F13" s="26" t="s">
        <v>13</v>
      </c>
      <c r="G13" s="26" t="s">
        <v>13</v>
      </c>
      <c r="H13" s="26" t="s">
        <v>13</v>
      </c>
      <c r="I13" s="26" t="s">
        <v>13</v>
      </c>
      <c r="J13" s="26" t="s">
        <v>13</v>
      </c>
      <c r="K13" s="26" t="s">
        <v>13</v>
      </c>
    </row>
    <row r="14" spans="4:11" ht="12.75"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5" t="s">
        <v>151</v>
      </c>
      <c r="D15" s="26"/>
      <c r="E15" s="26"/>
      <c r="F15" s="26"/>
      <c r="G15" s="26"/>
      <c r="H15" s="26"/>
      <c r="I15" s="26"/>
      <c r="J15" s="26"/>
      <c r="K15" s="26"/>
    </row>
    <row r="17" spans="1:35" ht="12.75">
      <c r="A17" s="59" t="s">
        <v>114</v>
      </c>
      <c r="D17" s="50">
        <v>618966</v>
      </c>
      <c r="E17" s="50">
        <v>66394</v>
      </c>
      <c r="F17" s="50">
        <v>103768</v>
      </c>
      <c r="G17" s="50">
        <v>1200</v>
      </c>
      <c r="H17" s="50">
        <v>8742</v>
      </c>
      <c r="I17" s="50">
        <v>-4492</v>
      </c>
      <c r="J17" s="50">
        <v>-134635</v>
      </c>
      <c r="K17" s="50">
        <f>SUM(D17:J17)</f>
        <v>659943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4:35" ht="12.75"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ht="12.75">
      <c r="A19" t="s">
        <v>66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f>I27-I17</f>
        <v>-305</v>
      </c>
      <c r="J19" s="50">
        <v>0</v>
      </c>
      <c r="K19" s="50">
        <f>SUM(D19:J19)</f>
        <v>-305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4:35" ht="12.75"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12.75">
      <c r="A21" t="s">
        <v>64</v>
      </c>
      <c r="D21" s="50">
        <v>0</v>
      </c>
      <c r="E21" s="50">
        <v>0</v>
      </c>
      <c r="F21" s="50">
        <v>0</v>
      </c>
      <c r="G21" s="50">
        <v>0</v>
      </c>
      <c r="H21" s="50">
        <f>H27-H17</f>
        <v>1844.5424017151036</v>
      </c>
      <c r="I21" s="50">
        <v>0</v>
      </c>
      <c r="J21" s="50">
        <v>0</v>
      </c>
      <c r="K21" s="50">
        <f>SUM(D21:J21)</f>
        <v>1844.5424017151036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4:35" ht="12.75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12.75">
      <c r="A23" t="s">
        <v>99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f>'[3]M-GER95A.XLS'!$U$99</f>
        <v>-4173</v>
      </c>
      <c r="K23" s="50">
        <f>SUM(D23:J23)</f>
        <v>-4173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4:35" ht="12.75"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ht="12.75">
      <c r="A25" s="59" t="s">
        <v>115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f>SUM('[3]M-GER95A.XLS'!$U$238:$U$242)-1</f>
        <v>15215.955521537979</v>
      </c>
      <c r="K25" s="50">
        <f>SUM(D25:J25)</f>
        <v>15215.955521537979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4:35" ht="12.75"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13.5" thickBot="1">
      <c r="A27" s="59" t="s">
        <v>152</v>
      </c>
      <c r="D27" s="58">
        <f>SUM(D17:D26)</f>
        <v>618966</v>
      </c>
      <c r="E27" s="58">
        <f>SUM(E17:E26)</f>
        <v>66394</v>
      </c>
      <c r="F27" s="58">
        <f>'[2]M-GER95A.XLS'!$U$113</f>
        <v>103768</v>
      </c>
      <c r="G27" s="58">
        <f>SUM(G17:G26)</f>
        <v>1200</v>
      </c>
      <c r="H27" s="58">
        <f>'[3]M-GER95A.XLS'!$U$87-1</f>
        <v>10586.542401715104</v>
      </c>
      <c r="I27" s="58">
        <f>'[3]M-GER95A.XLS'!$U$86-1</f>
        <v>-4797</v>
      </c>
      <c r="J27" s="58">
        <f>SUM(J17:J26)</f>
        <v>-123592.04447846202</v>
      </c>
      <c r="K27" s="58">
        <f>SUM(K17:K26)+1</f>
        <v>672526.497923253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4:35" ht="12.75">
      <c r="D28" s="50"/>
      <c r="E28" s="50"/>
      <c r="F28" s="50"/>
      <c r="G28" s="50"/>
      <c r="H28" s="50"/>
      <c r="I28" s="50"/>
      <c r="J28" s="50"/>
      <c r="K28" s="2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4:35" ht="12.75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2.75">
      <c r="A30" s="15" t="s">
        <v>154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2.75">
      <c r="A31" s="1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 ht="12.75">
      <c r="A32" s="83" t="s">
        <v>96</v>
      </c>
      <c r="D32" s="50">
        <v>618966</v>
      </c>
      <c r="E32" s="50">
        <v>66394</v>
      </c>
      <c r="F32" s="50">
        <v>103768</v>
      </c>
      <c r="G32" s="50">
        <v>1200</v>
      </c>
      <c r="H32" s="50">
        <v>8166</v>
      </c>
      <c r="I32" s="50">
        <v>-3551</v>
      </c>
      <c r="J32" s="50">
        <v>-160292</v>
      </c>
      <c r="K32" s="50">
        <f>SUM(D32:J32)</f>
        <v>634651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4:35" ht="12.7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ht="12.75">
      <c r="A34" t="s">
        <v>66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-131</v>
      </c>
      <c r="J34" s="50">
        <v>0</v>
      </c>
      <c r="K34" s="50">
        <f>SUM(D34:J34)</f>
        <v>-131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4:35" ht="12.75">
      <c r="D35" s="50"/>
      <c r="E35" s="50"/>
      <c r="F35" s="50"/>
      <c r="G35" s="50"/>
      <c r="H35" s="50"/>
      <c r="I35" s="50"/>
      <c r="J35" s="16" t="s">
        <v>67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 ht="12.75">
      <c r="A36" t="s">
        <v>64</v>
      </c>
      <c r="D36" s="50">
        <v>0</v>
      </c>
      <c r="E36" s="50">
        <v>0</v>
      </c>
      <c r="F36" s="50">
        <v>0</v>
      </c>
      <c r="G36" s="50">
        <v>0</v>
      </c>
      <c r="H36" s="50">
        <v>1328</v>
      </c>
      <c r="I36" s="50">
        <v>0</v>
      </c>
      <c r="J36" s="50">
        <v>0</v>
      </c>
      <c r="K36" s="50">
        <f>SUM(D36:J36)</f>
        <v>1328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4:35" ht="12.7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 ht="12.75">
      <c r="A38" t="s">
        <v>99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-4185</v>
      </c>
      <c r="K38" s="50">
        <f>SUM(D38:J38)</f>
        <v>-4185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4:35" ht="12.75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 ht="12.75">
      <c r="A40" s="59" t="s">
        <v>115</v>
      </c>
      <c r="D40" s="50">
        <v>0</v>
      </c>
      <c r="E40" s="50">
        <v>0</v>
      </c>
      <c r="F40" s="50"/>
      <c r="G40" s="50">
        <v>0</v>
      </c>
      <c r="H40" s="50">
        <v>0</v>
      </c>
      <c r="I40" s="50">
        <v>0</v>
      </c>
      <c r="J40" s="50">
        <v>24873</v>
      </c>
      <c r="K40" s="50">
        <f>SUM(D40:J40)</f>
        <v>24873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4:35" ht="12.7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 ht="13.5" thickBot="1">
      <c r="A42" s="59" t="s">
        <v>153</v>
      </c>
      <c r="D42" s="58">
        <f aca="true" t="shared" si="0" ref="D42:K42">SUM(D32:D41)</f>
        <v>618966</v>
      </c>
      <c r="E42" s="58">
        <f t="shared" si="0"/>
        <v>66394</v>
      </c>
      <c r="F42" s="58">
        <f t="shared" si="0"/>
        <v>103768</v>
      </c>
      <c r="G42" s="58">
        <f t="shared" si="0"/>
        <v>1200</v>
      </c>
      <c r="H42" s="58">
        <f t="shared" si="0"/>
        <v>9494</v>
      </c>
      <c r="I42" s="58">
        <f t="shared" si="0"/>
        <v>-3682</v>
      </c>
      <c r="J42" s="58">
        <f t="shared" si="0"/>
        <v>-139604</v>
      </c>
      <c r="K42" s="58">
        <f t="shared" si="0"/>
        <v>656536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4:35" ht="12.7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4:35" ht="12.7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4:35" ht="12.7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 ht="12.75">
      <c r="A46" s="99" t="s">
        <v>142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 ht="12.75">
      <c r="A47" s="99" t="s">
        <v>145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4:35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4:35" ht="12.7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4:35" ht="12.7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4:35" ht="12.7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4:35" ht="12.7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4:35" ht="12.7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4:35" ht="12.7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4:35" ht="12.7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4:35" ht="12.7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4:35" ht="12.7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4:35" ht="12.7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4:35" ht="12.7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4:35" ht="12.7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4:35" ht="12.7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4:35" ht="12.7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4:35" ht="12.7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4:35" ht="12.7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4:35" ht="12.7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4:35" ht="12.7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4:35" ht="12.7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4:35" ht="12.7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4:35" ht="12.7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4:35" ht="12.7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4:35" ht="12.7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4:35" ht="12.7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4:35" ht="12.7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4:35" ht="12.7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4:35" ht="12.7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4:35" ht="12.7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4:35" ht="12.7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4:35" ht="12.7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4:35" ht="12.7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4:35" ht="12.7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4:35" ht="12.7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4:35" ht="12.7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4:35" ht="12.7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4:35" ht="12.7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4:35" ht="12.7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4:35" ht="12.7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4:35" ht="12.7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4:35" ht="12.7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4:35" ht="12.7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4:35" ht="12.7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4:35" ht="12.7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4:35" ht="12.7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4:35" ht="12.7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4:35" ht="12.7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4:35" ht="12.7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4:35" ht="12.7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4:35" ht="12.7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4:35" ht="12.7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4:35" ht="12.7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4:35" ht="12.7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4:35" ht="12.7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4:35" ht="12.7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4:35" ht="12.7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4:35" ht="12.7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4:35" ht="12.7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4:35" ht="12.7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4:35" ht="12.7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4:35" ht="12.7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4:35" ht="12.7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4:35" ht="12.7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4:35" ht="12.7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4:35" ht="12.7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4:35" ht="12.7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4:35" ht="12.7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4:35" ht="12.7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4:35" ht="12.7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4:35" ht="12.7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4:35" ht="12.7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4:35" ht="12.7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4:35" ht="12.7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4:35" ht="12.7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4:35" ht="12.7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4:35" ht="12.7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4:35" ht="12.7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4:35" ht="12.7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4:35" ht="12.7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4:35" ht="12.7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4:35" ht="12.7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4:35" ht="12.7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4:35" ht="12.7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4:35" ht="12.7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4:35" ht="12.7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4:35" ht="12.7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4:35" ht="12.7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4:35" ht="12.7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4:35" ht="12.7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4:35" ht="12.7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4:35" ht="12.7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4:35" ht="12.7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4:35" ht="12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4:35" ht="12.7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4:35" ht="12.7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4:35" ht="12.7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4:35" ht="12.7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4:35" ht="12.7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4:35" ht="12.7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4:35" ht="12.7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4:35" ht="12.7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4:35" ht="12.7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4:35" ht="12.7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4:35" ht="12.7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4:35" ht="12.7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4:35" ht="12.7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4:35" ht="12.7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4:35" ht="12.7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4:35" ht="12.7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4:35" ht="12.7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4:35" ht="12.7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4:35" ht="12.7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4:35" ht="12.7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4:35" ht="12.7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4:35" ht="12.7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4:35" ht="12.7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4:35" ht="12.7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4:35" ht="12.7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4:35" ht="12.7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4:35" ht="12.7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4:35" ht="12.7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4:35" ht="12.7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4:35" ht="12.7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4:35" ht="12.7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4:35" ht="12.7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4:35" ht="12.7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4:35" ht="12.7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4:35" ht="12.7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4:35" ht="12.7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4:35" ht="12.7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4:35" ht="12.7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4:35" ht="12.7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4:35" ht="12.7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4:35" ht="12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4:35" ht="12.7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4:35" ht="12.7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4:35" ht="12.7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4:35" ht="12.7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4:35" ht="12.7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4:35" ht="12.7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4:35" ht="12.7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4:35" ht="12.7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4:35" ht="12.7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4:35" ht="12.7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4:35" ht="12.7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4:35" ht="12.7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4:35" ht="12.7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4:35" ht="12.7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4:35" ht="12.7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4:35" ht="12.7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4:35" ht="12.7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4:35" ht="12.7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4:35" ht="12.7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4:35" ht="12.7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4:35" ht="12.7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4:35" ht="12.7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4:35" ht="12.7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4:35" ht="12.7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4:35" ht="12.7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4:35" ht="12.7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4:35" ht="12.7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4:35" ht="12.7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4:35" ht="12.7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4:35" ht="12.7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4:35" ht="12.7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4:35" ht="12.7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4:35" ht="12.7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4:35" ht="12.7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4:35" ht="12.7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4:35" ht="12.7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4:35" ht="12.7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4:35" ht="12.7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4:35" ht="12.7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4:35" ht="12.7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4:35" ht="12.7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4:35" ht="12.7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4:35" ht="12.7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4:35" ht="12.7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4:35" ht="12.7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4:35" ht="12.7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4:35" ht="12.7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4:35" ht="12.7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4:35" ht="12.7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4:35" ht="12.7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4:35" ht="12.7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4:35" ht="12.7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4:35" ht="12.7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4:35" ht="12.7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4:35" ht="12.7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4:35" ht="12.7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4:35" ht="12.7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4:35" ht="12.7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4:35" ht="12.7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4:35" ht="12.7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4:35" ht="12.7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4:35" ht="12.7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4:35" ht="12.7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4:35" ht="12.7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4:35" ht="12.7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4:35" ht="12.7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4:35" ht="12.7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4:35" ht="12.7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4:35" ht="12.7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4:35" ht="12.7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4:35" ht="12.7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4:35" ht="12.7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4:35" ht="12.7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4:35" ht="12.7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4:35" ht="12.7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4:35" ht="12.7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4:35" ht="12.7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4:35" ht="12.7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4:35" ht="12.7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4:35" ht="12.7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4:35" ht="12.7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4:35" ht="12.7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4:35" ht="12.7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4:35" ht="12.7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4:35" ht="12.7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4:35" ht="12.7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4:35" ht="12.7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4:35" ht="12.7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4:35" ht="12.7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4:35" ht="12.7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4:35" ht="12.7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4:35" ht="12.7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4:35" ht="12.7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4:35" ht="12.7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4:35" ht="12.7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4:35" ht="12.7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4:35" ht="12.7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4:35" ht="12.7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4:35" ht="12.7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4:35" ht="12.7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4:35" ht="12.7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4:35" ht="12.7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4:35" ht="12.7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4:35" ht="12.7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4:35" ht="12.7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4:35" ht="12.7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4:35" ht="12.7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4:35" ht="12.7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4:35" ht="12.7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4:35" ht="12.7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4:35" ht="12.7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4:35" ht="12.7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4:35" ht="12.7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4:35" ht="12.7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4:35" ht="12.7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4:35" ht="12.7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4:35" ht="12.7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4:35" ht="12.7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4:35" ht="12.7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4:35" ht="12.7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4:35" ht="12.7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4:35" ht="12.7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4:35" ht="12.7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4:35" ht="12.7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4:35" ht="12.7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4:35" ht="12.7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4:35" ht="12.75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4:35" ht="12.75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4:35" ht="12.75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4:35" ht="12.75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4:35" ht="12.75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4:35" ht="12.75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4:35" ht="12.75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4:35" ht="12.75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4:35" ht="12.75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4:35" ht="12.75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4:35" ht="12.75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4:35" ht="12.75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4:35" ht="12.75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4:35" ht="12.75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4:35" ht="12.75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4:35" ht="12.75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4:35" ht="12.75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4:35" ht="12.75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4:35" ht="12.75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4:35" ht="12.75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4:35" ht="12.75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4:35" ht="12.75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4:35" ht="12.75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4:35" ht="12.75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4:35" ht="12.75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4:35" ht="12.7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4:35" ht="12.75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4:35" ht="12.75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4:35" ht="12.75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4:35" ht="12.75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4:35" ht="12.75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4:35" ht="12.75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4:35" ht="12.75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4:35" ht="12.75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4:35" ht="12.75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4:35" ht="12.75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4:35" ht="12.75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4:35" ht="12.75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4:35" ht="12.75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4:35" ht="12.75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4:35" ht="12.75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4:35" ht="12.75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4:35" ht="12.75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4:35" ht="12.75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4:35" ht="12.75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4:35" ht="12.75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4:35" ht="12.75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4:35" ht="12.75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4:35" ht="12.75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4:35" ht="12.75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4:35" ht="12.75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4:35" ht="12.75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4:35" ht="12.75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4:35" ht="12.75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4:35" ht="12.75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4:35" ht="12.75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4:35" ht="12.75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4:35" ht="12.75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4:35" ht="12.75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4:35" ht="12.75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4:35" ht="12.75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4:35" ht="12.75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4:35" ht="12.75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4:35" ht="12.75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4:35" ht="12.75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4:35" ht="12.75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4:35" ht="12.75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4:35" ht="12.75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4:35" ht="12.75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4:35" ht="12.75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4:35" ht="12.75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4:35" ht="12.75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4:35" ht="12.75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4:35" ht="12.75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4:35" ht="12.75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4:35" ht="12.75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4:35" ht="12.75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4:35" ht="12.75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4:35" ht="12.75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4:35" ht="12.75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4:35" ht="12.75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4:35" ht="12.75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4:35" ht="12.75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4:35" ht="12.75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4:35" ht="12.75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4:35" ht="12.75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4:35" ht="12.75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4:35" ht="12.75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4:35" ht="12.75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4:35" ht="12.75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4:35" ht="12.75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4:35" ht="12.75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4:35" ht="12.75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4:35" ht="12.75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4:35" ht="12.75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4:35" ht="12.75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4:35" ht="12.75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4:35" ht="12.75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4:35" ht="12.75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4:35" ht="12.75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4:35" ht="12.75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4:35" ht="12.75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4:35" ht="12.75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4:35" ht="12.75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4:35" ht="12.75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4:35" ht="12.75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4:35" ht="12.75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4:35" ht="12.7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4:35" ht="12.75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4:35" ht="12.75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4:35" ht="12.75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4:35" ht="12.75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4:35" ht="12.75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</sheetData>
  <mergeCells count="7">
    <mergeCell ref="A47:K47"/>
    <mergeCell ref="A46:K46"/>
    <mergeCell ref="A1:J1"/>
    <mergeCell ref="A2:J2"/>
    <mergeCell ref="A3:J3"/>
    <mergeCell ref="E9:H9"/>
    <mergeCell ref="I9:J9"/>
  </mergeCells>
  <printOptions/>
  <pageMargins left="0.5" right="0" top="0.5" bottom="0.25" header="0.5" footer="0.5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75" zoomScaleNormal="75" workbookViewId="0" topLeftCell="A58">
      <selection activeCell="H76" sqref="H76"/>
    </sheetView>
  </sheetViews>
  <sheetFormatPr defaultColWidth="9.140625" defaultRowHeight="12.75"/>
  <cols>
    <col min="1" max="1" width="3.140625" style="0" customWidth="1"/>
    <col min="2" max="2" width="2.7109375" style="0" customWidth="1"/>
    <col min="5" max="5" width="12.8515625" style="0" customWidth="1"/>
    <col min="6" max="6" width="10.8515625" style="0" customWidth="1"/>
    <col min="7" max="7" width="13.7109375" style="0" customWidth="1"/>
    <col min="8" max="8" width="15.00390625" style="0" bestFit="1" customWidth="1"/>
    <col min="9" max="9" width="2.7109375" style="0" customWidth="1"/>
    <col min="10" max="10" width="14.00390625" style="0" bestFit="1" customWidth="1"/>
  </cols>
  <sheetData>
    <row r="1" spans="1:9" ht="15.75">
      <c r="A1" s="100" t="s">
        <v>1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1" t="s">
        <v>40</v>
      </c>
      <c r="B2" s="101"/>
      <c r="C2" s="101"/>
      <c r="D2" s="101"/>
      <c r="E2" s="101"/>
      <c r="F2" s="101"/>
      <c r="G2" s="101"/>
      <c r="H2" s="101"/>
      <c r="I2" s="101"/>
    </row>
    <row r="3" spans="1:9" ht="12.75">
      <c r="A3" s="101" t="s">
        <v>41</v>
      </c>
      <c r="B3" s="101"/>
      <c r="C3" s="101"/>
      <c r="D3" s="101"/>
      <c r="E3" s="101"/>
      <c r="F3" s="101"/>
      <c r="G3" s="101"/>
      <c r="H3" s="101"/>
      <c r="I3" s="101"/>
    </row>
    <row r="4" spans="1:7" ht="12.75">
      <c r="A4" s="42"/>
      <c r="B4" s="42"/>
      <c r="C4" s="42"/>
      <c r="D4" s="42"/>
      <c r="E4" s="42"/>
      <c r="F4" s="42"/>
      <c r="G4" s="42"/>
    </row>
    <row r="5" spans="1:9" ht="13.5" thickBot="1">
      <c r="A5" s="64" t="s">
        <v>149</v>
      </c>
      <c r="B5" s="43"/>
      <c r="C5" s="43"/>
      <c r="D5" s="43"/>
      <c r="E5" s="43"/>
      <c r="F5" s="43"/>
      <c r="G5" s="43"/>
      <c r="H5" s="25"/>
      <c r="I5" s="25"/>
    </row>
    <row r="6" spans="1:7" ht="15.75">
      <c r="A6" s="35"/>
      <c r="B6" s="33"/>
      <c r="C6" s="30"/>
      <c r="D6" s="31"/>
      <c r="E6" s="31"/>
      <c r="F6" s="31"/>
      <c r="G6" s="34"/>
    </row>
    <row r="7" spans="1:7" ht="15.75">
      <c r="A7" s="65" t="s">
        <v>155</v>
      </c>
      <c r="B7" s="33"/>
      <c r="C7" s="30"/>
      <c r="D7" s="31"/>
      <c r="E7" s="31"/>
      <c r="F7" s="31"/>
      <c r="G7" s="34"/>
    </row>
    <row r="8" spans="1:7" ht="15.75">
      <c r="A8" s="65"/>
      <c r="B8" s="33"/>
      <c r="C8" s="30"/>
      <c r="D8" s="31"/>
      <c r="E8" s="31"/>
      <c r="F8" s="31"/>
      <c r="G8" s="34"/>
    </row>
    <row r="9" spans="1:10" ht="15.75">
      <c r="A9" s="65"/>
      <c r="B9" s="33"/>
      <c r="C9" s="30"/>
      <c r="D9" s="31"/>
      <c r="E9" s="31"/>
      <c r="F9" s="31"/>
      <c r="G9" s="34"/>
      <c r="J9" s="26" t="s">
        <v>103</v>
      </c>
    </row>
    <row r="10" spans="1:10" ht="15.75">
      <c r="A10" s="65"/>
      <c r="B10" s="33"/>
      <c r="C10" s="30"/>
      <c r="D10" s="31"/>
      <c r="E10" s="31"/>
      <c r="F10" s="31"/>
      <c r="G10" s="34"/>
      <c r="H10" s="81" t="s">
        <v>119</v>
      </c>
      <c r="I10" s="11"/>
      <c r="J10" s="26" t="s">
        <v>120</v>
      </c>
    </row>
    <row r="11" spans="1:10" ht="15.75">
      <c r="A11" s="65"/>
      <c r="B11" s="33"/>
      <c r="C11" s="30"/>
      <c r="D11" s="31"/>
      <c r="E11" s="31"/>
      <c r="F11" s="31"/>
      <c r="G11" s="34"/>
      <c r="H11" s="26" t="s">
        <v>34</v>
      </c>
      <c r="I11" s="11"/>
      <c r="J11" s="81" t="s">
        <v>121</v>
      </c>
    </row>
    <row r="12" spans="1:10" ht="15.75">
      <c r="A12" s="65"/>
      <c r="B12" s="33"/>
      <c r="C12" s="30"/>
      <c r="D12" s="31"/>
      <c r="E12" s="31"/>
      <c r="F12" s="31"/>
      <c r="G12" s="34"/>
      <c r="H12" s="80" t="s">
        <v>148</v>
      </c>
      <c r="I12" s="3"/>
      <c r="J12" s="78" t="s">
        <v>156</v>
      </c>
    </row>
    <row r="14" spans="8:10" ht="12.75">
      <c r="H14" s="26" t="s">
        <v>13</v>
      </c>
      <c r="J14" s="26" t="s">
        <v>13</v>
      </c>
    </row>
    <row r="15" ht="12.75">
      <c r="A15" s="5" t="s">
        <v>68</v>
      </c>
    </row>
    <row r="16" spans="2:10" ht="12.75">
      <c r="B16" s="59" t="s">
        <v>118</v>
      </c>
      <c r="H16" s="50">
        <f>'[5]cashflow'!$G$8</f>
        <v>20067.75083683855</v>
      </c>
      <c r="J16" s="50">
        <v>28024</v>
      </c>
    </row>
    <row r="17" spans="8:10" ht="12.75">
      <c r="H17" s="50"/>
      <c r="J17" s="50"/>
    </row>
    <row r="18" spans="2:10" ht="12.75">
      <c r="B18" s="59" t="s">
        <v>93</v>
      </c>
      <c r="H18" s="50"/>
      <c r="J18" s="50"/>
    </row>
    <row r="19" spans="3:10" ht="12.75">
      <c r="C19" t="s">
        <v>69</v>
      </c>
      <c r="H19" s="50">
        <f>'[5]cashflow'!$I$44</f>
        <v>-553.8237431475</v>
      </c>
      <c r="J19" s="50">
        <v>-3022</v>
      </c>
    </row>
    <row r="20" spans="3:10" ht="12.75">
      <c r="C20" t="s">
        <v>70</v>
      </c>
      <c r="H20" s="50">
        <f>'[5]cashflow'!$G$26</f>
        <v>1182.8241899999994</v>
      </c>
      <c r="J20" s="50">
        <v>1102</v>
      </c>
    </row>
    <row r="21" spans="3:10" ht="12.75">
      <c r="C21" t="s">
        <v>71</v>
      </c>
      <c r="H21" s="50">
        <f>'[5]cashflow'!$G$27</f>
        <v>-3009.0315297075003</v>
      </c>
      <c r="J21" s="50">
        <v>-1800</v>
      </c>
    </row>
    <row r="22" spans="8:10" ht="12.75">
      <c r="H22" s="57"/>
      <c r="J22" s="57"/>
    </row>
    <row r="23" spans="2:10" ht="12.75">
      <c r="B23" s="59" t="s">
        <v>133</v>
      </c>
      <c r="H23" s="50">
        <f>SUM(H16:H21)</f>
        <v>17687.71975398355</v>
      </c>
      <c r="J23" s="50">
        <f>SUM(J16:J21)</f>
        <v>24304</v>
      </c>
    </row>
    <row r="24" spans="8:10" ht="12.75">
      <c r="H24" s="50"/>
      <c r="J24" s="50"/>
    </row>
    <row r="25" spans="2:10" ht="12.75">
      <c r="B25" t="s">
        <v>72</v>
      </c>
      <c r="H25" s="50"/>
      <c r="J25" s="50"/>
    </row>
    <row r="26" spans="3:10" ht="12.75">
      <c r="C26" t="s">
        <v>73</v>
      </c>
      <c r="H26" s="50">
        <f>SUM('[5]cashflow'!$G$50:$G$57)-'[5]cashflow'!$G$51</f>
        <v>-8536.66377878008</v>
      </c>
      <c r="J26" s="50">
        <v>-76111</v>
      </c>
    </row>
    <row r="27" spans="3:10" ht="12.75">
      <c r="C27" t="s">
        <v>74</v>
      </c>
      <c r="H27" s="50">
        <f>'[5]cashflow'!$G$51+1</f>
        <v>17204.38869780001</v>
      </c>
      <c r="J27" s="50">
        <v>3764</v>
      </c>
    </row>
    <row r="28" spans="8:10" ht="12.75">
      <c r="H28" s="57"/>
      <c r="J28" s="57"/>
    </row>
    <row r="29" spans="2:10" ht="12.75">
      <c r="B29" s="15" t="s">
        <v>134</v>
      </c>
      <c r="H29" s="50">
        <f>SUM(H23:H27)</f>
        <v>26355.44467300348</v>
      </c>
      <c r="J29" s="50">
        <f>SUM(J23:J27)</f>
        <v>-48043</v>
      </c>
    </row>
    <row r="30" spans="8:10" ht="12.75">
      <c r="H30" s="50"/>
      <c r="J30" s="50"/>
    </row>
    <row r="31" spans="2:10" ht="12.75">
      <c r="B31" t="s">
        <v>70</v>
      </c>
      <c r="H31" s="50">
        <f>'[5]cashflow'!$G$62</f>
        <v>-5355.824189999999</v>
      </c>
      <c r="J31" s="50">
        <v>-1102</v>
      </c>
    </row>
    <row r="32" spans="2:10" ht="12.75">
      <c r="B32" t="s">
        <v>71</v>
      </c>
      <c r="H32" s="50">
        <f>-H21</f>
        <v>3009.0315297075003</v>
      </c>
      <c r="J32" s="50">
        <v>1800</v>
      </c>
    </row>
    <row r="33" spans="2:10" ht="12.75">
      <c r="B33" t="s">
        <v>75</v>
      </c>
      <c r="H33" s="50">
        <f>'[5]cashflow'!$G$63</f>
        <v>-1961.8871567639994</v>
      </c>
      <c r="J33" s="50">
        <v>-2099</v>
      </c>
    </row>
    <row r="34" spans="8:10" ht="12.75">
      <c r="H34" s="57"/>
      <c r="J34" s="50"/>
    </row>
    <row r="35" spans="2:10" ht="12.75">
      <c r="B35" s="15" t="s">
        <v>135</v>
      </c>
      <c r="H35" s="60">
        <f>SUM(H29:H34)-1</f>
        <v>22045.76485594698</v>
      </c>
      <c r="J35" s="60">
        <f>SUM(J29:J34)</f>
        <v>-49444</v>
      </c>
    </row>
    <row r="36" spans="2:10" ht="12.75">
      <c r="B36" s="6" t="s">
        <v>6</v>
      </c>
      <c r="H36" s="50"/>
      <c r="J36" s="50"/>
    </row>
    <row r="37" spans="1:10" ht="12.75">
      <c r="A37" s="5" t="s">
        <v>76</v>
      </c>
      <c r="H37" s="50"/>
      <c r="J37" s="50"/>
    </row>
    <row r="38" spans="2:10" ht="12.75">
      <c r="B38" t="s">
        <v>77</v>
      </c>
      <c r="H38" s="50">
        <f>'[5]cashflow'!$G$71</f>
        <v>-4333.534928014999</v>
      </c>
      <c r="J38" s="50">
        <v>-3702</v>
      </c>
    </row>
    <row r="39" spans="2:10" ht="12.75">
      <c r="B39" t="s">
        <v>161</v>
      </c>
      <c r="H39" s="50">
        <f>'[5]cashflow'!$G$75</f>
        <v>-75</v>
      </c>
      <c r="J39" s="50">
        <v>0</v>
      </c>
    </row>
    <row r="40" spans="2:10" ht="12.75">
      <c r="B40" t="s">
        <v>79</v>
      </c>
      <c r="H40" s="50">
        <f>'[5]cashflow'!$G$70</f>
        <v>5011.6820117405005</v>
      </c>
      <c r="J40" s="50">
        <v>637</v>
      </c>
    </row>
    <row r="41" spans="2:10" ht="12.75">
      <c r="B41" t="s">
        <v>157</v>
      </c>
      <c r="H41" s="50">
        <v>0</v>
      </c>
      <c r="J41" s="50">
        <v>8787</v>
      </c>
    </row>
    <row r="42" spans="2:10" ht="12.75">
      <c r="B42" t="s">
        <v>162</v>
      </c>
      <c r="H42" s="50">
        <f>'[5]cashflow'!$G$73</f>
        <v>1526</v>
      </c>
      <c r="J42" s="50">
        <v>0</v>
      </c>
    </row>
    <row r="43" spans="2:10" ht="12.75">
      <c r="B43" s="59" t="s">
        <v>85</v>
      </c>
      <c r="H43" s="50">
        <v>0</v>
      </c>
      <c r="J43" s="50">
        <v>31008</v>
      </c>
    </row>
    <row r="44" spans="2:10" ht="12.75">
      <c r="B44" s="59" t="s">
        <v>86</v>
      </c>
      <c r="H44" s="50">
        <f>'[5]cashflow'!$G$76</f>
        <v>2080.76842</v>
      </c>
      <c r="J44" s="50">
        <v>1377</v>
      </c>
    </row>
    <row r="45" spans="8:10" ht="12.75">
      <c r="H45" s="50"/>
      <c r="J45" s="50"/>
    </row>
    <row r="46" spans="2:10" ht="12.75">
      <c r="B46" s="15" t="s">
        <v>136</v>
      </c>
      <c r="H46" s="60">
        <f>SUM(H38:H44)</f>
        <v>4209.9155037255005</v>
      </c>
      <c r="J46" s="60">
        <f>SUM(J38:J44)</f>
        <v>38107</v>
      </c>
    </row>
    <row r="47" spans="8:10" ht="12.75">
      <c r="H47" s="50"/>
      <c r="J47" s="50"/>
    </row>
    <row r="48" spans="1:10" ht="12.75">
      <c r="A48" s="5" t="s">
        <v>80</v>
      </c>
      <c r="H48" s="50"/>
      <c r="J48" s="50"/>
    </row>
    <row r="49" spans="1:10" ht="12.75">
      <c r="A49" s="5"/>
      <c r="B49" t="s">
        <v>82</v>
      </c>
      <c r="H49" s="50">
        <f>'[5]cashflow'!$G$86</f>
        <v>-4970</v>
      </c>
      <c r="J49" s="50">
        <v>2785</v>
      </c>
    </row>
    <row r="50" spans="1:10" ht="12.75">
      <c r="A50" s="5"/>
      <c r="B50" t="s">
        <v>158</v>
      </c>
      <c r="H50" s="50">
        <v>0</v>
      </c>
      <c r="J50" s="50">
        <v>-23</v>
      </c>
    </row>
    <row r="51" spans="1:10" ht="12.75">
      <c r="A51" s="5"/>
      <c r="B51" t="s">
        <v>83</v>
      </c>
      <c r="H51" s="50">
        <f>'[5]cashflow'!$G$91</f>
        <v>-303</v>
      </c>
      <c r="J51" s="50">
        <v>-131</v>
      </c>
    </row>
    <row r="52" spans="2:10" ht="12.75">
      <c r="B52" t="s">
        <v>81</v>
      </c>
      <c r="H52" s="50">
        <f>'[5]cashflow'!$G$89</f>
        <v>-614.9886700000006</v>
      </c>
      <c r="J52" s="50">
        <v>-895</v>
      </c>
    </row>
    <row r="53" spans="2:10" ht="12.75">
      <c r="B53" t="s">
        <v>84</v>
      </c>
      <c r="H53" s="50">
        <f>'[5]cashflow'!$G$90</f>
        <v>-282.0634589999998</v>
      </c>
      <c r="J53" s="50">
        <v>-321</v>
      </c>
    </row>
    <row r="54" spans="2:10" ht="12.75">
      <c r="B54" t="s">
        <v>159</v>
      </c>
      <c r="H54" s="50">
        <f>'[5]cashflow'!$G$92</f>
        <v>0</v>
      </c>
      <c r="J54" s="50">
        <v>-1571</v>
      </c>
    </row>
    <row r="55" spans="2:10" ht="12.75">
      <c r="B55" t="s">
        <v>160</v>
      </c>
      <c r="H55" s="50">
        <f>'[5]cashflow'!$G$93</f>
        <v>-149.48700000000008</v>
      </c>
      <c r="J55" s="50">
        <v>-120</v>
      </c>
    </row>
    <row r="56" spans="8:10" ht="12.75">
      <c r="H56" s="50"/>
      <c r="J56" s="50"/>
    </row>
    <row r="57" spans="2:10" ht="12.75">
      <c r="B57" s="15" t="s">
        <v>163</v>
      </c>
      <c r="H57" s="60">
        <f>SUM(H49:H56)+1</f>
        <v>-6318.539129000001</v>
      </c>
      <c r="J57" s="60">
        <f>SUM(J49:J55)</f>
        <v>-276</v>
      </c>
    </row>
    <row r="58" spans="8:10" ht="12.75">
      <c r="H58" s="50"/>
      <c r="J58" s="50"/>
    </row>
    <row r="59" spans="1:10" ht="12.75">
      <c r="A59" s="15" t="s">
        <v>164</v>
      </c>
      <c r="H59" s="50">
        <f>H35+H46+H57</f>
        <v>19937.14123067248</v>
      </c>
      <c r="J59" s="50">
        <f>J35+J46+J57</f>
        <v>-11613</v>
      </c>
    </row>
    <row r="60" spans="8:10" ht="12.75">
      <c r="H60" s="50"/>
      <c r="J60" s="50"/>
    </row>
    <row r="61" spans="1:10" ht="12.75">
      <c r="A61" s="15" t="s">
        <v>116</v>
      </c>
      <c r="H61" s="50">
        <f>'[5]cashflow'!$G$102-1</f>
        <v>105296</v>
      </c>
      <c r="J61" s="50">
        <v>148368</v>
      </c>
    </row>
    <row r="62" spans="1:10" ht="12.75">
      <c r="A62" s="5"/>
      <c r="H62" s="50"/>
      <c r="J62" s="50"/>
    </row>
    <row r="63" spans="1:10" ht="12.75">
      <c r="A63" s="5" t="s">
        <v>87</v>
      </c>
      <c r="H63" s="50">
        <f>'[5]cashflow'!$G$100+2</f>
        <v>525.413599999998</v>
      </c>
      <c r="J63" s="50">
        <v>374</v>
      </c>
    </row>
    <row r="64" spans="1:10" ht="12.75">
      <c r="A64" s="5"/>
      <c r="H64" s="50"/>
      <c r="J64" s="50"/>
    </row>
    <row r="65" spans="1:10" ht="13.5" thickBot="1">
      <c r="A65" s="15" t="s">
        <v>117</v>
      </c>
      <c r="H65" s="58">
        <f>SUM(H59:H63)-1</f>
        <v>125757.55483067248</v>
      </c>
      <c r="J65" s="58">
        <f>SUM(J59:J63)</f>
        <v>137129</v>
      </c>
    </row>
    <row r="66" ht="12.75">
      <c r="J66" s="50"/>
    </row>
    <row r="67" ht="12.75">
      <c r="J67" s="50"/>
    </row>
    <row r="68" spans="1:10" ht="12.75">
      <c r="A68" s="15" t="s">
        <v>88</v>
      </c>
      <c r="J68" s="50"/>
    </row>
    <row r="69" ht="12.75">
      <c r="J69" s="50"/>
    </row>
    <row r="70" spans="2:10" ht="12.75">
      <c r="B70" s="5" t="s">
        <v>89</v>
      </c>
      <c r="H70" s="50">
        <f>'[5]cashflow'!$G$110</f>
        <v>-1933.4165</v>
      </c>
      <c r="J70" s="50">
        <v>-1501</v>
      </c>
    </row>
    <row r="71" spans="2:10" ht="12.75">
      <c r="B71" s="5" t="s">
        <v>25</v>
      </c>
      <c r="H71" s="50">
        <f>'[5]cashflow'!$G$108+1</f>
        <v>19523.49192002</v>
      </c>
      <c r="J71" s="50">
        <v>20610</v>
      </c>
    </row>
    <row r="72" spans="2:10" ht="12.75">
      <c r="B72" s="5" t="s">
        <v>90</v>
      </c>
      <c r="H72" s="50">
        <f>'[5]cashflow'!$G$109+1</f>
        <v>108168.01368736746</v>
      </c>
      <c r="J72" s="50">
        <v>118020</v>
      </c>
    </row>
    <row r="73" spans="8:10" ht="12.75">
      <c r="H73" s="50"/>
      <c r="J73" s="50"/>
    </row>
    <row r="74" spans="8:10" ht="13.5" thickBot="1">
      <c r="H74" s="58">
        <f>SUM(H70:H72)</f>
        <v>125758.08910738747</v>
      </c>
      <c r="J74" s="58">
        <f>SUM(J70:J72)</f>
        <v>137129</v>
      </c>
    </row>
    <row r="75" ht="12.75">
      <c r="H75" s="54"/>
    </row>
    <row r="77" ht="12.75">
      <c r="A77" s="15"/>
    </row>
    <row r="78" spans="3:11" ht="12.75">
      <c r="C78" s="99" t="s">
        <v>138</v>
      </c>
      <c r="D78" s="102"/>
      <c r="E78" s="102"/>
      <c r="F78" s="102"/>
      <c r="G78" s="102"/>
      <c r="H78" s="102"/>
      <c r="I78" s="102"/>
      <c r="J78" s="102"/>
      <c r="K78" s="102"/>
    </row>
    <row r="79" spans="3:11" ht="12.75">
      <c r="C79" s="99" t="s">
        <v>146</v>
      </c>
      <c r="D79" s="99"/>
      <c r="E79" s="99"/>
      <c r="F79" s="99"/>
      <c r="G79" s="99"/>
      <c r="H79" s="99"/>
      <c r="I79" s="99"/>
      <c r="J79" s="99"/>
      <c r="K79" s="99"/>
    </row>
  </sheetData>
  <mergeCells count="5">
    <mergeCell ref="C79:K79"/>
    <mergeCell ref="C78:K78"/>
    <mergeCell ref="A1:I1"/>
    <mergeCell ref="A2:I2"/>
    <mergeCell ref="A3:I3"/>
  </mergeCells>
  <printOptions/>
  <pageMargins left="0.99" right="0.24" top="0" bottom="0" header="0.37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3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48.7109375" style="0" customWidth="1"/>
    <col min="2" max="3" width="10.7109375" style="0" customWidth="1"/>
    <col min="4" max="4" width="18.7109375" style="0" customWidth="1"/>
    <col min="5" max="5" width="1.7109375" style="0" customWidth="1"/>
    <col min="6" max="6" width="26.710937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4.28125" style="0" customWidth="1"/>
    <col min="11" max="11" width="10.28125" style="0" customWidth="1"/>
    <col min="12" max="12" width="8.28125" style="0" customWidth="1"/>
  </cols>
  <sheetData>
    <row r="2" spans="1:10" ht="15.75" customHeight="1">
      <c r="A2" s="103" t="s">
        <v>11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2.75">
      <c r="A3" s="102" t="s">
        <v>40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.75">
      <c r="A4" s="102" t="s">
        <v>41</v>
      </c>
      <c r="B4" s="102"/>
      <c r="C4" s="102"/>
      <c r="D4" s="102"/>
      <c r="E4" s="102"/>
      <c r="F4" s="102"/>
      <c r="G4" s="102"/>
      <c r="H4" s="102"/>
      <c r="I4" s="102"/>
      <c r="J4" s="102"/>
    </row>
    <row r="6" ht="12.75">
      <c r="A6" s="39">
        <v>38406</v>
      </c>
    </row>
    <row r="7" ht="12.75">
      <c r="A7" s="39"/>
    </row>
    <row r="8" ht="12.75">
      <c r="A8" s="40"/>
    </row>
    <row r="9" ht="12.75">
      <c r="A9" s="90" t="s">
        <v>109</v>
      </c>
    </row>
    <row r="10" ht="12.75">
      <c r="A10" s="40" t="s">
        <v>42</v>
      </c>
    </row>
    <row r="11" ht="12.75">
      <c r="A11" s="40" t="s">
        <v>43</v>
      </c>
    </row>
    <row r="12" ht="12.75">
      <c r="A12" s="40" t="s">
        <v>44</v>
      </c>
    </row>
    <row r="13" ht="12.75">
      <c r="A13" s="37"/>
    </row>
    <row r="15" spans="1:10" ht="13.5" thickBot="1">
      <c r="A15" s="63" t="s">
        <v>149</v>
      </c>
      <c r="B15" s="25"/>
      <c r="C15" s="25"/>
      <c r="D15" s="25"/>
      <c r="E15" s="25"/>
      <c r="F15" s="25"/>
      <c r="G15" s="25"/>
      <c r="H15" s="38"/>
      <c r="I15" s="38"/>
      <c r="J15" s="25"/>
    </row>
    <row r="16" spans="1:9" ht="12.75">
      <c r="A16" s="5"/>
      <c r="H16" s="5"/>
      <c r="I16" s="5"/>
    </row>
    <row r="17" spans="1:9" ht="12.75">
      <c r="A17" s="32" t="s">
        <v>45</v>
      </c>
      <c r="B17" s="5"/>
      <c r="C17" s="5"/>
      <c r="D17" s="5"/>
      <c r="E17" s="5"/>
      <c r="F17" s="5"/>
      <c r="G17" s="5"/>
      <c r="H17" s="5"/>
      <c r="I17" s="5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10" ht="12.75">
      <c r="A19" s="5"/>
      <c r="B19" s="5"/>
      <c r="C19" s="5"/>
      <c r="D19" s="109" t="s">
        <v>92</v>
      </c>
      <c r="E19" s="110"/>
      <c r="F19" s="111"/>
      <c r="G19" s="19"/>
      <c r="H19" s="106" t="s">
        <v>16</v>
      </c>
      <c r="I19" s="107"/>
      <c r="J19" s="108"/>
    </row>
    <row r="20" spans="1:10" ht="12.75">
      <c r="A20" s="5"/>
      <c r="B20" s="5"/>
      <c r="C20" s="5"/>
      <c r="D20" s="17">
        <v>2005</v>
      </c>
      <c r="E20" s="18"/>
      <c r="F20" s="71">
        <v>2004</v>
      </c>
      <c r="G20" s="26"/>
      <c r="H20" s="17">
        <v>2005</v>
      </c>
      <c r="I20" s="18"/>
      <c r="J20" s="71">
        <v>2004</v>
      </c>
    </row>
    <row r="21" spans="1:10" ht="12.75">
      <c r="A21" s="5"/>
      <c r="B21" s="5"/>
      <c r="C21" s="5"/>
      <c r="D21" s="77" t="s">
        <v>102</v>
      </c>
      <c r="E21" s="18"/>
      <c r="F21" s="71" t="s">
        <v>37</v>
      </c>
      <c r="G21" s="26"/>
      <c r="H21" s="17" t="s">
        <v>38</v>
      </c>
      <c r="I21" s="18"/>
      <c r="J21" s="91" t="s">
        <v>110</v>
      </c>
    </row>
    <row r="22" spans="1:10" ht="12.75">
      <c r="A22" s="5"/>
      <c r="B22" s="5"/>
      <c r="C22" s="5"/>
      <c r="D22" s="17" t="s">
        <v>34</v>
      </c>
      <c r="E22" s="18"/>
      <c r="F22" s="71" t="s">
        <v>35</v>
      </c>
      <c r="G22" s="26"/>
      <c r="H22" s="17" t="s">
        <v>34</v>
      </c>
      <c r="I22" s="18"/>
      <c r="J22" s="71" t="s">
        <v>39</v>
      </c>
    </row>
    <row r="23" spans="1:10" ht="12.75">
      <c r="A23" s="5"/>
      <c r="B23" s="5"/>
      <c r="C23" s="5"/>
      <c r="D23" s="69">
        <v>38352</v>
      </c>
      <c r="E23" s="21"/>
      <c r="F23" s="92">
        <v>37986</v>
      </c>
      <c r="G23" s="27"/>
      <c r="H23" s="69">
        <v>38352</v>
      </c>
      <c r="I23" s="76"/>
      <c r="J23" s="72">
        <v>37986</v>
      </c>
    </row>
    <row r="24" spans="1:10" ht="12.75">
      <c r="A24" s="5"/>
      <c r="B24" s="5"/>
      <c r="C24" s="5"/>
      <c r="D24" s="17" t="s">
        <v>13</v>
      </c>
      <c r="E24" s="21"/>
      <c r="F24" s="71" t="s">
        <v>13</v>
      </c>
      <c r="G24" s="26"/>
      <c r="H24" s="17" t="s">
        <v>14</v>
      </c>
      <c r="I24" s="18"/>
      <c r="J24" s="71" t="s">
        <v>14</v>
      </c>
    </row>
    <row r="25" spans="4:10" ht="12.75">
      <c r="D25" s="20"/>
      <c r="E25" s="21"/>
      <c r="F25" s="73"/>
      <c r="H25" s="20"/>
      <c r="I25" s="21"/>
      <c r="J25" s="73"/>
    </row>
    <row r="26" spans="1:18" ht="12.75">
      <c r="A26" s="49" t="s">
        <v>36</v>
      </c>
      <c r="B26" s="50"/>
      <c r="C26" s="50"/>
      <c r="D26" s="51">
        <f>'[1]P&amp;L'!$G$26</f>
        <v>49849.2523004775</v>
      </c>
      <c r="E26" s="52"/>
      <c r="F26" s="53">
        <v>35237</v>
      </c>
      <c r="G26" s="50"/>
      <c r="H26" s="51">
        <f>'[3]M-GER95A.XLS'!$U$125-1</f>
        <v>92974.2523004775</v>
      </c>
      <c r="I26" s="52"/>
      <c r="J26" s="53">
        <v>69782</v>
      </c>
      <c r="K26" s="54"/>
      <c r="L26" s="54"/>
      <c r="M26" s="54"/>
      <c r="N26" s="54"/>
      <c r="O26" s="54"/>
      <c r="P26" s="54"/>
      <c r="Q26" s="54"/>
      <c r="R26" s="54"/>
    </row>
    <row r="27" spans="1:18" ht="12.75">
      <c r="A27" s="49"/>
      <c r="B27" s="50"/>
      <c r="C27" s="50"/>
      <c r="D27" s="51"/>
      <c r="E27" s="52"/>
      <c r="F27" s="53"/>
      <c r="G27" s="50"/>
      <c r="H27" s="51"/>
      <c r="I27" s="52"/>
      <c r="J27" s="53"/>
      <c r="K27" s="54"/>
      <c r="L27" s="54"/>
      <c r="M27" s="54"/>
      <c r="N27" s="54"/>
      <c r="O27" s="54"/>
      <c r="P27" s="54"/>
      <c r="Q27" s="54"/>
      <c r="R27" s="54"/>
    </row>
    <row r="28" spans="1:18" ht="12.75">
      <c r="A28" s="61" t="s">
        <v>91</v>
      </c>
      <c r="B28" s="50"/>
      <c r="C28" s="50"/>
      <c r="D28" s="51">
        <f>'[1]P&amp;L'!$G$28</f>
        <v>-44840.42076753749</v>
      </c>
      <c r="E28" s="52"/>
      <c r="F28" s="53">
        <v>-34661</v>
      </c>
      <c r="G28" s="50"/>
      <c r="H28" s="51">
        <f>-'[3]M-GER95A.XLS'!$P$664-'[3]M-GER95A.XLS'!$P$675-'[3]M-GER95A.XLS'!$P$678-'[3]M-GER95A.XLS'!$P$682</f>
        <v>-85502.4207675375</v>
      </c>
      <c r="I28" s="52"/>
      <c r="J28" s="53">
        <v>-68784</v>
      </c>
      <c r="K28" s="54"/>
      <c r="L28" s="54"/>
      <c r="M28" s="54"/>
      <c r="N28" s="54"/>
      <c r="O28" s="54"/>
      <c r="P28" s="54"/>
      <c r="Q28" s="54"/>
      <c r="R28" s="54"/>
    </row>
    <row r="29" spans="1:18" ht="12.75">
      <c r="A29" s="61"/>
      <c r="B29" s="50"/>
      <c r="C29" s="50"/>
      <c r="D29" s="51"/>
      <c r="E29" s="52"/>
      <c r="F29" s="53"/>
      <c r="G29" s="50"/>
      <c r="H29" s="51"/>
      <c r="I29" s="52"/>
      <c r="J29" s="53"/>
      <c r="K29" s="54"/>
      <c r="L29" s="54"/>
      <c r="M29" s="54"/>
      <c r="N29" s="54"/>
      <c r="O29" s="54"/>
      <c r="P29" s="54"/>
      <c r="Q29" s="54"/>
      <c r="R29" s="54"/>
    </row>
    <row r="30" spans="1:18" ht="12.75">
      <c r="A30" s="49" t="s">
        <v>46</v>
      </c>
      <c r="D30" s="66">
        <f>'[1]P&amp;L'!$G$30</f>
        <v>6092.527732853499</v>
      </c>
      <c r="E30" s="52"/>
      <c r="F30" s="56">
        <v>4651</v>
      </c>
      <c r="G30" s="50"/>
      <c r="H30" s="66">
        <f>'[3]M-GER95A.XLS'!$N$641</f>
        <v>10685.5277328535</v>
      </c>
      <c r="I30" s="52"/>
      <c r="J30" s="56">
        <f>18693+4651</f>
        <v>23344</v>
      </c>
      <c r="K30" s="54"/>
      <c r="L30" s="54"/>
      <c r="M30" s="54"/>
      <c r="N30" s="54"/>
      <c r="O30" s="54"/>
      <c r="P30" s="54"/>
      <c r="Q30" s="54"/>
      <c r="R30" s="54"/>
    </row>
    <row r="31" spans="1:18" ht="12.75">
      <c r="A31" s="49"/>
      <c r="B31" s="50"/>
      <c r="C31" s="50"/>
      <c r="D31" s="51"/>
      <c r="E31" s="52"/>
      <c r="F31" s="53"/>
      <c r="G31" s="50"/>
      <c r="H31" s="51"/>
      <c r="I31" s="52"/>
      <c r="J31" s="53"/>
      <c r="K31" s="54"/>
      <c r="L31" s="54"/>
      <c r="M31" s="54"/>
      <c r="N31" s="54"/>
      <c r="O31" s="54"/>
      <c r="P31" s="54"/>
      <c r="Q31" s="54"/>
      <c r="R31" s="54"/>
    </row>
    <row r="32" spans="1:18" ht="12.75">
      <c r="A32" s="61" t="s">
        <v>123</v>
      </c>
      <c r="B32" s="79"/>
      <c r="C32" s="79"/>
      <c r="D32" s="51">
        <f>SUM(D26:D30)+1</f>
        <v>11102.359265793506</v>
      </c>
      <c r="E32" s="52"/>
      <c r="F32" s="53">
        <f>SUM(F26:F30)</f>
        <v>5227</v>
      </c>
      <c r="G32" s="50"/>
      <c r="H32" s="51">
        <f>SUM(H26:H30)+1</f>
        <v>18158.359265793508</v>
      </c>
      <c r="I32" s="52"/>
      <c r="J32" s="53">
        <f>SUM(J26:J30)</f>
        <v>24342</v>
      </c>
      <c r="K32" s="54"/>
      <c r="L32" s="54"/>
      <c r="M32" s="54"/>
      <c r="N32" s="54"/>
      <c r="O32" s="54"/>
      <c r="P32" s="54"/>
      <c r="Q32" s="54"/>
      <c r="R32" s="54"/>
    </row>
    <row r="33" spans="1:18" ht="12.75">
      <c r="A33" s="49"/>
      <c r="B33" s="50"/>
      <c r="C33" s="50"/>
      <c r="D33" s="51"/>
      <c r="E33" s="52"/>
      <c r="F33" s="53"/>
      <c r="G33" s="50"/>
      <c r="H33" s="51"/>
      <c r="I33" s="52"/>
      <c r="J33" s="53"/>
      <c r="K33" s="54"/>
      <c r="L33" s="54"/>
      <c r="M33" s="54"/>
      <c r="N33" s="54"/>
      <c r="O33" s="54"/>
      <c r="P33" s="54"/>
      <c r="Q33" s="54"/>
      <c r="R33" s="54"/>
    </row>
    <row r="34" spans="1:18" ht="12.75">
      <c r="A34" s="49" t="s">
        <v>47</v>
      </c>
      <c r="B34" s="89" t="s">
        <v>94</v>
      </c>
      <c r="C34" s="79"/>
      <c r="D34" s="51">
        <f>'[1]P&amp;L'!$G$34</f>
        <v>-597.8241899999994</v>
      </c>
      <c r="E34" s="52"/>
      <c r="F34" s="53">
        <v>-436</v>
      </c>
      <c r="G34" s="50"/>
      <c r="H34" s="51">
        <f>-'[3]M-GER95A.XLS'!$P$688</f>
        <v>-1182.8241899999994</v>
      </c>
      <c r="I34" s="52"/>
      <c r="J34" s="53">
        <f>-666-436</f>
        <v>-1102</v>
      </c>
      <c r="K34" s="54"/>
      <c r="L34" s="54"/>
      <c r="M34" s="54"/>
      <c r="N34" s="54"/>
      <c r="O34" s="54"/>
      <c r="P34" s="54"/>
      <c r="Q34" s="54"/>
      <c r="R34" s="54"/>
    </row>
    <row r="35" spans="1:18" ht="12.75">
      <c r="A35" s="49"/>
      <c r="B35" s="89"/>
      <c r="C35" s="79"/>
      <c r="D35" s="51"/>
      <c r="E35" s="52"/>
      <c r="F35" s="53"/>
      <c r="G35" s="50"/>
      <c r="H35" s="51"/>
      <c r="I35" s="52"/>
      <c r="J35" s="53"/>
      <c r="K35" s="54"/>
      <c r="L35" s="54"/>
      <c r="M35" s="54"/>
      <c r="N35" s="54"/>
      <c r="O35" s="54"/>
      <c r="P35" s="54"/>
      <c r="Q35" s="54"/>
      <c r="R35" s="54"/>
    </row>
    <row r="36" spans="1:18" ht="12.75">
      <c r="A36" s="61" t="s">
        <v>128</v>
      </c>
      <c r="B36" s="89" t="s">
        <v>129</v>
      </c>
      <c r="C36" s="79"/>
      <c r="D36" s="51">
        <f>'[1]P&amp;L'!$G$36</f>
        <v>-118</v>
      </c>
      <c r="E36" s="52"/>
      <c r="F36" s="53">
        <v>4243</v>
      </c>
      <c r="G36" s="50"/>
      <c r="H36" s="51">
        <f>'[3]M-GER95A.XLS'!$U$229+1</f>
        <v>784</v>
      </c>
      <c r="I36" s="52"/>
      <c r="J36" s="98">
        <v>4243</v>
      </c>
      <c r="K36" s="54"/>
      <c r="L36" s="54"/>
      <c r="M36" s="54"/>
      <c r="N36" s="54"/>
      <c r="O36" s="54"/>
      <c r="P36" s="54"/>
      <c r="Q36" s="54"/>
      <c r="R36" s="54"/>
    </row>
    <row r="37" spans="1:18" ht="12.75">
      <c r="A37" s="49"/>
      <c r="B37" s="50"/>
      <c r="C37" s="50"/>
      <c r="D37" s="51"/>
      <c r="E37" s="52"/>
      <c r="F37" s="53"/>
      <c r="G37" s="50"/>
      <c r="H37" s="51"/>
      <c r="I37" s="52"/>
      <c r="J37" s="53"/>
      <c r="K37" s="54"/>
      <c r="L37" s="54"/>
      <c r="M37" s="54"/>
      <c r="N37" s="54"/>
      <c r="O37" s="54"/>
      <c r="P37" s="54"/>
      <c r="Q37" s="54"/>
      <c r="R37" s="54"/>
    </row>
    <row r="38" spans="1:18" ht="12.75">
      <c r="A38" s="49" t="s">
        <v>48</v>
      </c>
      <c r="B38" s="50"/>
      <c r="C38" s="50"/>
      <c r="D38" s="66">
        <f>'[1]P&amp;L-a'!$G$37</f>
        <v>1812.1345000000001</v>
      </c>
      <c r="E38" s="52"/>
      <c r="F38" s="56">
        <v>165</v>
      </c>
      <c r="G38" s="50"/>
      <c r="H38" s="66">
        <f>'[3]M-GER95A.XLS'!$U$230</f>
        <v>2309.1345</v>
      </c>
      <c r="I38" s="52"/>
      <c r="J38" s="56">
        <f>376+165</f>
        <v>541</v>
      </c>
      <c r="K38" s="54"/>
      <c r="L38" s="54"/>
      <c r="M38" s="54"/>
      <c r="N38" s="54"/>
      <c r="O38" s="54"/>
      <c r="P38" s="54"/>
      <c r="Q38" s="54"/>
      <c r="R38" s="54"/>
    </row>
    <row r="39" spans="1:18" ht="12.75">
      <c r="A39" s="49"/>
      <c r="B39" s="50"/>
      <c r="C39" s="50"/>
      <c r="D39" s="51"/>
      <c r="E39" s="52"/>
      <c r="F39" s="53"/>
      <c r="G39" s="50"/>
      <c r="H39" s="51"/>
      <c r="I39" s="52"/>
      <c r="J39" s="53"/>
      <c r="K39" s="54"/>
      <c r="L39" s="54"/>
      <c r="M39" s="54"/>
      <c r="N39" s="54"/>
      <c r="O39" s="54"/>
      <c r="P39" s="54"/>
      <c r="Q39" s="54"/>
      <c r="R39" s="54"/>
    </row>
    <row r="40" spans="1:18" ht="12.75">
      <c r="A40" s="61" t="s">
        <v>124</v>
      </c>
      <c r="B40" s="89" t="s">
        <v>112</v>
      </c>
      <c r="C40" s="50"/>
      <c r="D40" s="51">
        <f>SUM(D32:D38)-1</f>
        <v>12197.669575793507</v>
      </c>
      <c r="E40" s="52"/>
      <c r="F40" s="53">
        <f>SUM(F32:F38)</f>
        <v>9199</v>
      </c>
      <c r="G40" s="50"/>
      <c r="H40" s="51">
        <f>SUM(H32:H38)-1</f>
        <v>20067.66957579351</v>
      </c>
      <c r="I40" s="52"/>
      <c r="J40" s="53">
        <f>SUM(J32:J38)</f>
        <v>28024</v>
      </c>
      <c r="K40" s="54"/>
      <c r="L40" s="54"/>
      <c r="M40" s="54"/>
      <c r="N40" s="54"/>
      <c r="O40" s="54"/>
      <c r="P40" s="54"/>
      <c r="Q40" s="54"/>
      <c r="R40" s="54"/>
    </row>
    <row r="41" spans="1:18" ht="12.75">
      <c r="A41" s="49"/>
      <c r="B41" s="50"/>
      <c r="C41" s="50"/>
      <c r="D41" s="51"/>
      <c r="E41" s="52"/>
      <c r="F41" s="53"/>
      <c r="G41" s="50"/>
      <c r="H41" s="51"/>
      <c r="I41" s="52"/>
      <c r="J41" s="53"/>
      <c r="K41" s="54"/>
      <c r="L41" s="54"/>
      <c r="M41" s="54"/>
      <c r="N41" s="54"/>
      <c r="O41" s="54"/>
      <c r="P41" s="54"/>
      <c r="Q41" s="54"/>
      <c r="R41" s="54"/>
    </row>
    <row r="42" spans="1:18" ht="12.75">
      <c r="A42" s="49" t="s">
        <v>12</v>
      </c>
      <c r="B42" s="50"/>
      <c r="C42" s="50"/>
      <c r="D42" s="66">
        <f>'[1]P&amp;L'!$G$42</f>
        <v>-1385.6045839999997</v>
      </c>
      <c r="E42" s="52"/>
      <c r="F42" s="56">
        <v>-640</v>
      </c>
      <c r="G42" s="50"/>
      <c r="H42" s="66">
        <f>'[3]M-GER95A.XLS'!$U$232</f>
        <v>-2812.6045839999997</v>
      </c>
      <c r="I42" s="52"/>
      <c r="J42" s="56">
        <f>-1081-640</f>
        <v>-1721</v>
      </c>
      <c r="K42" s="54"/>
      <c r="L42" s="54"/>
      <c r="M42" s="54"/>
      <c r="N42" s="54"/>
      <c r="O42" s="54"/>
      <c r="P42" s="54"/>
      <c r="Q42" s="54"/>
      <c r="R42" s="54"/>
    </row>
    <row r="43" spans="1:18" ht="12.75">
      <c r="A43" s="49"/>
      <c r="B43" s="50"/>
      <c r="C43" s="50"/>
      <c r="D43" s="51"/>
      <c r="E43" s="52"/>
      <c r="F43" s="53"/>
      <c r="G43" s="50"/>
      <c r="H43" s="51"/>
      <c r="I43" s="52"/>
      <c r="J43" s="53"/>
      <c r="K43" s="54"/>
      <c r="L43" s="54"/>
      <c r="M43" s="54"/>
      <c r="N43" s="54"/>
      <c r="O43" s="54"/>
      <c r="P43" s="54"/>
      <c r="Q43" s="54"/>
      <c r="R43" s="54"/>
    </row>
    <row r="44" spans="1:18" ht="12.75">
      <c r="A44" s="61" t="s">
        <v>127</v>
      </c>
      <c r="B44" s="50"/>
      <c r="C44" s="50"/>
      <c r="D44" s="51">
        <f>SUM(D40:D42)</f>
        <v>10812.064991793508</v>
      </c>
      <c r="E44" s="52"/>
      <c r="F44" s="53">
        <f>SUM(F40:F42)</f>
        <v>8559</v>
      </c>
      <c r="G44" s="50"/>
      <c r="H44" s="51">
        <f>SUM(H40:H42)</f>
        <v>17255.064991793508</v>
      </c>
      <c r="I44" s="52"/>
      <c r="J44" s="53">
        <f>SUM(J40:J42)</f>
        <v>26303</v>
      </c>
      <c r="K44" s="54"/>
      <c r="L44" s="54"/>
      <c r="M44" s="54"/>
      <c r="N44" s="54"/>
      <c r="O44" s="54"/>
      <c r="P44" s="54"/>
      <c r="Q44" s="54"/>
      <c r="R44" s="54"/>
    </row>
    <row r="45" spans="1:18" ht="12.75">
      <c r="A45" s="49"/>
      <c r="B45" s="50"/>
      <c r="C45" s="50"/>
      <c r="D45" s="51"/>
      <c r="E45" s="52"/>
      <c r="F45" s="53"/>
      <c r="G45" s="50"/>
      <c r="H45" s="51"/>
      <c r="I45" s="52"/>
      <c r="J45" s="53"/>
      <c r="K45" s="54"/>
      <c r="L45" s="54"/>
      <c r="M45" s="54"/>
      <c r="N45" s="54"/>
      <c r="O45" s="54"/>
      <c r="P45" s="54"/>
      <c r="Q45" s="54"/>
      <c r="R45" s="54"/>
    </row>
    <row r="46" spans="1:18" ht="12.75">
      <c r="A46" s="49" t="s">
        <v>10</v>
      </c>
      <c r="B46" s="50"/>
      <c r="C46" s="50"/>
      <c r="D46" s="51">
        <f>'[1]P&amp;L'!$G$46</f>
        <v>-1032.2828231755188</v>
      </c>
      <c r="E46" s="52"/>
      <c r="F46" s="53">
        <v>-1053</v>
      </c>
      <c r="G46" s="50"/>
      <c r="H46" s="51">
        <f>'[3]M-GER95A.XLS'!$U$240+'[3]M-GER95A.XLS'!$U$242</f>
        <v>-2039.2828231755188</v>
      </c>
      <c r="I46" s="52"/>
      <c r="J46" s="53">
        <f>-377-1053</f>
        <v>-1430</v>
      </c>
      <c r="K46" s="54"/>
      <c r="L46" s="54"/>
      <c r="M46" s="54"/>
      <c r="N46" s="54"/>
      <c r="O46" s="54"/>
      <c r="P46" s="54"/>
      <c r="Q46" s="54"/>
      <c r="R46" s="54"/>
    </row>
    <row r="47" spans="1:18" ht="12.75">
      <c r="A47" s="49"/>
      <c r="B47" s="50"/>
      <c r="C47" s="50"/>
      <c r="D47" s="51"/>
      <c r="E47" s="52"/>
      <c r="F47" s="53"/>
      <c r="G47" s="50"/>
      <c r="H47" s="51"/>
      <c r="I47" s="52"/>
      <c r="J47" s="53"/>
      <c r="K47" s="54"/>
      <c r="L47" s="54"/>
      <c r="M47" s="54"/>
      <c r="N47" s="54"/>
      <c r="O47" s="54"/>
      <c r="P47" s="54"/>
      <c r="Q47" s="54"/>
      <c r="R47" s="54"/>
    </row>
    <row r="48" spans="1:18" ht="13.5" thickBot="1">
      <c r="A48" s="61" t="s">
        <v>122</v>
      </c>
      <c r="B48" s="50"/>
      <c r="C48" s="50"/>
      <c r="D48" s="67">
        <f>SUM(D44:D46)</f>
        <v>9779.782168617989</v>
      </c>
      <c r="E48" s="52"/>
      <c r="F48" s="74">
        <f>SUM(F44:F47)</f>
        <v>7506</v>
      </c>
      <c r="G48" s="50"/>
      <c r="H48" s="67">
        <f>SUM(H44:H47)</f>
        <v>15215.782168617989</v>
      </c>
      <c r="I48" s="52"/>
      <c r="J48" s="74">
        <f>SUM(J44:J47)</f>
        <v>24873</v>
      </c>
      <c r="K48" s="54"/>
      <c r="L48" s="54"/>
      <c r="M48" s="54"/>
      <c r="N48" s="54"/>
      <c r="O48" s="54"/>
      <c r="P48" s="54"/>
      <c r="Q48" s="54"/>
      <c r="R48" s="54"/>
    </row>
    <row r="49" spans="1:18" ht="12.75">
      <c r="A49" s="49"/>
      <c r="B49" s="50"/>
      <c r="C49" s="50"/>
      <c r="D49" s="51"/>
      <c r="E49" s="52"/>
      <c r="F49" s="53"/>
      <c r="G49" s="50"/>
      <c r="H49" s="51"/>
      <c r="I49" s="52"/>
      <c r="J49" s="53"/>
      <c r="K49" s="54"/>
      <c r="L49" s="54"/>
      <c r="M49" s="54"/>
      <c r="N49" s="54"/>
      <c r="O49" s="54"/>
      <c r="P49" s="54"/>
      <c r="Q49" s="54"/>
      <c r="R49" s="54"/>
    </row>
    <row r="50" spans="1:18" ht="12.75">
      <c r="A50" s="49"/>
      <c r="B50" s="50"/>
      <c r="C50" s="50"/>
      <c r="D50" s="51"/>
      <c r="E50" s="52"/>
      <c r="F50" s="53"/>
      <c r="G50" s="50"/>
      <c r="H50" s="51"/>
      <c r="I50" s="52"/>
      <c r="J50" s="53"/>
      <c r="K50" s="54"/>
      <c r="L50" s="54"/>
      <c r="M50" s="54"/>
      <c r="N50" s="54"/>
      <c r="O50" s="54"/>
      <c r="P50" s="54"/>
      <c r="Q50" s="54"/>
      <c r="R50" s="54"/>
    </row>
    <row r="51" spans="1:18" ht="12.75">
      <c r="A51" s="61" t="s">
        <v>125</v>
      </c>
      <c r="B51" s="50"/>
      <c r="C51" s="50"/>
      <c r="D51" s="51"/>
      <c r="E51" s="52"/>
      <c r="F51" s="53"/>
      <c r="G51" s="50"/>
      <c r="H51" s="51"/>
      <c r="I51" s="52"/>
      <c r="J51" s="75"/>
      <c r="K51" s="54"/>
      <c r="L51" s="54"/>
      <c r="M51" s="54"/>
      <c r="N51" s="54"/>
      <c r="O51" s="54"/>
      <c r="P51" s="54"/>
      <c r="Q51" s="54"/>
      <c r="R51" s="54"/>
    </row>
    <row r="52" spans="1:18" ht="12.75">
      <c r="A52" s="55" t="s">
        <v>49</v>
      </c>
      <c r="B52" s="50"/>
      <c r="C52" s="50"/>
      <c r="D52" s="70">
        <f>'[1]P&amp;L'!$G$52</f>
        <v>1.612792510493858</v>
      </c>
      <c r="E52" s="52"/>
      <c r="F52" s="75">
        <v>1.23</v>
      </c>
      <c r="G52" s="50"/>
      <c r="H52" s="70">
        <f>'[4]June2001'!$C$46</f>
        <v>2.502792510493858</v>
      </c>
      <c r="I52" s="52"/>
      <c r="J52" s="75">
        <v>4.07</v>
      </c>
      <c r="K52" s="54"/>
      <c r="L52" s="54"/>
      <c r="M52" s="54"/>
      <c r="N52" s="54"/>
      <c r="O52" s="54"/>
      <c r="P52" s="54"/>
      <c r="Q52" s="54"/>
      <c r="R52" s="54"/>
    </row>
    <row r="53" spans="1:18" ht="12.75">
      <c r="A53" s="55" t="s">
        <v>50</v>
      </c>
      <c r="B53" s="50"/>
      <c r="C53" s="50"/>
      <c r="D53" s="70">
        <f>'[1]P&amp;L'!$G$53</f>
        <v>1.377912632188208</v>
      </c>
      <c r="E53" s="52"/>
      <c r="F53" s="75">
        <v>1.05</v>
      </c>
      <c r="G53" s="50"/>
      <c r="H53" s="70">
        <f>'[4]June2001'!$C$58</f>
        <v>2.137912632188208</v>
      </c>
      <c r="I53" s="52"/>
      <c r="J53" s="75">
        <v>3.48</v>
      </c>
      <c r="K53" s="54"/>
      <c r="L53" s="54"/>
      <c r="M53" s="54"/>
      <c r="N53" s="54"/>
      <c r="O53" s="54"/>
      <c r="P53" s="54"/>
      <c r="Q53" s="54"/>
      <c r="R53" s="54"/>
    </row>
    <row r="54" spans="1:18" ht="12.75">
      <c r="A54" s="49"/>
      <c r="B54" s="50"/>
      <c r="C54" s="50"/>
      <c r="D54" s="66"/>
      <c r="E54" s="57"/>
      <c r="F54" s="56"/>
      <c r="G54" s="50"/>
      <c r="H54" s="66"/>
      <c r="I54" s="57"/>
      <c r="J54" s="56"/>
      <c r="K54" s="54"/>
      <c r="L54" s="54"/>
      <c r="M54" s="54"/>
      <c r="N54" s="54"/>
      <c r="O54" s="54"/>
      <c r="P54" s="54"/>
      <c r="Q54" s="54"/>
      <c r="R54" s="54"/>
    </row>
    <row r="55" spans="1:18" ht="12.7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4"/>
      <c r="L55" s="54"/>
      <c r="M55" s="54"/>
      <c r="N55" s="54"/>
      <c r="O55" s="54"/>
      <c r="P55" s="54"/>
      <c r="Q55" s="54"/>
      <c r="R55" s="54"/>
    </row>
    <row r="56" spans="1:18" ht="12.7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4"/>
      <c r="L56" s="54"/>
      <c r="M56" s="54"/>
      <c r="N56" s="54"/>
      <c r="O56" s="54"/>
      <c r="P56" s="54"/>
      <c r="Q56" s="54"/>
      <c r="R56" s="54"/>
    </row>
    <row r="57" spans="1:18" ht="12.7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4"/>
      <c r="L57" s="54"/>
      <c r="M57" s="54"/>
      <c r="N57" s="54"/>
      <c r="O57" s="54"/>
      <c r="P57" s="54"/>
      <c r="Q57" s="54"/>
      <c r="R57" s="54"/>
    </row>
    <row r="58" spans="1:18" ht="12.75">
      <c r="A58" s="61" t="s">
        <v>101</v>
      </c>
      <c r="B58" s="50"/>
      <c r="C58" s="50"/>
      <c r="D58" s="50"/>
      <c r="E58" s="50"/>
      <c r="F58" s="50"/>
      <c r="G58" s="50"/>
      <c r="H58" s="50"/>
      <c r="I58" s="50"/>
      <c r="J58" s="50"/>
      <c r="K58" s="54"/>
      <c r="L58" s="54"/>
      <c r="M58" s="54"/>
      <c r="N58" s="54"/>
      <c r="O58" s="54"/>
      <c r="P58" s="54"/>
      <c r="Q58" s="54"/>
      <c r="R58" s="54"/>
    </row>
    <row r="59" spans="1:18" ht="12.75">
      <c r="A59" s="62" t="s">
        <v>165</v>
      </c>
      <c r="B59" s="50"/>
      <c r="C59" s="50"/>
      <c r="D59" s="50"/>
      <c r="E59" s="50"/>
      <c r="F59" s="50"/>
      <c r="G59" s="50"/>
      <c r="H59" s="50"/>
      <c r="I59" s="50"/>
      <c r="J59" s="50"/>
      <c r="K59" s="54"/>
      <c r="L59" s="54"/>
      <c r="M59" s="54"/>
      <c r="N59" s="54"/>
      <c r="O59" s="54"/>
      <c r="P59" s="54"/>
      <c r="Q59" s="54"/>
      <c r="R59" s="54"/>
    </row>
    <row r="60" spans="1:18" ht="12.75">
      <c r="A60" s="62" t="s">
        <v>166</v>
      </c>
      <c r="B60" s="50"/>
      <c r="C60" s="50"/>
      <c r="D60" s="50"/>
      <c r="E60" s="50"/>
      <c r="F60" s="50"/>
      <c r="G60" s="50"/>
      <c r="H60" s="50"/>
      <c r="I60" s="50"/>
      <c r="J60" s="50"/>
      <c r="K60" s="54"/>
      <c r="L60" s="54"/>
      <c r="M60" s="54"/>
      <c r="N60" s="54"/>
      <c r="O60" s="54"/>
      <c r="P60" s="54"/>
      <c r="Q60" s="54"/>
      <c r="R60" s="54"/>
    </row>
    <row r="61" spans="1:18" ht="12.75">
      <c r="A61" s="62" t="s">
        <v>141</v>
      </c>
      <c r="B61" s="50"/>
      <c r="C61" s="50"/>
      <c r="D61" s="50"/>
      <c r="E61" s="50"/>
      <c r="F61" s="50"/>
      <c r="G61" s="50"/>
      <c r="H61" s="50"/>
      <c r="I61" s="50"/>
      <c r="J61" s="50"/>
      <c r="K61" s="54"/>
      <c r="L61" s="54"/>
      <c r="M61" s="54"/>
      <c r="N61" s="54"/>
      <c r="O61" s="54"/>
      <c r="P61" s="54"/>
      <c r="Q61" s="54"/>
      <c r="R61" s="54"/>
    </row>
    <row r="62" spans="1:18" ht="12.7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4"/>
      <c r="L62" s="54"/>
      <c r="M62" s="54"/>
      <c r="N62" s="54"/>
      <c r="O62" s="54"/>
      <c r="P62" s="54"/>
      <c r="Q62" s="54"/>
      <c r="R62" s="54"/>
    </row>
    <row r="63" spans="1:18" ht="12.75">
      <c r="A63" s="61" t="s">
        <v>104</v>
      </c>
      <c r="B63" s="50"/>
      <c r="C63" s="50"/>
      <c r="D63" s="50"/>
      <c r="E63" s="50"/>
      <c r="F63" s="50"/>
      <c r="G63" s="50"/>
      <c r="H63" s="50"/>
      <c r="I63" s="50"/>
      <c r="J63" s="50"/>
      <c r="K63" s="54"/>
      <c r="L63" s="54"/>
      <c r="M63" s="54"/>
      <c r="N63" s="54"/>
      <c r="O63" s="54"/>
      <c r="P63" s="54"/>
      <c r="Q63" s="54"/>
      <c r="R63" s="54"/>
    </row>
    <row r="64" spans="1:18" ht="12.75">
      <c r="A64" s="62" t="s">
        <v>131</v>
      </c>
      <c r="B64" s="50"/>
      <c r="C64" s="50"/>
      <c r="D64" s="86" t="s">
        <v>126</v>
      </c>
      <c r="E64" s="85"/>
      <c r="F64" s="86" t="s">
        <v>126</v>
      </c>
      <c r="G64" s="50"/>
      <c r="H64" s="50"/>
      <c r="I64" s="50"/>
      <c r="J64" s="50"/>
      <c r="K64" s="54"/>
      <c r="L64" s="54"/>
      <c r="M64" s="54"/>
      <c r="N64" s="54"/>
      <c r="O64" s="54"/>
      <c r="P64" s="54"/>
      <c r="Q64" s="54"/>
      <c r="R64" s="54"/>
    </row>
    <row r="65" spans="1:18" ht="12.75">
      <c r="A65" s="49"/>
      <c r="B65" s="50"/>
      <c r="C65" s="50"/>
      <c r="D65" s="87" t="s">
        <v>148</v>
      </c>
      <c r="E65" s="82"/>
      <c r="F65" s="88" t="s">
        <v>156</v>
      </c>
      <c r="G65" s="50"/>
      <c r="H65" s="50"/>
      <c r="I65" s="50"/>
      <c r="J65" s="50"/>
      <c r="K65" s="54"/>
      <c r="L65" s="54"/>
      <c r="M65" s="54"/>
      <c r="N65" s="54"/>
      <c r="O65" s="54"/>
      <c r="P65" s="54"/>
      <c r="Q65" s="54"/>
      <c r="R65" s="54"/>
    </row>
    <row r="66" spans="1:18" ht="12.75">
      <c r="A66" s="49"/>
      <c r="B66" s="50"/>
      <c r="C66" s="50"/>
      <c r="D66" s="68" t="s">
        <v>13</v>
      </c>
      <c r="E66" s="50"/>
      <c r="F66" s="68" t="s">
        <v>13</v>
      </c>
      <c r="G66" s="50"/>
      <c r="H66" s="50"/>
      <c r="I66" s="50"/>
      <c r="J66" s="50"/>
      <c r="K66" s="54"/>
      <c r="L66" s="54"/>
      <c r="M66" s="54"/>
      <c r="N66" s="54"/>
      <c r="O66" s="54"/>
      <c r="P66" s="54"/>
      <c r="Q66" s="54"/>
      <c r="R66" s="54"/>
    </row>
    <row r="67" spans="1:18" ht="12.75">
      <c r="A67" s="49"/>
      <c r="B67" s="50"/>
      <c r="C67" s="50"/>
      <c r="D67" s="68"/>
      <c r="E67" s="50"/>
      <c r="F67" s="68"/>
      <c r="G67" s="50"/>
      <c r="H67" s="50"/>
      <c r="I67" s="50"/>
      <c r="J67" s="50"/>
      <c r="K67" s="54"/>
      <c r="L67" s="54"/>
      <c r="M67" s="54"/>
      <c r="N67" s="54"/>
      <c r="O67" s="54"/>
      <c r="P67" s="54"/>
      <c r="Q67" s="54"/>
      <c r="R67" s="54"/>
    </row>
    <row r="68" spans="1:18" ht="12.75">
      <c r="A68" s="62" t="s">
        <v>132</v>
      </c>
      <c r="B68" s="50"/>
      <c r="C68" s="52"/>
      <c r="D68" s="21">
        <v>784</v>
      </c>
      <c r="E68" s="21"/>
      <c r="F68" s="50">
        <v>0</v>
      </c>
      <c r="G68" s="52">
        <v>902</v>
      </c>
      <c r="H68" s="52"/>
      <c r="I68" s="52">
        <v>0</v>
      </c>
      <c r="J68" s="50"/>
      <c r="K68" s="54"/>
      <c r="L68" s="54"/>
      <c r="M68" s="54"/>
      <c r="N68" s="54"/>
      <c r="O68" s="54"/>
      <c r="P68" s="54"/>
      <c r="Q68" s="54"/>
      <c r="R68" s="54"/>
    </row>
    <row r="69" spans="1:18" ht="12.75">
      <c r="A69" s="62" t="s">
        <v>167</v>
      </c>
      <c r="B69" s="50"/>
      <c r="C69" s="52"/>
      <c r="D69" s="50">
        <v>0</v>
      </c>
      <c r="E69" s="21"/>
      <c r="F69" s="50">
        <v>4243</v>
      </c>
      <c r="G69" s="52"/>
      <c r="H69" s="52"/>
      <c r="I69" s="52"/>
      <c r="J69" s="50"/>
      <c r="K69" s="54"/>
      <c r="L69" s="54"/>
      <c r="M69" s="54"/>
      <c r="N69" s="54"/>
      <c r="O69" s="54"/>
      <c r="P69" s="54"/>
      <c r="Q69" s="54"/>
      <c r="R69" s="54"/>
    </row>
    <row r="70" spans="1:18" ht="13.5" thickBot="1">
      <c r="A70" s="49"/>
      <c r="B70" s="50"/>
      <c r="C70" s="50"/>
      <c r="D70" s="97"/>
      <c r="F70" s="97"/>
      <c r="G70" s="52"/>
      <c r="H70" s="52"/>
      <c r="I70" s="52"/>
      <c r="J70" s="52"/>
      <c r="K70" s="96"/>
      <c r="L70" s="54"/>
      <c r="M70" s="54"/>
      <c r="N70" s="54"/>
      <c r="O70" s="54"/>
      <c r="P70" s="54"/>
      <c r="Q70" s="54"/>
      <c r="R70" s="54"/>
    </row>
    <row r="71" spans="1:18" ht="13.5" thickTop="1">
      <c r="A71" s="93"/>
      <c r="B71" s="52"/>
      <c r="C71" s="52"/>
      <c r="D71" s="52"/>
      <c r="E71" s="52"/>
      <c r="F71" s="52"/>
      <c r="G71" s="50"/>
      <c r="H71" s="50"/>
      <c r="I71" s="50"/>
      <c r="J71" s="50"/>
      <c r="K71" s="54"/>
      <c r="L71" s="54"/>
      <c r="M71" s="54"/>
      <c r="N71" s="54"/>
      <c r="O71" s="54"/>
      <c r="P71" s="54"/>
      <c r="Q71" s="54"/>
      <c r="R71" s="54"/>
    </row>
    <row r="72" spans="1:18" ht="12.75" hidden="1">
      <c r="A72" s="93"/>
      <c r="B72" s="52"/>
      <c r="C72" s="52"/>
      <c r="D72" s="52"/>
      <c r="E72" s="52"/>
      <c r="F72" s="52"/>
      <c r="G72" s="50"/>
      <c r="H72" s="50"/>
      <c r="I72" s="50"/>
      <c r="J72" s="50"/>
      <c r="K72" s="54"/>
      <c r="L72" s="54"/>
      <c r="M72" s="54"/>
      <c r="N72" s="54"/>
      <c r="O72" s="54"/>
      <c r="P72" s="54"/>
      <c r="Q72" s="54"/>
      <c r="R72" s="54"/>
    </row>
    <row r="73" spans="1:18" ht="12.75" hidden="1">
      <c r="A73" s="94"/>
      <c r="B73" s="52"/>
      <c r="C73" s="52"/>
      <c r="D73" s="52"/>
      <c r="E73" s="52"/>
      <c r="F73" s="52"/>
      <c r="G73" s="50"/>
      <c r="H73" s="50"/>
      <c r="I73" s="50"/>
      <c r="J73" s="50"/>
      <c r="K73" s="54"/>
      <c r="L73" s="54"/>
      <c r="M73" s="54"/>
      <c r="N73" s="54"/>
      <c r="O73" s="54"/>
      <c r="P73" s="54"/>
      <c r="Q73" s="54"/>
      <c r="R73" s="54"/>
    </row>
    <row r="74" spans="1:18" ht="12.75" hidden="1">
      <c r="A74" s="93"/>
      <c r="B74" s="52"/>
      <c r="C74" s="52"/>
      <c r="D74" s="52"/>
      <c r="E74" s="52"/>
      <c r="F74" s="52"/>
      <c r="G74" s="50"/>
      <c r="H74" s="50"/>
      <c r="I74" s="50"/>
      <c r="J74" s="50"/>
      <c r="K74" s="54"/>
      <c r="L74" s="54"/>
      <c r="M74" s="54"/>
      <c r="N74" s="54"/>
      <c r="O74" s="54"/>
      <c r="P74" s="54"/>
      <c r="Q74" s="54"/>
      <c r="R74" s="54"/>
    </row>
    <row r="75" spans="1:18" ht="12.75" hidden="1">
      <c r="A75" s="21"/>
      <c r="B75" s="21"/>
      <c r="C75" s="21"/>
      <c r="D75" s="21"/>
      <c r="E75" s="21"/>
      <c r="F75" s="21"/>
      <c r="G75" s="50"/>
      <c r="H75" s="50"/>
      <c r="I75" s="50"/>
      <c r="J75" s="50"/>
      <c r="K75" s="54"/>
      <c r="L75" s="54"/>
      <c r="M75" s="54"/>
      <c r="N75" s="54"/>
      <c r="O75" s="54"/>
      <c r="P75" s="54"/>
      <c r="Q75" s="54"/>
      <c r="R75" s="54"/>
    </row>
    <row r="76" spans="1:18" ht="12.75" hidden="1">
      <c r="A76" s="95"/>
      <c r="B76" s="52"/>
      <c r="C76" s="52"/>
      <c r="D76" s="52"/>
      <c r="E76" s="52"/>
      <c r="F76" s="52"/>
      <c r="G76" s="50"/>
      <c r="H76" s="50"/>
      <c r="I76" s="50"/>
      <c r="J76" s="50"/>
      <c r="K76" s="54"/>
      <c r="L76" s="54"/>
      <c r="M76" s="54"/>
      <c r="N76" s="54"/>
      <c r="O76" s="54"/>
      <c r="P76" s="54"/>
      <c r="Q76" s="54"/>
      <c r="R76" s="54"/>
    </row>
    <row r="77" spans="1:18" ht="12.75">
      <c r="A77" s="61" t="s">
        <v>130</v>
      </c>
      <c r="B77" s="50"/>
      <c r="C77" s="50"/>
      <c r="D77" s="50"/>
      <c r="E77" s="50"/>
      <c r="F77" s="50"/>
      <c r="G77" s="50"/>
      <c r="H77" s="50"/>
      <c r="I77" s="50"/>
      <c r="J77" s="50"/>
      <c r="K77" s="54"/>
      <c r="L77" s="54"/>
      <c r="M77" s="54"/>
      <c r="N77" s="54"/>
      <c r="O77" s="54"/>
      <c r="P77" s="54"/>
      <c r="Q77" s="54"/>
      <c r="R77" s="54"/>
    </row>
    <row r="78" spans="1:18" ht="12.75">
      <c r="A78" s="62" t="s">
        <v>168</v>
      </c>
      <c r="B78" s="50"/>
      <c r="C78" s="50"/>
      <c r="D78" s="50"/>
      <c r="E78" s="50"/>
      <c r="F78" s="50"/>
      <c r="G78" s="50"/>
      <c r="H78" s="50"/>
      <c r="I78" s="50"/>
      <c r="J78" s="50"/>
      <c r="K78" s="54"/>
      <c r="L78" s="54"/>
      <c r="M78" s="54"/>
      <c r="N78" s="54"/>
      <c r="O78" s="54"/>
      <c r="P78" s="54"/>
      <c r="Q78" s="54"/>
      <c r="R78" s="54"/>
    </row>
    <row r="79" spans="1:18" ht="12.75">
      <c r="A79" s="62"/>
      <c r="B79" s="50"/>
      <c r="C79" s="50"/>
      <c r="D79" s="50"/>
      <c r="E79" s="50"/>
      <c r="F79" s="50"/>
      <c r="G79" s="50"/>
      <c r="H79" s="50"/>
      <c r="I79" s="50"/>
      <c r="J79" s="50"/>
      <c r="K79" s="54"/>
      <c r="L79" s="54"/>
      <c r="M79" s="54"/>
      <c r="N79" s="54"/>
      <c r="O79" s="54"/>
      <c r="P79" s="54"/>
      <c r="Q79" s="54"/>
      <c r="R79" s="54"/>
    </row>
    <row r="80" spans="1:18" ht="12.75">
      <c r="A80" s="62"/>
      <c r="B80" s="50"/>
      <c r="C80" s="50"/>
      <c r="D80" s="86" t="s">
        <v>126</v>
      </c>
      <c r="E80" s="85"/>
      <c r="F80" s="86" t="s">
        <v>126</v>
      </c>
      <c r="G80" s="50"/>
      <c r="H80" s="50"/>
      <c r="I80" s="50"/>
      <c r="J80" s="50"/>
      <c r="K80" s="54"/>
      <c r="L80" s="54"/>
      <c r="M80" s="54"/>
      <c r="N80" s="54"/>
      <c r="O80" s="54"/>
      <c r="P80" s="54"/>
      <c r="Q80" s="54"/>
      <c r="R80" s="54"/>
    </row>
    <row r="81" spans="1:18" ht="12.75">
      <c r="A81" s="62"/>
      <c r="B81" s="50"/>
      <c r="C81" s="50"/>
      <c r="D81" s="87" t="s">
        <v>148</v>
      </c>
      <c r="E81" s="82"/>
      <c r="F81" s="88" t="s">
        <v>156</v>
      </c>
      <c r="G81" s="50"/>
      <c r="H81" s="50"/>
      <c r="I81" s="50"/>
      <c r="J81" s="50"/>
      <c r="K81" s="54"/>
      <c r="L81" s="54"/>
      <c r="M81" s="54"/>
      <c r="N81" s="54"/>
      <c r="O81" s="54"/>
      <c r="P81" s="54"/>
      <c r="Q81" s="54"/>
      <c r="R81" s="54"/>
    </row>
    <row r="82" spans="1:18" ht="12.75">
      <c r="A82" s="62"/>
      <c r="B82" s="50"/>
      <c r="C82" s="50"/>
      <c r="D82" s="68" t="s">
        <v>13</v>
      </c>
      <c r="E82" s="50"/>
      <c r="F82" s="68" t="s">
        <v>13</v>
      </c>
      <c r="G82" s="50"/>
      <c r="H82" s="50"/>
      <c r="I82" s="50"/>
      <c r="J82" s="50"/>
      <c r="K82" s="54"/>
      <c r="L82" s="54"/>
      <c r="M82" s="54"/>
      <c r="N82" s="54"/>
      <c r="O82" s="54"/>
      <c r="P82" s="54"/>
      <c r="Q82" s="54"/>
      <c r="R82" s="54"/>
    </row>
    <row r="83" spans="1:18" ht="12.75">
      <c r="A83" s="62" t="s">
        <v>107</v>
      </c>
      <c r="B83" s="50"/>
      <c r="C83" s="50"/>
      <c r="D83" s="50">
        <v>0</v>
      </c>
      <c r="E83" s="50"/>
      <c r="F83" s="50">
        <v>9500</v>
      </c>
      <c r="G83" s="50"/>
      <c r="H83" s="50"/>
      <c r="I83" s="50"/>
      <c r="J83" s="50"/>
      <c r="K83" s="54"/>
      <c r="L83" s="54"/>
      <c r="M83" s="54"/>
      <c r="N83" s="54"/>
      <c r="O83" s="54"/>
      <c r="P83" s="54"/>
      <c r="Q83" s="54"/>
      <c r="R83" s="54"/>
    </row>
    <row r="84" spans="1:18" ht="12.75">
      <c r="A84" s="62" t="s">
        <v>108</v>
      </c>
      <c r="B84" s="50"/>
      <c r="C84" s="50"/>
      <c r="D84" s="16">
        <v>0</v>
      </c>
      <c r="E84" s="50"/>
      <c r="F84" s="50">
        <v>689</v>
      </c>
      <c r="G84" s="50"/>
      <c r="H84" s="50"/>
      <c r="I84" s="50"/>
      <c r="J84" s="50"/>
      <c r="K84" s="54"/>
      <c r="L84" s="54"/>
      <c r="M84" s="54"/>
      <c r="N84" s="54"/>
      <c r="O84" s="54"/>
      <c r="P84" s="54"/>
      <c r="Q84" s="54"/>
      <c r="R84" s="54"/>
    </row>
    <row r="85" spans="1:18" ht="12.75">
      <c r="A85" s="62" t="s">
        <v>111</v>
      </c>
      <c r="B85" s="50"/>
      <c r="C85" s="50"/>
      <c r="D85" s="50">
        <v>-710</v>
      </c>
      <c r="E85" s="50"/>
      <c r="F85" s="50">
        <v>0</v>
      </c>
      <c r="G85" s="50">
        <v>-10068</v>
      </c>
      <c r="H85" s="50"/>
      <c r="I85" s="50">
        <v>0</v>
      </c>
      <c r="J85" s="50"/>
      <c r="K85" s="54"/>
      <c r="L85" s="54"/>
      <c r="M85" s="54"/>
      <c r="N85" s="54"/>
      <c r="O85" s="54"/>
      <c r="P85" s="54"/>
      <c r="Q85" s="54"/>
      <c r="R85" s="54"/>
    </row>
    <row r="86" spans="1:18" ht="12.75">
      <c r="A86" s="62" t="s">
        <v>140</v>
      </c>
      <c r="B86" s="50"/>
      <c r="C86" s="50"/>
      <c r="D86" s="50">
        <v>560</v>
      </c>
      <c r="E86" s="50"/>
      <c r="F86" s="16">
        <v>5210</v>
      </c>
      <c r="G86" s="50"/>
      <c r="H86" s="50"/>
      <c r="I86" s="50"/>
      <c r="J86" s="50"/>
      <c r="K86" s="54"/>
      <c r="L86" s="54"/>
      <c r="M86" s="54"/>
      <c r="N86" s="54"/>
      <c r="O86" s="54"/>
      <c r="P86" s="54"/>
      <c r="Q86" s="54"/>
      <c r="R86" s="54"/>
    </row>
    <row r="87" spans="1:18" ht="12.75">
      <c r="A87" s="62"/>
      <c r="D87" s="16"/>
      <c r="F87" s="16"/>
      <c r="G87" s="50"/>
      <c r="H87" s="50"/>
      <c r="I87" s="50"/>
      <c r="J87" s="50"/>
      <c r="K87" s="54"/>
      <c r="L87" s="54"/>
      <c r="M87" s="54"/>
      <c r="N87" s="54"/>
      <c r="O87" s="54"/>
      <c r="P87" s="54"/>
      <c r="Q87" s="54"/>
      <c r="R87" s="54"/>
    </row>
    <row r="88" spans="7:18" ht="12.75">
      <c r="G88" s="50"/>
      <c r="H88" s="50"/>
      <c r="I88" s="50"/>
      <c r="J88" s="50"/>
      <c r="K88" s="54"/>
      <c r="L88" s="54"/>
      <c r="M88" s="54"/>
      <c r="N88" s="54"/>
      <c r="O88" s="54"/>
      <c r="P88" s="54"/>
      <c r="Q88" s="54"/>
      <c r="R88" s="54"/>
    </row>
    <row r="89" spans="7:18" ht="12.75">
      <c r="G89" s="50"/>
      <c r="H89" s="50"/>
      <c r="I89" s="50"/>
      <c r="J89" s="50"/>
      <c r="K89" s="54"/>
      <c r="L89" s="54"/>
      <c r="M89" s="54"/>
      <c r="N89" s="54"/>
      <c r="O89" s="54"/>
      <c r="P89" s="54"/>
      <c r="Q89" s="54"/>
      <c r="R89" s="54"/>
    </row>
    <row r="90" spans="1:18" ht="12.7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4"/>
      <c r="L90" s="54"/>
      <c r="M90" s="54"/>
      <c r="N90" s="54"/>
      <c r="O90" s="54"/>
      <c r="P90" s="54"/>
      <c r="Q90" s="54"/>
      <c r="R90" s="54"/>
    </row>
    <row r="91" spans="1:18" ht="12.7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4"/>
      <c r="L91" s="54"/>
      <c r="M91" s="54"/>
      <c r="N91" s="54"/>
      <c r="O91" s="54"/>
      <c r="P91" s="54"/>
      <c r="Q91" s="54"/>
      <c r="R91" s="54"/>
    </row>
    <row r="92" spans="1:18" ht="12.75">
      <c r="A92" s="104" t="s">
        <v>139</v>
      </c>
      <c r="B92" s="105"/>
      <c r="C92" s="105"/>
      <c r="D92" s="105"/>
      <c r="E92" s="105"/>
      <c r="F92" s="105"/>
      <c r="G92" s="105"/>
      <c r="H92" s="105"/>
      <c r="I92" s="105"/>
      <c r="J92" s="105"/>
      <c r="K92" s="54"/>
      <c r="L92" s="54"/>
      <c r="M92" s="54"/>
      <c r="N92" s="54"/>
      <c r="O92" s="54"/>
      <c r="P92" s="54"/>
      <c r="Q92" s="54"/>
      <c r="R92" s="54"/>
    </row>
    <row r="93" spans="1:18" ht="12.75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4"/>
      <c r="L93" s="54"/>
      <c r="M93" s="54"/>
      <c r="N93" s="54"/>
      <c r="O93" s="54"/>
      <c r="P93" s="54"/>
      <c r="Q93" s="54"/>
      <c r="R93" s="54"/>
    </row>
    <row r="94" spans="1:18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4"/>
      <c r="L94" s="54"/>
      <c r="M94" s="54"/>
      <c r="N94" s="54"/>
      <c r="O94" s="54"/>
      <c r="P94" s="54"/>
      <c r="Q94" s="54"/>
      <c r="R94" s="54"/>
    </row>
    <row r="95" spans="1:18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4"/>
      <c r="L95" s="54"/>
      <c r="M95" s="54"/>
      <c r="N95" s="54"/>
      <c r="O95" s="54"/>
      <c r="P95" s="54"/>
      <c r="Q95" s="54"/>
      <c r="R95" s="54"/>
    </row>
    <row r="96" spans="1:18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4"/>
      <c r="L96" s="54"/>
      <c r="M96" s="54"/>
      <c r="N96" s="54"/>
      <c r="O96" s="54"/>
      <c r="P96" s="54"/>
      <c r="Q96" s="54"/>
      <c r="R96" s="54"/>
    </row>
    <row r="97" spans="1:18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4"/>
      <c r="L97" s="54"/>
      <c r="M97" s="54"/>
      <c r="N97" s="54"/>
      <c r="O97" s="54"/>
      <c r="P97" s="54"/>
      <c r="Q97" s="54"/>
      <c r="R97" s="54"/>
    </row>
    <row r="98" spans="1:18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4"/>
      <c r="L98" s="54"/>
      <c r="M98" s="54"/>
      <c r="N98" s="54"/>
      <c r="O98" s="54"/>
      <c r="P98" s="54"/>
      <c r="Q98" s="54"/>
      <c r="R98" s="54"/>
    </row>
    <row r="99" spans="1:18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4"/>
      <c r="L99" s="54"/>
      <c r="M99" s="54"/>
      <c r="N99" s="54"/>
      <c r="O99" s="54"/>
      <c r="P99" s="54"/>
      <c r="Q99" s="54"/>
      <c r="R99" s="54"/>
    </row>
    <row r="100" spans="1:18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4"/>
      <c r="L100" s="54"/>
      <c r="M100" s="54"/>
      <c r="N100" s="54"/>
      <c r="O100" s="54"/>
      <c r="P100" s="54"/>
      <c r="Q100" s="54"/>
      <c r="R100" s="54"/>
    </row>
    <row r="101" spans="1:18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4"/>
      <c r="L101" s="54"/>
      <c r="M101" s="54"/>
      <c r="N101" s="54"/>
      <c r="O101" s="54"/>
      <c r="P101" s="54"/>
      <c r="Q101" s="54"/>
      <c r="R101" s="54"/>
    </row>
    <row r="102" spans="1:18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4"/>
      <c r="L102" s="54"/>
      <c r="M102" s="54"/>
      <c r="N102" s="54"/>
      <c r="O102" s="54"/>
      <c r="P102" s="54"/>
      <c r="Q102" s="54"/>
      <c r="R102" s="54"/>
    </row>
    <row r="103" spans="1:18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4"/>
      <c r="L103" s="54"/>
      <c r="M103" s="54"/>
      <c r="N103" s="54"/>
      <c r="O103" s="54"/>
      <c r="P103" s="54"/>
      <c r="Q103" s="54"/>
      <c r="R103" s="54"/>
    </row>
    <row r="104" spans="1:18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4"/>
      <c r="L104" s="54"/>
      <c r="M104" s="54"/>
      <c r="N104" s="54"/>
      <c r="O104" s="54"/>
      <c r="P104" s="54"/>
      <c r="Q104" s="54"/>
      <c r="R104" s="54"/>
    </row>
    <row r="105" spans="1:18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4"/>
      <c r="L105" s="54"/>
      <c r="M105" s="54"/>
      <c r="N105" s="54"/>
      <c r="O105" s="54"/>
      <c r="P105" s="54"/>
      <c r="Q105" s="54"/>
      <c r="R105" s="54"/>
    </row>
    <row r="106" spans="1:18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4"/>
      <c r="L106" s="54"/>
      <c r="M106" s="54"/>
      <c r="N106" s="54"/>
      <c r="O106" s="54"/>
      <c r="P106" s="54"/>
      <c r="Q106" s="54"/>
      <c r="R106" s="54"/>
    </row>
    <row r="107" spans="1:18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4"/>
      <c r="L107" s="54"/>
      <c r="M107" s="54"/>
      <c r="N107" s="54"/>
      <c r="O107" s="54"/>
      <c r="P107" s="54"/>
      <c r="Q107" s="54"/>
      <c r="R107" s="54"/>
    </row>
    <row r="108" spans="1:18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4"/>
      <c r="L108" s="54"/>
      <c r="M108" s="54"/>
      <c r="N108" s="54"/>
      <c r="O108" s="54"/>
      <c r="P108" s="54"/>
      <c r="Q108" s="54"/>
      <c r="R108" s="54"/>
    </row>
    <row r="109" spans="1:18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4"/>
      <c r="L109" s="54"/>
      <c r="M109" s="54"/>
      <c r="N109" s="54"/>
      <c r="O109" s="54"/>
      <c r="P109" s="54"/>
      <c r="Q109" s="54"/>
      <c r="R109" s="54"/>
    </row>
    <row r="110" spans="1:18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4"/>
      <c r="L110" s="54"/>
      <c r="M110" s="54"/>
      <c r="N110" s="54"/>
      <c r="O110" s="54"/>
      <c r="P110" s="54"/>
      <c r="Q110" s="54"/>
      <c r="R110" s="54"/>
    </row>
    <row r="111" spans="1:18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4"/>
      <c r="L111" s="54"/>
      <c r="M111" s="54"/>
      <c r="N111" s="54"/>
      <c r="O111" s="54"/>
      <c r="P111" s="54"/>
      <c r="Q111" s="54"/>
      <c r="R111" s="54"/>
    </row>
    <row r="112" spans="1:18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4"/>
      <c r="L112" s="54"/>
      <c r="M112" s="54"/>
      <c r="N112" s="54"/>
      <c r="O112" s="54"/>
      <c r="P112" s="54"/>
      <c r="Q112" s="54"/>
      <c r="R112" s="54"/>
    </row>
    <row r="113" spans="1:18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4"/>
      <c r="L113" s="54"/>
      <c r="M113" s="54"/>
      <c r="N113" s="54"/>
      <c r="O113" s="54"/>
      <c r="P113" s="54"/>
      <c r="Q113" s="54"/>
      <c r="R113" s="54"/>
    </row>
    <row r="114" spans="1:18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4"/>
      <c r="L114" s="54"/>
      <c r="M114" s="54"/>
      <c r="N114" s="54"/>
      <c r="O114" s="54"/>
      <c r="P114" s="54"/>
      <c r="Q114" s="54"/>
      <c r="R114" s="54"/>
    </row>
    <row r="115" spans="1:18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4"/>
      <c r="L115" s="54"/>
      <c r="M115" s="54"/>
      <c r="N115" s="54"/>
      <c r="O115" s="54"/>
      <c r="P115" s="54"/>
      <c r="Q115" s="54"/>
      <c r="R115" s="54"/>
    </row>
    <row r="116" spans="1:18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4"/>
      <c r="L116" s="54"/>
      <c r="M116" s="54"/>
      <c r="N116" s="54"/>
      <c r="O116" s="54"/>
      <c r="P116" s="54"/>
      <c r="Q116" s="54"/>
      <c r="R116" s="54"/>
    </row>
    <row r="117" spans="1:18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4"/>
      <c r="L117" s="54"/>
      <c r="M117" s="54"/>
      <c r="N117" s="54"/>
      <c r="O117" s="54"/>
      <c r="P117" s="54"/>
      <c r="Q117" s="54"/>
      <c r="R117" s="54"/>
    </row>
    <row r="118" spans="1:18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4"/>
      <c r="L118" s="54"/>
      <c r="M118" s="54"/>
      <c r="N118" s="54"/>
      <c r="O118" s="54"/>
      <c r="P118" s="54"/>
      <c r="Q118" s="54"/>
      <c r="R118" s="54"/>
    </row>
    <row r="119" spans="1:18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4"/>
      <c r="L119" s="54"/>
      <c r="M119" s="54"/>
      <c r="N119" s="54"/>
      <c r="O119" s="54"/>
      <c r="P119" s="54"/>
      <c r="Q119" s="54"/>
      <c r="R119" s="54"/>
    </row>
    <row r="120" spans="1:18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4"/>
      <c r="L120" s="54"/>
      <c r="M120" s="54"/>
      <c r="N120" s="54"/>
      <c r="O120" s="54"/>
      <c r="P120" s="54"/>
      <c r="Q120" s="54"/>
      <c r="R120" s="54"/>
    </row>
    <row r="121" spans="1:18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4"/>
      <c r="L121" s="54"/>
      <c r="M121" s="54"/>
      <c r="N121" s="54"/>
      <c r="O121" s="54"/>
      <c r="P121" s="54"/>
      <c r="Q121" s="54"/>
      <c r="R121" s="54"/>
    </row>
    <row r="122" spans="1:18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4"/>
      <c r="L122" s="54"/>
      <c r="M122" s="54"/>
      <c r="N122" s="54"/>
      <c r="O122" s="54"/>
      <c r="P122" s="54"/>
      <c r="Q122" s="54"/>
      <c r="R122" s="54"/>
    </row>
    <row r="123" spans="1:18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4"/>
      <c r="L123" s="54"/>
      <c r="M123" s="54"/>
      <c r="N123" s="54"/>
      <c r="O123" s="54"/>
      <c r="P123" s="54"/>
      <c r="Q123" s="54"/>
      <c r="R123" s="54"/>
    </row>
    <row r="124" spans="1:18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4"/>
      <c r="L124" s="54"/>
      <c r="M124" s="54"/>
      <c r="N124" s="54"/>
      <c r="O124" s="54"/>
      <c r="P124" s="54"/>
      <c r="Q124" s="54"/>
      <c r="R124" s="54"/>
    </row>
    <row r="125" spans="1:18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4"/>
      <c r="L125" s="54"/>
      <c r="M125" s="54"/>
      <c r="N125" s="54"/>
      <c r="O125" s="54"/>
      <c r="P125" s="54"/>
      <c r="Q125" s="54"/>
      <c r="R125" s="54"/>
    </row>
    <row r="126" spans="1:18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4"/>
      <c r="L126" s="54"/>
      <c r="M126" s="54"/>
      <c r="N126" s="54"/>
      <c r="O126" s="54"/>
      <c r="P126" s="54"/>
      <c r="Q126" s="54"/>
      <c r="R126" s="54"/>
    </row>
    <row r="127" spans="1:18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4"/>
      <c r="L127" s="54"/>
      <c r="M127" s="54"/>
      <c r="N127" s="54"/>
      <c r="O127" s="54"/>
      <c r="P127" s="54"/>
      <c r="Q127" s="54"/>
      <c r="R127" s="54"/>
    </row>
    <row r="128" spans="1:18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4"/>
      <c r="L128" s="54"/>
      <c r="M128" s="54"/>
      <c r="N128" s="54"/>
      <c r="O128" s="54"/>
      <c r="P128" s="54"/>
      <c r="Q128" s="54"/>
      <c r="R128" s="54"/>
    </row>
    <row r="129" spans="1:18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4"/>
      <c r="L129" s="54"/>
      <c r="M129" s="54"/>
      <c r="N129" s="54"/>
      <c r="O129" s="54"/>
      <c r="P129" s="54"/>
      <c r="Q129" s="54"/>
      <c r="R129" s="54"/>
    </row>
    <row r="130" spans="1:18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4"/>
      <c r="L130" s="54"/>
      <c r="M130" s="54"/>
      <c r="N130" s="54"/>
      <c r="O130" s="54"/>
      <c r="P130" s="54"/>
      <c r="Q130" s="54"/>
      <c r="R130" s="54"/>
    </row>
    <row r="131" spans="1:18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4"/>
      <c r="L131" s="54"/>
      <c r="M131" s="54"/>
      <c r="N131" s="54"/>
      <c r="O131" s="54"/>
      <c r="P131" s="54"/>
      <c r="Q131" s="54"/>
      <c r="R131" s="54"/>
    </row>
    <row r="132" spans="1:18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4"/>
      <c r="L132" s="54"/>
      <c r="M132" s="54"/>
      <c r="N132" s="54"/>
      <c r="O132" s="54"/>
      <c r="P132" s="54"/>
      <c r="Q132" s="54"/>
      <c r="R132" s="54"/>
    </row>
    <row r="133" spans="1:18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4"/>
      <c r="L133" s="54"/>
      <c r="M133" s="54"/>
      <c r="N133" s="54"/>
      <c r="O133" s="54"/>
      <c r="P133" s="54"/>
      <c r="Q133" s="54"/>
      <c r="R133" s="54"/>
    </row>
    <row r="134" spans="1:18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4"/>
      <c r="L134" s="54"/>
      <c r="M134" s="54"/>
      <c r="N134" s="54"/>
      <c r="O134" s="54"/>
      <c r="P134" s="54"/>
      <c r="Q134" s="54"/>
      <c r="R134" s="54"/>
    </row>
    <row r="135" spans="1:18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4"/>
      <c r="L135" s="54"/>
      <c r="M135" s="54"/>
      <c r="N135" s="54"/>
      <c r="O135" s="54"/>
      <c r="P135" s="54"/>
      <c r="Q135" s="54"/>
      <c r="R135" s="54"/>
    </row>
    <row r="136" spans="1:18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4"/>
      <c r="L136" s="54"/>
      <c r="M136" s="54"/>
      <c r="N136" s="54"/>
      <c r="O136" s="54"/>
      <c r="P136" s="54"/>
      <c r="Q136" s="54"/>
      <c r="R136" s="54"/>
    </row>
    <row r="137" spans="1:18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4"/>
      <c r="L137" s="54"/>
      <c r="M137" s="54"/>
      <c r="N137" s="54"/>
      <c r="O137" s="54"/>
      <c r="P137" s="54"/>
      <c r="Q137" s="54"/>
      <c r="R137" s="54"/>
    </row>
    <row r="138" spans="1:18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4"/>
      <c r="L138" s="54"/>
      <c r="M138" s="54"/>
      <c r="N138" s="54"/>
      <c r="O138" s="54"/>
      <c r="P138" s="54"/>
      <c r="Q138" s="54"/>
      <c r="R138" s="54"/>
    </row>
    <row r="139" spans="1:18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4"/>
      <c r="L139" s="54"/>
      <c r="M139" s="54"/>
      <c r="N139" s="54"/>
      <c r="O139" s="54"/>
      <c r="P139" s="54"/>
      <c r="Q139" s="54"/>
      <c r="R139" s="54"/>
    </row>
    <row r="140" spans="1:18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4"/>
      <c r="L140" s="54"/>
      <c r="M140" s="54"/>
      <c r="N140" s="54"/>
      <c r="O140" s="54"/>
      <c r="P140" s="54"/>
      <c r="Q140" s="54"/>
      <c r="R140" s="54"/>
    </row>
    <row r="141" spans="1:18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4"/>
      <c r="L141" s="54"/>
      <c r="M141" s="54"/>
      <c r="N141" s="54"/>
      <c r="O141" s="54"/>
      <c r="P141" s="54"/>
      <c r="Q141" s="54"/>
      <c r="R141" s="54"/>
    </row>
    <row r="142" spans="1:18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4"/>
      <c r="L142" s="54"/>
      <c r="M142" s="54"/>
      <c r="N142" s="54"/>
      <c r="O142" s="54"/>
      <c r="P142" s="54"/>
      <c r="Q142" s="54"/>
      <c r="R142" s="54"/>
    </row>
    <row r="143" spans="1:18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4"/>
      <c r="L143" s="54"/>
      <c r="M143" s="54"/>
      <c r="N143" s="54"/>
      <c r="O143" s="54"/>
      <c r="P143" s="54"/>
      <c r="Q143" s="54"/>
      <c r="R143" s="54"/>
    </row>
    <row r="144" spans="1:18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4"/>
      <c r="L144" s="54"/>
      <c r="M144" s="54"/>
      <c r="N144" s="54"/>
      <c r="O144" s="54"/>
      <c r="P144" s="54"/>
      <c r="Q144" s="54"/>
      <c r="R144" s="54"/>
    </row>
    <row r="145" spans="1:18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4"/>
      <c r="L145" s="54"/>
      <c r="M145" s="54"/>
      <c r="N145" s="54"/>
      <c r="O145" s="54"/>
      <c r="P145" s="54"/>
      <c r="Q145" s="54"/>
      <c r="R145" s="54"/>
    </row>
    <row r="146" spans="1:18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4"/>
      <c r="L146" s="54"/>
      <c r="M146" s="54"/>
      <c r="N146" s="54"/>
      <c r="O146" s="54"/>
      <c r="P146" s="54"/>
      <c r="Q146" s="54"/>
      <c r="R146" s="54"/>
    </row>
    <row r="147" spans="1:18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4"/>
      <c r="L147" s="54"/>
      <c r="M147" s="54"/>
      <c r="N147" s="54"/>
      <c r="O147" s="54"/>
      <c r="P147" s="54"/>
      <c r="Q147" s="54"/>
      <c r="R147" s="54"/>
    </row>
    <row r="148" spans="1:18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4"/>
      <c r="L148" s="54"/>
      <c r="M148" s="54"/>
      <c r="N148" s="54"/>
      <c r="O148" s="54"/>
      <c r="P148" s="54"/>
      <c r="Q148" s="54"/>
      <c r="R148" s="54"/>
    </row>
    <row r="149" spans="1:18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4"/>
      <c r="L149" s="54"/>
      <c r="M149" s="54"/>
      <c r="N149" s="54"/>
      <c r="O149" s="54"/>
      <c r="P149" s="54"/>
      <c r="Q149" s="54"/>
      <c r="R149" s="54"/>
    </row>
    <row r="150" spans="1:18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4"/>
      <c r="L150" s="54"/>
      <c r="M150" s="54"/>
      <c r="N150" s="54"/>
      <c r="O150" s="54"/>
      <c r="P150" s="54"/>
      <c r="Q150" s="54"/>
      <c r="R150" s="54"/>
    </row>
    <row r="151" spans="1:18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4"/>
      <c r="L151" s="54"/>
      <c r="M151" s="54"/>
      <c r="N151" s="54"/>
      <c r="O151" s="54"/>
      <c r="P151" s="54"/>
      <c r="Q151" s="54"/>
      <c r="R151" s="54"/>
    </row>
    <row r="152" spans="1:18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4"/>
      <c r="L152" s="54"/>
      <c r="M152" s="54"/>
      <c r="N152" s="54"/>
      <c r="O152" s="54"/>
      <c r="P152" s="54"/>
      <c r="Q152" s="54"/>
      <c r="R152" s="54"/>
    </row>
    <row r="153" spans="1:18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4"/>
      <c r="L153" s="54"/>
      <c r="M153" s="54"/>
      <c r="N153" s="54"/>
      <c r="O153" s="54"/>
      <c r="P153" s="54"/>
      <c r="Q153" s="54"/>
      <c r="R153" s="54"/>
    </row>
    <row r="154" spans="1:18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4"/>
      <c r="L154" s="54"/>
      <c r="M154" s="54"/>
      <c r="N154" s="54"/>
      <c r="O154" s="54"/>
      <c r="P154" s="54"/>
      <c r="Q154" s="54"/>
      <c r="R154" s="54"/>
    </row>
    <row r="155" spans="1:18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4"/>
      <c r="L155" s="54"/>
      <c r="M155" s="54"/>
      <c r="N155" s="54"/>
      <c r="O155" s="54"/>
      <c r="P155" s="54"/>
      <c r="Q155" s="54"/>
      <c r="R155" s="54"/>
    </row>
    <row r="156" spans="1:18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4"/>
      <c r="L156" s="54"/>
      <c r="M156" s="54"/>
      <c r="N156" s="54"/>
      <c r="O156" s="54"/>
      <c r="P156" s="54"/>
      <c r="Q156" s="54"/>
      <c r="R156" s="54"/>
    </row>
    <row r="157" spans="1:18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4"/>
      <c r="L157" s="54"/>
      <c r="M157" s="54"/>
      <c r="N157" s="54"/>
      <c r="O157" s="54"/>
      <c r="P157" s="54"/>
      <c r="Q157" s="54"/>
      <c r="R157" s="54"/>
    </row>
    <row r="158" spans="1:18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4"/>
      <c r="L158" s="54"/>
      <c r="M158" s="54"/>
      <c r="N158" s="54"/>
      <c r="O158" s="54"/>
      <c r="P158" s="54"/>
      <c r="Q158" s="54"/>
      <c r="R158" s="54"/>
    </row>
    <row r="159" spans="1:18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4"/>
      <c r="L159" s="54"/>
      <c r="M159" s="54"/>
      <c r="N159" s="54"/>
      <c r="O159" s="54"/>
      <c r="P159" s="54"/>
      <c r="Q159" s="54"/>
      <c r="R159" s="54"/>
    </row>
    <row r="160" spans="1:18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4"/>
      <c r="L160" s="54"/>
      <c r="M160" s="54"/>
      <c r="N160" s="54"/>
      <c r="O160" s="54"/>
      <c r="P160" s="54"/>
      <c r="Q160" s="54"/>
      <c r="R160" s="54"/>
    </row>
    <row r="161" spans="1:18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4"/>
      <c r="L161" s="54"/>
      <c r="M161" s="54"/>
      <c r="N161" s="54"/>
      <c r="O161" s="54"/>
      <c r="P161" s="54"/>
      <c r="Q161" s="54"/>
      <c r="R161" s="54"/>
    </row>
    <row r="162" spans="1:18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4"/>
      <c r="L162" s="54"/>
      <c r="M162" s="54"/>
      <c r="N162" s="54"/>
      <c r="O162" s="54"/>
      <c r="P162" s="54"/>
      <c r="Q162" s="54"/>
      <c r="R162" s="54"/>
    </row>
    <row r="163" spans="1:18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4"/>
      <c r="L163" s="54"/>
      <c r="M163" s="54"/>
      <c r="N163" s="54"/>
      <c r="O163" s="54"/>
      <c r="P163" s="54"/>
      <c r="Q163" s="54"/>
      <c r="R163" s="54"/>
    </row>
    <row r="164" spans="1:18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4"/>
      <c r="L164" s="54"/>
      <c r="M164" s="54"/>
      <c r="N164" s="54"/>
      <c r="O164" s="54"/>
      <c r="P164" s="54"/>
      <c r="Q164" s="54"/>
      <c r="R164" s="54"/>
    </row>
    <row r="165" spans="1:18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4"/>
      <c r="L165" s="54"/>
      <c r="M165" s="54"/>
      <c r="N165" s="54"/>
      <c r="O165" s="54"/>
      <c r="P165" s="54"/>
      <c r="Q165" s="54"/>
      <c r="R165" s="54"/>
    </row>
    <row r="166" spans="1:18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4"/>
      <c r="L166" s="54"/>
      <c r="M166" s="54"/>
      <c r="N166" s="54"/>
      <c r="O166" s="54"/>
      <c r="P166" s="54"/>
      <c r="Q166" s="54"/>
      <c r="R166" s="54"/>
    </row>
    <row r="167" spans="1:18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4"/>
      <c r="L167" s="54"/>
      <c r="M167" s="54"/>
      <c r="N167" s="54"/>
      <c r="O167" s="54"/>
      <c r="P167" s="54"/>
      <c r="Q167" s="54"/>
      <c r="R167" s="54"/>
    </row>
    <row r="168" spans="1:18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4"/>
      <c r="L168" s="54"/>
      <c r="M168" s="54"/>
      <c r="N168" s="54"/>
      <c r="O168" s="54"/>
      <c r="P168" s="54"/>
      <c r="Q168" s="54"/>
      <c r="R168" s="54"/>
    </row>
    <row r="169" spans="1:18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4"/>
      <c r="L169" s="54"/>
      <c r="M169" s="54"/>
      <c r="N169" s="54"/>
      <c r="O169" s="54"/>
      <c r="P169" s="54"/>
      <c r="Q169" s="54"/>
      <c r="R169" s="54"/>
    </row>
    <row r="170" spans="1:18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4"/>
      <c r="L170" s="54"/>
      <c r="M170" s="54"/>
      <c r="N170" s="54"/>
      <c r="O170" s="54"/>
      <c r="P170" s="54"/>
      <c r="Q170" s="54"/>
      <c r="R170" s="54"/>
    </row>
    <row r="171" spans="1:18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4"/>
      <c r="L171" s="54"/>
      <c r="M171" s="54"/>
      <c r="N171" s="54"/>
      <c r="O171" s="54"/>
      <c r="P171" s="54"/>
      <c r="Q171" s="54"/>
      <c r="R171" s="54"/>
    </row>
    <row r="172" spans="1:18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4"/>
      <c r="L172" s="54"/>
      <c r="M172" s="54"/>
      <c r="N172" s="54"/>
      <c r="O172" s="54"/>
      <c r="P172" s="54"/>
      <c r="Q172" s="54"/>
      <c r="R172" s="54"/>
    </row>
    <row r="173" spans="1:18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4"/>
      <c r="L173" s="54"/>
      <c r="M173" s="54"/>
      <c r="N173" s="54"/>
      <c r="O173" s="54"/>
      <c r="P173" s="54"/>
      <c r="Q173" s="54"/>
      <c r="R173" s="54"/>
    </row>
    <row r="174" spans="1:18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4"/>
      <c r="L174" s="54"/>
      <c r="M174" s="54"/>
      <c r="N174" s="54"/>
      <c r="O174" s="54"/>
      <c r="P174" s="54"/>
      <c r="Q174" s="54"/>
      <c r="R174" s="54"/>
    </row>
    <row r="175" spans="1:18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4"/>
      <c r="L175" s="54"/>
      <c r="M175" s="54"/>
      <c r="N175" s="54"/>
      <c r="O175" s="54"/>
      <c r="P175" s="54"/>
      <c r="Q175" s="54"/>
      <c r="R175" s="54"/>
    </row>
    <row r="176" spans="1:18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4"/>
      <c r="L176" s="54"/>
      <c r="M176" s="54"/>
      <c r="N176" s="54"/>
      <c r="O176" s="54"/>
      <c r="P176" s="54"/>
      <c r="Q176" s="54"/>
      <c r="R176" s="54"/>
    </row>
    <row r="177" spans="1:18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4"/>
      <c r="L177" s="54"/>
      <c r="M177" s="54"/>
      <c r="N177" s="54"/>
      <c r="O177" s="54"/>
      <c r="P177" s="54"/>
      <c r="Q177" s="54"/>
      <c r="R177" s="54"/>
    </row>
    <row r="178" spans="1:18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4"/>
      <c r="L178" s="54"/>
      <c r="M178" s="54"/>
      <c r="N178" s="54"/>
      <c r="O178" s="54"/>
      <c r="P178" s="54"/>
      <c r="Q178" s="54"/>
      <c r="R178" s="54"/>
    </row>
    <row r="179" spans="1:18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4"/>
      <c r="L179" s="54"/>
      <c r="M179" s="54"/>
      <c r="N179" s="54"/>
      <c r="O179" s="54"/>
      <c r="P179" s="54"/>
      <c r="Q179" s="54"/>
      <c r="R179" s="54"/>
    </row>
    <row r="180" spans="1:18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4"/>
      <c r="L180" s="54"/>
      <c r="M180" s="54"/>
      <c r="N180" s="54"/>
      <c r="O180" s="54"/>
      <c r="P180" s="54"/>
      <c r="Q180" s="54"/>
      <c r="R180" s="54"/>
    </row>
    <row r="181" spans="1:18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4"/>
      <c r="L181" s="54"/>
      <c r="M181" s="54"/>
      <c r="N181" s="54"/>
      <c r="O181" s="54"/>
      <c r="P181" s="54"/>
      <c r="Q181" s="54"/>
      <c r="R181" s="54"/>
    </row>
    <row r="182" spans="1:18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</row>
    <row r="183" spans="1:18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spans="1:18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</row>
    <row r="185" spans="1:18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spans="1:18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</row>
    <row r="187" spans="1:18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</row>
    <row r="188" spans="1:18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</row>
    <row r="189" spans="1:18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spans="1:18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</row>
    <row r="191" spans="1:18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spans="1:18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</row>
    <row r="193" spans="1:18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</row>
    <row r="194" spans="1:18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</row>
    <row r="195" spans="1:18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</row>
    <row r="196" spans="1:18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</row>
    <row r="197" spans="1:18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</row>
    <row r="198" spans="1:18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</row>
    <row r="199" spans="1:18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</row>
    <row r="200" spans="1:18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</row>
    <row r="201" spans="1:18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</row>
    <row r="202" spans="1:18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</row>
    <row r="203" spans="1:18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</row>
    <row r="204" spans="1:18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</row>
    <row r="205" spans="1:18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</row>
    <row r="206" spans="1:18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</row>
    <row r="207" spans="1:18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</row>
    <row r="208" spans="1:18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</row>
    <row r="209" spans="1:18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</row>
    <row r="210" spans="1:18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</row>
    <row r="211" spans="1:18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</row>
    <row r="212" spans="1:18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</row>
    <row r="213" spans="1:18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</row>
    <row r="214" spans="1:18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</row>
    <row r="215" spans="1:18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</row>
    <row r="216" spans="1:18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</row>
    <row r="217" spans="1:18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</row>
    <row r="218" spans="1:18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</row>
    <row r="219" spans="1:18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</row>
    <row r="220" spans="1:18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</row>
    <row r="221" spans="1:18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</row>
    <row r="222" spans="1:18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</row>
    <row r="223" spans="1:18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</row>
    <row r="224" spans="1:18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</row>
    <row r="225" spans="1:18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</row>
    <row r="226" spans="1:18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spans="1:18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</row>
    <row r="228" spans="1:18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spans="1:18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</row>
    <row r="230" spans="1:18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</row>
    <row r="231" spans="1:18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</row>
    <row r="232" spans="1:18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spans="1:18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</row>
    <row r="234" spans="1:18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spans="1:18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</row>
    <row r="236" spans="1:18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</row>
    <row r="237" spans="1:18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</row>
    <row r="238" spans="1:18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</row>
    <row r="239" spans="1:18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</row>
    <row r="240" spans="1:18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</row>
    <row r="241" spans="1:18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</row>
    <row r="242" spans="1:18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</row>
    <row r="243" spans="1:18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</row>
    <row r="244" spans="1:18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</row>
    <row r="245" spans="1:18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</row>
    <row r="246" spans="1:18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</row>
    <row r="247" spans="1:18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</row>
    <row r="248" spans="1:18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</row>
    <row r="249" spans="1:18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</row>
    <row r="250" spans="1:18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</row>
    <row r="251" spans="1:18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</row>
    <row r="252" spans="1:18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</row>
    <row r="253" spans="1:18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</row>
    <row r="254" spans="1:18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</row>
    <row r="255" spans="1:18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</row>
    <row r="256" spans="1:18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</row>
    <row r="257" spans="1:18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</row>
    <row r="258" spans="1:18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</row>
    <row r="259" spans="1:18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</row>
    <row r="260" spans="1:18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</row>
    <row r="261" spans="1:18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</row>
    <row r="262" spans="1:18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</row>
    <row r="263" spans="1:18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</row>
    <row r="264" spans="1:18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</row>
    <row r="265" spans="1:18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</row>
    <row r="266" spans="1:18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</row>
    <row r="267" spans="1:18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</row>
    <row r="268" spans="1:18" ht="12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</row>
    <row r="269" spans="1:18" ht="12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spans="1:18" ht="12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</row>
    <row r="271" spans="1:18" ht="12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spans="1:18" ht="12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</row>
    <row r="273" spans="1:18" ht="12.7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</row>
    <row r="274" spans="1:18" ht="12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</row>
    <row r="275" spans="1:18" ht="12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spans="1:18" ht="12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</row>
    <row r="277" spans="1:18" ht="12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spans="1:18" ht="12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</row>
    <row r="279" spans="1:18" ht="12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</row>
    <row r="280" spans="1:18" ht="12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</row>
    <row r="281" spans="1:18" ht="12.7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</row>
    <row r="282" spans="1:18" ht="12.7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</row>
    <row r="283" spans="1:18" ht="12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</row>
  </sheetData>
  <mergeCells count="6">
    <mergeCell ref="A2:J2"/>
    <mergeCell ref="A3:J3"/>
    <mergeCell ref="A4:J4"/>
    <mergeCell ref="A92:J92"/>
    <mergeCell ref="H19:J19"/>
    <mergeCell ref="D19:F19"/>
  </mergeCells>
  <printOptions/>
  <pageMargins left="0.2" right="0" top="0.2" bottom="0" header="0.52" footer="0.5"/>
  <pageSetup horizontalDpi="600" verticalDpi="600" orientation="portrait" paperSize="9" scale="60" r:id="rId1"/>
  <headerFooter alignWithMargins="0">
    <oddFooter>&amp;R&amp;D&amp;T&amp;F&amp;A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2005-02-21T05:36:18Z</cp:lastPrinted>
  <dcterms:created xsi:type="dcterms:W3CDTF">2000-02-14T08:00:04Z</dcterms:created>
  <dcterms:modified xsi:type="dcterms:W3CDTF">2005-02-23T10:16:08Z</dcterms:modified>
  <cp:category/>
  <cp:version/>
  <cp:contentType/>
  <cp:contentStatus/>
</cp:coreProperties>
</file>