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4"/>
  </bookViews>
  <sheets>
    <sheet name="BS" sheetId="1" r:id="rId1"/>
    <sheet name="S.Equity" sheetId="2" r:id="rId2"/>
    <sheet name="CFS" sheetId="3" r:id="rId3"/>
    <sheet name="sheet1" sheetId="4" r:id="rId4"/>
    <sheet name="P&amp;L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'BS'!$A$1:$J$72</definedName>
    <definedName name="_xlnm.Print_Area" localSheetId="4">'P&amp;L'!$A$1:$M$75</definedName>
    <definedName name="_xlnm.Print_Titles" localSheetId="4">'P&amp;L'!$19:$24</definedName>
  </definedNames>
  <calcPr fullCalcOnLoad="1"/>
</workbook>
</file>

<file path=xl/sharedStrings.xml><?xml version="1.0" encoding="utf-8"?>
<sst xmlns="http://schemas.openxmlformats.org/spreadsheetml/2006/main" count="221" uniqueCount="173">
  <si>
    <t>Reserves</t>
  </si>
  <si>
    <t xml:space="preserve">INSAS BERHAD </t>
  </si>
  <si>
    <t xml:space="preserve">    RM'000</t>
  </si>
  <si>
    <t>Intangible Assets</t>
  </si>
  <si>
    <t>Long Term Investments</t>
  </si>
  <si>
    <t>Current Assets</t>
  </si>
  <si>
    <t/>
  </si>
  <si>
    <t>Current Liabilities</t>
  </si>
  <si>
    <t>Net Current Assets</t>
  </si>
  <si>
    <t>Share Capital</t>
  </si>
  <si>
    <t>Minority Interests</t>
  </si>
  <si>
    <t>INSAS BERHAD</t>
  </si>
  <si>
    <t>Taxation</t>
  </si>
  <si>
    <t>RM'000</t>
  </si>
  <si>
    <t>Investment in Associated Companies</t>
  </si>
  <si>
    <t xml:space="preserve">      RM'000</t>
  </si>
  <si>
    <t>-</t>
  </si>
  <si>
    <t>31/12/2000</t>
  </si>
  <si>
    <t>30/9/2000</t>
  </si>
  <si>
    <t xml:space="preserve">Current </t>
  </si>
  <si>
    <t>Year</t>
  </si>
  <si>
    <t>Quarter</t>
  </si>
  <si>
    <t>31/3/2001</t>
  </si>
  <si>
    <t>------------- for reference -------------</t>
  </si>
  <si>
    <t>Inventories</t>
  </si>
  <si>
    <t>CUMULATIVE QUARTER</t>
  </si>
  <si>
    <t>Accumulated losses</t>
  </si>
  <si>
    <t>As at</t>
  </si>
  <si>
    <t xml:space="preserve">As at preceding </t>
  </si>
  <si>
    <t>financial year end</t>
  </si>
  <si>
    <t>Investment Properties</t>
  </si>
  <si>
    <t>Land held for development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</si>
  <si>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</si>
  <si>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</si>
  <si>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</si>
  <si>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</si>
  <si>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</si>
  <si>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Total shareholders' funds</t>
  </si>
  <si>
    <t>8% Irredeemable Convertible Unsecured</t>
  </si>
  <si>
    <t xml:space="preserve"> Loan Stocks 1999/2009</t>
  </si>
  <si>
    <t>Deferred Taxation</t>
  </si>
  <si>
    <t>Finance Creditors</t>
  </si>
  <si>
    <t>Trade and other receivables</t>
  </si>
  <si>
    <t>Trade and other payables and accruals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</si>
  <si>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</si>
  <si>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</si>
  <si>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</si>
  <si>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</si>
  <si>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</si>
  <si>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</si>
  <si>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</si>
  <si>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</si>
  <si>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KUALA LUMPUR STOCK EXCHANGE</t>
  </si>
  <si>
    <t>9th Floor, Exchange Square</t>
  </si>
  <si>
    <t>Bukit Kewangan</t>
  </si>
  <si>
    <t>50200 Kuala Lumpur</t>
  </si>
  <si>
    <t xml:space="preserve">CONDENSED CONSOLIDATED  INCOME STATEMENTS </t>
  </si>
  <si>
    <t>Other Operating Income</t>
  </si>
  <si>
    <t>Finance Costs</t>
  </si>
  <si>
    <t>Investing Results</t>
  </si>
  <si>
    <t>- Basic</t>
  </si>
  <si>
    <t>- Diluted</t>
  </si>
  <si>
    <t>CONDENSED CONSOLIDATED BALANCE SHEETS</t>
  </si>
  <si>
    <t>Share</t>
  </si>
  <si>
    <t>Capital</t>
  </si>
  <si>
    <t xml:space="preserve">Share </t>
  </si>
  <si>
    <t>Premium</t>
  </si>
  <si>
    <t>Reserve</t>
  </si>
  <si>
    <t>Fund</t>
  </si>
  <si>
    <t>Exchange</t>
  </si>
  <si>
    <t>Translation</t>
  </si>
  <si>
    <t>Treasury</t>
  </si>
  <si>
    <t>Shares</t>
  </si>
  <si>
    <t>Accumulated</t>
  </si>
  <si>
    <t>Losses</t>
  </si>
  <si>
    <t>As at 1 July 2002</t>
  </si>
  <si>
    <t>Currency translation differences</t>
  </si>
  <si>
    <t>Net loss for the period</t>
  </si>
  <si>
    <t>Total</t>
  </si>
  <si>
    <t>Repurchase of shares</t>
  </si>
  <si>
    <t>.</t>
  </si>
  <si>
    <t>(The Condensed Consolidated Statement of Changes in Equity should be read in conjunction witth the Annual Financial Report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</si>
  <si>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</si>
  <si>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</si>
  <si>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</si>
  <si>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</si>
  <si>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</si>
  <si>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</si>
  <si>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</si>
  <si>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</si>
  <si>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</si>
  <si>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</si>
  <si>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Property, Plant and Equipment</t>
  </si>
  <si>
    <t>Proceeds from disposal of property, plant and equipment</t>
  </si>
  <si>
    <t>Cash flows from financing activities</t>
  </si>
  <si>
    <t>Repayment of bank borrowings</t>
  </si>
  <si>
    <t>Monies held in trust</t>
  </si>
  <si>
    <t>Fixed deposit pledged</t>
  </si>
  <si>
    <t>Net cash used in share buyback</t>
  </si>
  <si>
    <t>Repayment of finance creditors</t>
  </si>
  <si>
    <t>Proceeds from return of capital from an associated company</t>
  </si>
  <si>
    <t>Dividend received</t>
  </si>
  <si>
    <t>Exchange differences</t>
  </si>
  <si>
    <t>Cash and cash equivalents comprise of :-</t>
  </si>
  <si>
    <t>Overdraft</t>
  </si>
  <si>
    <t>Deposits with licensed banks and financial institutions</t>
  </si>
  <si>
    <t>(The Condensed Consolidated Balance Sheets should be read in conjuction with the Annual Financial</t>
  </si>
  <si>
    <t>Operating and Administrative Expenses</t>
  </si>
  <si>
    <t>1st quarter</t>
  </si>
  <si>
    <t>INDIVIDUAL QUARTER</t>
  </si>
  <si>
    <t>Profit/(Loss) After Tax</t>
  </si>
  <si>
    <t>Net Profit/(Loss) for the period</t>
  </si>
  <si>
    <t>Earnings/(Loss) per share (in sen)</t>
  </si>
  <si>
    <t>Adjustments for :</t>
  </si>
  <si>
    <t>Gain/(Loss) on disposal of quoted securities</t>
  </si>
  <si>
    <t>(see Note 1)</t>
  </si>
  <si>
    <t>30/09/2003</t>
  </si>
  <si>
    <t>30/06/03 (Audited)</t>
  </si>
  <si>
    <t>Deferred Tax Assets</t>
  </si>
  <si>
    <t xml:space="preserve">        Report for the year ended 30 June 2003.)</t>
  </si>
  <si>
    <t>Tax payables/(recoverable)</t>
  </si>
  <si>
    <t>UNAUDITED FINANCIAL REPORT FOR THE PERIOD ENDED 30 SEPTEMBER 2003 .</t>
  </si>
  <si>
    <t>UNAUDITED FINANCIAL REPORT  FOR THE  PERIOD ENDED 30 SEPTEMBER 2003.</t>
  </si>
  <si>
    <t>CONDENSED CONSOLIDATED STATEMENTS OF CHANGES IN EQUITY FOR THE PERIOD ENDED 30 SEPTEMBER 2003.</t>
  </si>
  <si>
    <t>3 months ended 30 September 2003</t>
  </si>
  <si>
    <t>3 months ended 30 September 2002</t>
  </si>
  <si>
    <t>As at 1 July 2003</t>
  </si>
  <si>
    <t>ICULS-equity</t>
  </si>
  <si>
    <t>component</t>
  </si>
  <si>
    <t>Net profit for the period</t>
  </si>
  <si>
    <t>Distribution to holders of ICULS</t>
  </si>
  <si>
    <t>Balance as at 30 September 2003</t>
  </si>
  <si>
    <t>Balance as at 30 September 2002</t>
  </si>
  <si>
    <t>As previously stated</t>
  </si>
  <si>
    <t>Prior year adjustment</t>
  </si>
  <si>
    <t>Restated balance</t>
  </si>
  <si>
    <t>Reclassification of ICULS</t>
  </si>
  <si>
    <t>UNAUDITED FINANCIAL REPORT FOR THE PERIOD ENDED 30 SEPTEMBER 2003.</t>
  </si>
  <si>
    <t>CONDENSED CONSOLIDATED CASH FLOW STATEMENTS FOR THE PERIOD ENDED 30 SEPTEMBER 2003.</t>
  </si>
  <si>
    <t>Net tangible assets per share (RM)</t>
  </si>
  <si>
    <t>Profit before taxation</t>
  </si>
  <si>
    <t>Net cash generated from financing activities</t>
  </si>
  <si>
    <t>Net increase in cash and cash equivalents</t>
  </si>
  <si>
    <t>(The Condensed Consolidated Income Statements should be read in conjunction with the Annual Financial Report for the year ended 30 June 2003)</t>
  </si>
  <si>
    <t>Note 1</t>
  </si>
  <si>
    <t>Reversal of provision for diminution in value of long term investments</t>
  </si>
  <si>
    <t>Current quarter</t>
  </si>
  <si>
    <t xml:space="preserve">Preceding </t>
  </si>
  <si>
    <t xml:space="preserve">(The Condensed Consolidated Cash Flow Statements should be read in conjunction with the </t>
  </si>
  <si>
    <t xml:space="preserve">            Annual Financial Report for the year ended 30 June 2003.)</t>
  </si>
  <si>
    <t xml:space="preserve">30/09/2002 </t>
  </si>
  <si>
    <t>Cash (used in)/generated from operations</t>
  </si>
  <si>
    <t>Net cash (used in)/generated from operating activities</t>
  </si>
  <si>
    <t>Net cash generated from/(used in) investing activities</t>
  </si>
  <si>
    <t>Cash and cash equivalents at beginning of the period</t>
  </si>
  <si>
    <t>Cash and cash equivalents at end of the period</t>
  </si>
  <si>
    <t>Writeback/(Provision) for diminution in value of marketable securities</t>
  </si>
  <si>
    <t>Included in Profit/(Loss) from Operations for the period ended 30 September 2003 are the following items :-</t>
  </si>
  <si>
    <t>Period ended</t>
  </si>
  <si>
    <t xml:space="preserve">Note </t>
  </si>
  <si>
    <t xml:space="preserve">Note : </t>
  </si>
  <si>
    <t>The Net Tangible Assets per share is calculated based on the Group's Shareholders'  Funds less</t>
  </si>
  <si>
    <t>the 8% Irredeemable Convertible Unsecured Loan Stocks 1999/2009 of RM500,306,000 (2002 :</t>
  </si>
  <si>
    <t xml:space="preserve"> RM483,532,000) and the number of ordinary shares in issue as at end of the period.</t>
  </si>
  <si>
    <t xml:space="preserve">                  for the year ended 30 June 2003.)</t>
  </si>
  <si>
    <t>Operating profit before working capital changes</t>
  </si>
  <si>
    <t>(see Note 2)</t>
  </si>
  <si>
    <t>Note 2</t>
  </si>
  <si>
    <t>as a distribution of equity in the Statement of Changes in Equity.</t>
  </si>
  <si>
    <t xml:space="preserve">The Finance Cost exclude the 8% Irredeemable Convertible Unsecured Loan Stock ("ICULS") interest for the 3 months ended 30 September 2003 of RM2,092,000 (2002 : </t>
  </si>
  <si>
    <t xml:space="preserve">RM2,092,000). In accordance with the provisions of MASB 24 : Financial Instruments : Disclosure and Presentation, the ICULS interest of RM2,092,000 was disclosed </t>
  </si>
  <si>
    <t xml:space="preserve">Profit from Operations </t>
  </si>
  <si>
    <t>Profit Before Tax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</si>
</sst>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</numFmts>
  <fonts count="4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6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5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5" xfId="15" applyNumberFormat="1" applyBorder="1" applyAlignment="1" quotePrefix="1">
      <alignment horizontal="right"/>
    </xf>
    <xf numFmtId="166" fontId="0" fillId="0" borderId="0" xfId="15" applyNumberFormat="1" applyBorder="1" applyAlignment="1" quotePrefix="1">
      <alignment horizontal="right"/>
    </xf>
    <xf numFmtId="166" fontId="0" fillId="0" borderId="0" xfId="15" applyNumberFormat="1" applyBorder="1" applyAlignment="1">
      <alignment horizontal="right"/>
    </xf>
    <xf numFmtId="166" fontId="0" fillId="0" borderId="8" xfId="15" applyNumberFormat="1" applyBorder="1" applyAlignment="1" quotePrefix="1">
      <alignment horizontal="right"/>
    </xf>
    <xf numFmtId="166" fontId="0" fillId="0" borderId="9" xfId="15" applyNumberFormat="1" applyBorder="1" applyAlignment="1" quotePrefix="1">
      <alignment horizontal="right"/>
    </xf>
    <xf numFmtId="166" fontId="0" fillId="0" borderId="10" xfId="15" applyNumberFormat="1" applyBorder="1" applyAlignment="1">
      <alignment/>
    </xf>
    <xf numFmtId="166" fontId="0" fillId="0" borderId="9" xfId="15" applyNumberFormat="1" applyBorder="1" applyAlignment="1">
      <alignment/>
    </xf>
    <xf numFmtId="166" fontId="0" fillId="0" borderId="11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6" xfId="0" applyFont="1" applyBorder="1" applyAlignment="1" quotePrefix="1">
      <alignment horizontal="left"/>
    </xf>
    <xf numFmtId="39" fontId="2" fillId="0" borderId="6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8" xfId="15" applyNumberFormat="1" applyBorder="1" applyAlignment="1">
      <alignment/>
    </xf>
    <xf numFmtId="166" fontId="0" fillId="0" borderId="12" xfId="15" applyNumberFormat="1" applyBorder="1" applyAlignment="1">
      <alignment/>
    </xf>
    <xf numFmtId="166" fontId="0" fillId="0" borderId="0" xfId="15" applyNumberFormat="1" applyAlignment="1">
      <alignment horizontal="center"/>
    </xf>
    <xf numFmtId="166" fontId="0" fillId="0" borderId="0" xfId="15" applyNumberFormat="1" applyFont="1" applyAlignment="1">
      <alignment horizontal="left"/>
    </xf>
    <xf numFmtId="166" fontId="0" fillId="0" borderId="0" xfId="15" applyNumberFormat="1" applyFont="1" applyAlignment="1">
      <alignment horizontal="center"/>
    </xf>
    <xf numFmtId="15" fontId="2" fillId="0" borderId="5" xfId="0" applyNumberFormat="1" applyFont="1" applyBorder="1" applyAlignment="1">
      <alignment horizontal="center"/>
    </xf>
    <xf numFmtId="43" fontId="0" fillId="0" borderId="5" xfId="15" applyNumberFormat="1" applyBorder="1" applyAlignment="1">
      <alignment/>
    </xf>
    <xf numFmtId="0" fontId="2" fillId="0" borderId="7" xfId="0" applyFont="1" applyBorder="1" applyAlignment="1">
      <alignment horizontal="center"/>
    </xf>
    <xf numFmtId="15" fontId="2" fillId="0" borderId="7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166" fontId="0" fillId="0" borderId="13" xfId="15" applyNumberFormat="1" applyBorder="1" applyAlignment="1">
      <alignment/>
    </xf>
    <xf numFmtId="43" fontId="0" fillId="0" borderId="7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43" fontId="0" fillId="0" borderId="5" xfId="15" applyBorder="1" applyAlignment="1">
      <alignment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0" fontId="0" fillId="0" borderId="0" xfId="0" applyAlignment="1">
      <alignment horizontal="left"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14" xfId="15" applyNumberFormat="1" applyBorder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900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PS09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ktsec06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ps06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0903.xlw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my%20documents\winnie\con092002\Con0902.xlw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9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ps09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YTD"/>
      <sheetName val="MRDIV"/>
      <sheetName val="forexc"/>
      <sheetName val="INTERCO"/>
      <sheetName val="PROREC"/>
      <sheetName val="IntercoSales"/>
      <sheetName val="StatmtEquity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Intrate&amp;FA"/>
      <sheetName val="MINORITY.XLS"/>
    </sheetNames>
    <sheetDataSet>
      <sheetData sheetId="8">
        <row r="105">
          <cell r="U105">
            <v>26477.046962599998</v>
          </cell>
        </row>
        <row r="208">
          <cell r="U208">
            <v>1180.320308769501</v>
          </cell>
        </row>
        <row r="209">
          <cell r="U209">
            <v>237.61999757499999</v>
          </cell>
        </row>
        <row r="210">
          <cell r="U210">
            <v>-258.83005</v>
          </cell>
        </row>
        <row r="212">
          <cell r="U212">
            <v>-454.91065000000003</v>
          </cell>
        </row>
        <row r="220">
          <cell r="U220">
            <v>-1303.4257164173998</v>
          </cell>
        </row>
        <row r="396">
          <cell r="N396">
            <v>2626.00900024</v>
          </cell>
        </row>
        <row r="397">
          <cell r="N397">
            <v>2.001</v>
          </cell>
        </row>
        <row r="411">
          <cell r="N411">
            <v>4833.147959999999</v>
          </cell>
        </row>
        <row r="412">
          <cell r="N412">
            <v>311.3929232</v>
          </cell>
        </row>
        <row r="413">
          <cell r="N413">
            <v>197.4514526</v>
          </cell>
        </row>
        <row r="562">
          <cell r="N562">
            <v>3363.7368567999993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sept1999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4">
          <cell r="C44">
            <v>-0.09687706757283902</v>
          </cell>
        </row>
        <row r="56">
          <cell r="C56">
            <v>0.32922698877107814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MS trades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"/>
      <sheetName val="Prov"/>
      <sheetName val="Mahk"/>
      <sheetName val="dawnfield"/>
      <sheetName val="lterminv"/>
      <sheetName val="ei"/>
      <sheetName val="tax"/>
      <sheetName val="M&amp;A Ipoh 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2001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</sheetNames>
    <sheetDataSet>
      <sheetData sheetId="9">
        <row r="10">
          <cell r="U10">
            <v>71823.36749595</v>
          </cell>
        </row>
        <row r="15">
          <cell r="U15">
            <v>22674.829763764657</v>
          </cell>
        </row>
        <row r="18">
          <cell r="U18">
            <v>99040.71314</v>
          </cell>
        </row>
        <row r="20">
          <cell r="U20">
            <v>43412</v>
          </cell>
        </row>
        <row r="22">
          <cell r="U22">
            <v>5290</v>
          </cell>
        </row>
        <row r="24">
          <cell r="U24">
            <v>3122.9951852785043</v>
          </cell>
        </row>
        <row r="27">
          <cell r="U27">
            <v>7379</v>
          </cell>
        </row>
        <row r="29">
          <cell r="U29">
            <v>58924.479999999996</v>
          </cell>
        </row>
        <row r="30">
          <cell r="U30">
            <v>149808.74752585002</v>
          </cell>
        </row>
        <row r="31">
          <cell r="U31">
            <v>33033.183246885</v>
          </cell>
        </row>
        <row r="34">
          <cell r="U34">
            <v>37565</v>
          </cell>
        </row>
        <row r="35">
          <cell r="U35">
            <v>9523.60311</v>
          </cell>
        </row>
        <row r="47">
          <cell r="U47">
            <v>-157.39999999999998</v>
          </cell>
        </row>
        <row r="48">
          <cell r="U48">
            <v>28072.168231</v>
          </cell>
        </row>
        <row r="49">
          <cell r="U49">
            <v>208359.708045</v>
          </cell>
        </row>
        <row r="50">
          <cell r="U50">
            <v>39679.38814</v>
          </cell>
        </row>
        <row r="51">
          <cell r="U51">
            <v>28037.940922349997</v>
          </cell>
        </row>
        <row r="56">
          <cell r="U56">
            <v>136424.7644674</v>
          </cell>
        </row>
        <row r="57">
          <cell r="U57">
            <v>17674.869542595</v>
          </cell>
        </row>
        <row r="58">
          <cell r="U58">
            <v>461.302</v>
          </cell>
        </row>
        <row r="62">
          <cell r="U62">
            <v>2561.1570082999997</v>
          </cell>
        </row>
        <row r="65">
          <cell r="U65">
            <v>10260.804999999998</v>
          </cell>
        </row>
        <row r="67">
          <cell r="U67">
            <v>3444.71</v>
          </cell>
        </row>
        <row r="73">
          <cell r="U73">
            <v>240.527285</v>
          </cell>
        </row>
        <row r="78">
          <cell r="U78">
            <v>618966.2163726198</v>
          </cell>
        </row>
        <row r="80">
          <cell r="U80">
            <v>-0.06999999999970896</v>
          </cell>
        </row>
        <row r="82">
          <cell r="U82">
            <v>66393.57</v>
          </cell>
        </row>
        <row r="84">
          <cell r="U84">
            <v>0</v>
          </cell>
        </row>
        <row r="85">
          <cell r="U85">
            <v>1199</v>
          </cell>
        </row>
        <row r="86">
          <cell r="U86">
            <v>-3591</v>
          </cell>
        </row>
        <row r="87">
          <cell r="U87">
            <v>9130.97358528796</v>
          </cell>
        </row>
        <row r="88">
          <cell r="U88">
            <v>4.263256414560601E-14</v>
          </cell>
        </row>
        <row r="99">
          <cell r="U99">
            <v>-2091</v>
          </cell>
        </row>
        <row r="102">
          <cell r="U102">
            <v>-145017.11455941235</v>
          </cell>
        </row>
        <row r="104">
          <cell r="U104">
            <v>22191.133490012548</v>
          </cell>
        </row>
        <row r="111">
          <cell r="U111">
            <v>423.2695675</v>
          </cell>
        </row>
        <row r="113">
          <cell r="U113">
            <v>103768</v>
          </cell>
        </row>
        <row r="114">
          <cell r="U114">
            <v>1541</v>
          </cell>
        </row>
        <row r="125">
          <cell r="U125">
            <v>34544.8123563</v>
          </cell>
        </row>
        <row r="230">
          <cell r="U230">
            <v>375.93375000000003</v>
          </cell>
        </row>
        <row r="232">
          <cell r="U232">
            <v>-1080.898</v>
          </cell>
        </row>
        <row r="238">
          <cell r="U238">
            <v>17743.834266068006</v>
          </cell>
        </row>
        <row r="240">
          <cell r="U240">
            <v>-377.8517958772334</v>
          </cell>
        </row>
        <row r="242">
          <cell r="U242">
            <v>0.5916700000000219</v>
          </cell>
        </row>
        <row r="641">
          <cell r="N641">
            <v>18693.151984228</v>
          </cell>
        </row>
        <row r="664">
          <cell r="P664">
            <v>14954.56014225</v>
          </cell>
        </row>
        <row r="675">
          <cell r="P675">
            <v>3570.02038</v>
          </cell>
        </row>
        <row r="678">
          <cell r="P678">
            <v>2129.658808510001</v>
          </cell>
        </row>
        <row r="682">
          <cell r="P682">
            <v>13470.7722737</v>
          </cell>
        </row>
        <row r="688">
          <cell r="P688">
            <v>666.06504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</sheetNames>
    <sheetDataSet>
      <sheetData sheetId="9">
        <row r="66">
          <cell r="U66">
            <v>618966.2163726198</v>
          </cell>
        </row>
        <row r="68">
          <cell r="U68">
            <v>-0.06999999999970896</v>
          </cell>
        </row>
        <row r="70">
          <cell r="U70">
            <v>66393.57</v>
          </cell>
        </row>
        <row r="72">
          <cell r="U72">
            <v>0</v>
          </cell>
        </row>
        <row r="73">
          <cell r="U73">
            <v>1199</v>
          </cell>
        </row>
        <row r="74">
          <cell r="U74">
            <v>-702</v>
          </cell>
        </row>
        <row r="75">
          <cell r="U75">
            <v>8308.240129439338</v>
          </cell>
        </row>
        <row r="76">
          <cell r="U76">
            <v>0</v>
          </cell>
        </row>
        <row r="88">
          <cell r="U88">
            <v>-156166.15862043237</v>
          </cell>
        </row>
        <row r="95">
          <cell r="U95">
            <v>103768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xedas"/>
      <sheetName val="provftax"/>
      <sheetName val="loan"/>
      <sheetName val="PRE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1998readjcf"/>
      <sheetName val="forex98PL"/>
      <sheetName val="dividend"/>
      <sheetName val="overdraft"/>
      <sheetName val="recon"/>
      <sheetName val="notes"/>
      <sheetName val="disposal"/>
      <sheetName val="disposal CTSBGenesys"/>
      <sheetName val="LTI-prov"/>
      <sheetName val="InvProp&amp;Intangible"/>
      <sheetName val="Disposal2003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8">
          <cell r="G8">
            <v>18824.04356646488</v>
          </cell>
        </row>
        <row r="24">
          <cell r="G24">
            <v>666.06504</v>
          </cell>
        </row>
        <row r="25">
          <cell r="G25">
            <v>-1228.1190340499995</v>
          </cell>
        </row>
        <row r="38">
          <cell r="I38">
            <v>-10662.964437600001</v>
          </cell>
        </row>
        <row r="46">
          <cell r="G46">
            <v>-26429.345020710007</v>
          </cell>
        </row>
        <row r="47">
          <cell r="G47">
            <v>8223.497809994999</v>
          </cell>
        </row>
        <row r="48">
          <cell r="G48">
            <v>-1346.4902310000002</v>
          </cell>
        </row>
        <row r="49">
          <cell r="G49">
            <v>-5847.22603</v>
          </cell>
        </row>
        <row r="50">
          <cell r="G50">
            <v>0</v>
          </cell>
        </row>
        <row r="51">
          <cell r="G51">
            <v>-377</v>
          </cell>
        </row>
        <row r="52">
          <cell r="G52">
            <v>0</v>
          </cell>
        </row>
        <row r="53">
          <cell r="G53">
            <v>-0.3760000000000048</v>
          </cell>
        </row>
        <row r="59">
          <cell r="G59">
            <v>-380.0644562000001</v>
          </cell>
        </row>
        <row r="66">
          <cell r="G66">
            <v>155.23933385000035</v>
          </cell>
        </row>
        <row r="67">
          <cell r="G67">
            <v>-1152.846567</v>
          </cell>
        </row>
        <row r="72">
          <cell r="G72">
            <v>985</v>
          </cell>
        </row>
        <row r="73">
          <cell r="G73">
            <v>31007.80545</v>
          </cell>
        </row>
        <row r="83">
          <cell r="G83">
            <v>3916.511040000012</v>
          </cell>
        </row>
        <row r="86">
          <cell r="G86">
            <v>-1944.2150000000001</v>
          </cell>
        </row>
        <row r="87">
          <cell r="G87">
            <v>-54.44645899999985</v>
          </cell>
        </row>
        <row r="88">
          <cell r="G88">
            <v>-40</v>
          </cell>
        </row>
        <row r="95">
          <cell r="G95">
            <v>98.4468999999985</v>
          </cell>
        </row>
        <row r="97">
          <cell r="G97">
            <v>148368</v>
          </cell>
        </row>
        <row r="103">
          <cell r="G103">
            <v>25944.940922349997</v>
          </cell>
        </row>
        <row r="104">
          <cell r="G104">
            <v>140843.607225</v>
          </cell>
        </row>
        <row r="105">
          <cell r="G105">
            <v>-3444.71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2001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6">
          <cell r="C46">
            <v>2.844290502452454</v>
          </cell>
        </row>
        <row r="58">
          <cell r="C58">
            <v>1.5935820786417003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workbookViewId="0" topLeftCell="A50">
      <selection activeCell="C64" sqref="C64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4" width="10.7109375" style="0" customWidth="1"/>
    <col min="6" max="6" width="7.140625" style="0" customWidth="1"/>
    <col min="7" max="7" width="17.7109375" style="0" customWidth="1"/>
    <col min="8" max="8" width="9.7109375" style="0" customWidth="1"/>
    <col min="9" max="9" width="17.7109375" style="0" customWidth="1"/>
    <col min="10" max="10" width="6.140625" style="0" customWidth="1"/>
  </cols>
  <sheetData>
    <row r="1" spans="1:10" ht="15.75">
      <c r="A1" s="103" t="s">
        <v>1</v>
      </c>
      <c r="B1" s="103"/>
      <c r="C1" s="103"/>
      <c r="D1" s="103"/>
      <c r="E1" s="103"/>
      <c r="F1" s="103"/>
      <c r="G1" s="103"/>
      <c r="H1" s="103"/>
      <c r="I1" s="103"/>
      <c r="J1" s="34"/>
    </row>
    <row r="2" spans="1:10" ht="15.75" customHeight="1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34"/>
    </row>
    <row r="3" spans="1:10" ht="15.75" customHeight="1">
      <c r="A3" s="104" t="s">
        <v>51</v>
      </c>
      <c r="B3" s="104"/>
      <c r="C3" s="104"/>
      <c r="D3" s="104"/>
      <c r="E3" s="104"/>
      <c r="F3" s="104"/>
      <c r="G3" s="104"/>
      <c r="H3" s="104"/>
      <c r="I3" s="104"/>
      <c r="J3" s="34"/>
    </row>
    <row r="4" spans="1:10" ht="15.75" customHeight="1">
      <c r="A4" s="45"/>
      <c r="B4" s="45"/>
      <c r="C4" s="45"/>
      <c r="D4" s="45"/>
      <c r="E4" s="45"/>
      <c r="F4" s="45"/>
      <c r="G4" s="45"/>
      <c r="H4" s="45"/>
      <c r="I4" s="45"/>
      <c r="J4" s="34"/>
    </row>
    <row r="5" spans="1:10" ht="15.75" customHeight="1" thickBot="1">
      <c r="A5" s="72" t="s">
        <v>122</v>
      </c>
      <c r="B5" s="46"/>
      <c r="C5" s="46"/>
      <c r="D5" s="46"/>
      <c r="E5" s="46"/>
      <c r="F5" s="46"/>
      <c r="G5" s="46"/>
      <c r="H5" s="46"/>
      <c r="I5" s="46"/>
      <c r="J5" s="47"/>
    </row>
    <row r="6" spans="1:10" ht="15.75">
      <c r="A6" s="38"/>
      <c r="B6" s="36"/>
      <c r="C6" s="33"/>
      <c r="D6" s="34"/>
      <c r="E6" s="34"/>
      <c r="F6" s="34"/>
      <c r="G6" s="37"/>
      <c r="H6" s="37"/>
      <c r="I6" s="37"/>
      <c r="J6" s="34"/>
    </row>
    <row r="7" spans="1:10" ht="15.75">
      <c r="A7" s="44" t="s">
        <v>62</v>
      </c>
      <c r="B7" s="36"/>
      <c r="C7" s="33"/>
      <c r="D7" s="34"/>
      <c r="E7" s="34"/>
      <c r="F7" s="34"/>
      <c r="G7" s="37"/>
      <c r="H7" s="37"/>
      <c r="I7" s="37"/>
      <c r="J7" s="34"/>
    </row>
    <row r="8" spans="1:9" ht="12.75">
      <c r="A8" s="7"/>
      <c r="B8" s="8"/>
      <c r="C8" s="9"/>
      <c r="D8" s="10"/>
      <c r="E8" s="10"/>
      <c r="F8" s="10"/>
      <c r="G8" s="29"/>
      <c r="H8" s="11"/>
      <c r="I8" s="29"/>
    </row>
    <row r="9" spans="1:9" ht="12.75">
      <c r="A9" s="10"/>
      <c r="B9" s="9"/>
      <c r="C9" s="9"/>
      <c r="D9" s="10"/>
      <c r="E9" s="10"/>
      <c r="F9" s="10"/>
      <c r="G9" s="29"/>
      <c r="H9" s="11"/>
      <c r="I9" s="29" t="s">
        <v>28</v>
      </c>
    </row>
    <row r="10" spans="1:9" ht="12.75">
      <c r="A10" s="10"/>
      <c r="B10" s="9"/>
      <c r="C10" s="9"/>
      <c r="D10" s="10"/>
      <c r="E10" s="10"/>
      <c r="F10" s="10"/>
      <c r="G10" s="29" t="s">
        <v>27</v>
      </c>
      <c r="H10" s="11"/>
      <c r="I10" s="29" t="s">
        <v>29</v>
      </c>
    </row>
    <row r="11" spans="1:9" ht="12.75">
      <c r="A11" s="10"/>
      <c r="B11" s="9"/>
      <c r="C11" s="9"/>
      <c r="D11" s="10"/>
      <c r="E11" s="10"/>
      <c r="F11" s="10"/>
      <c r="G11" s="91" t="s">
        <v>116</v>
      </c>
      <c r="H11" s="3"/>
      <c r="I11" s="88" t="s">
        <v>117</v>
      </c>
    </row>
    <row r="12" spans="1:9" ht="12.75">
      <c r="A12" s="10"/>
      <c r="B12" s="9"/>
      <c r="C12" s="9"/>
      <c r="D12" s="10"/>
      <c r="E12" s="10"/>
      <c r="F12" s="10"/>
      <c r="G12" s="39" t="s">
        <v>2</v>
      </c>
      <c r="H12" s="39"/>
      <c r="I12" s="39" t="s">
        <v>13</v>
      </c>
    </row>
    <row r="13" spans="1:9" ht="12.75">
      <c r="A13" s="10"/>
      <c r="B13" s="9"/>
      <c r="C13" s="9"/>
      <c r="D13" s="10"/>
      <c r="E13" s="10"/>
      <c r="F13" s="10"/>
      <c r="G13" s="11"/>
      <c r="H13" s="11"/>
      <c r="I13" s="11"/>
    </row>
    <row r="14" spans="1:9" ht="12.75">
      <c r="A14" s="48" t="s">
        <v>92</v>
      </c>
      <c r="B14" s="49"/>
      <c r="C14" s="49"/>
      <c r="D14" s="10"/>
      <c r="E14" s="10"/>
      <c r="F14" s="10"/>
      <c r="G14" s="11">
        <f>'[6]M-GER95A.XLS'!$U$10</f>
        <v>71823.36749595</v>
      </c>
      <c r="H14" s="11"/>
      <c r="I14" s="11">
        <v>72504</v>
      </c>
    </row>
    <row r="15" spans="1:9" ht="12.75">
      <c r="A15" s="48"/>
      <c r="B15" s="49"/>
      <c r="C15" s="49"/>
      <c r="D15" s="10"/>
      <c r="E15" s="10"/>
      <c r="F15" s="10"/>
      <c r="G15" s="11"/>
      <c r="H15" s="11"/>
      <c r="I15" s="11"/>
    </row>
    <row r="16" spans="1:9" ht="12.75">
      <c r="A16" s="48" t="s">
        <v>14</v>
      </c>
      <c r="B16" s="49"/>
      <c r="C16" s="49"/>
      <c r="D16" s="10"/>
      <c r="E16" s="10"/>
      <c r="F16" s="10"/>
      <c r="G16" s="11">
        <f>'[6]M-GER95A.XLS'!$U$15</f>
        <v>22674.829763764657</v>
      </c>
      <c r="H16" s="11"/>
      <c r="I16" s="11">
        <f>53209+97</f>
        <v>53306</v>
      </c>
    </row>
    <row r="17" spans="1:9" ht="12.75">
      <c r="A17" s="48"/>
      <c r="B17" s="49"/>
      <c r="C17" s="48"/>
      <c r="D17" s="10"/>
      <c r="E17" s="10"/>
      <c r="F17" s="10"/>
      <c r="G17" s="11"/>
      <c r="H17" s="11"/>
      <c r="I17" s="11"/>
    </row>
    <row r="18" spans="1:9" ht="12.75">
      <c r="A18" s="50" t="s">
        <v>4</v>
      </c>
      <c r="B18" s="49"/>
      <c r="C18" s="48"/>
      <c r="D18" s="10"/>
      <c r="E18" s="10"/>
      <c r="F18" s="10"/>
      <c r="G18" s="11">
        <f>'[6]M-GER95A.XLS'!$U$18</f>
        <v>99040.71314</v>
      </c>
      <c r="H18" s="11"/>
      <c r="I18" s="11">
        <v>89412</v>
      </c>
    </row>
    <row r="19" spans="1:9" ht="12.75">
      <c r="A19" s="51"/>
      <c r="B19" s="49"/>
      <c r="C19" s="48"/>
      <c r="D19" s="10"/>
      <c r="E19" s="10"/>
      <c r="F19" s="10"/>
      <c r="G19" s="11"/>
      <c r="H19" s="11"/>
      <c r="I19" s="11"/>
    </row>
    <row r="20" spans="1:9" ht="12.75">
      <c r="A20" s="50" t="s">
        <v>3</v>
      </c>
      <c r="B20" s="49"/>
      <c r="C20" s="48"/>
      <c r="D20" s="10"/>
      <c r="E20" s="10"/>
      <c r="F20" s="10"/>
      <c r="G20" s="11">
        <f>'[6]M-GER95A.XLS'!$U$20+'[6]M-GER95A.XLS'!$U$73+'[6]M-GER95A.XLS'!$U$24</f>
        <v>46775.5224702785</v>
      </c>
      <c r="H20" s="11"/>
      <c r="I20" s="11">
        <f>43983+3123+245</f>
        <v>47351</v>
      </c>
    </row>
    <row r="21" spans="1:9" ht="12.75">
      <c r="A21" s="50"/>
      <c r="B21" s="49"/>
      <c r="C21" s="48"/>
      <c r="D21" s="10"/>
      <c r="E21" s="10"/>
      <c r="F21" s="10"/>
      <c r="G21" s="11"/>
      <c r="H21" s="11"/>
      <c r="I21" s="11"/>
    </row>
    <row r="22" spans="1:9" ht="12.75">
      <c r="A22" s="50" t="s">
        <v>30</v>
      </c>
      <c r="B22" s="49"/>
      <c r="C22" s="48"/>
      <c r="D22" s="10"/>
      <c r="E22" s="10"/>
      <c r="F22" s="10"/>
      <c r="G22" s="11">
        <f>'[6]M-GER95A.XLS'!$U$22</f>
        <v>5290</v>
      </c>
      <c r="H22" s="11"/>
      <c r="I22" s="11">
        <v>4913</v>
      </c>
    </row>
    <row r="23" spans="1:9" ht="12.75">
      <c r="A23" s="50"/>
      <c r="B23" s="49"/>
      <c r="C23" s="48"/>
      <c r="D23" s="10"/>
      <c r="E23" s="10"/>
      <c r="F23" s="10"/>
      <c r="G23" s="11"/>
      <c r="H23" s="11"/>
      <c r="I23" s="11"/>
    </row>
    <row r="24" spans="1:9" ht="12.75">
      <c r="A24" s="51" t="s">
        <v>118</v>
      </c>
      <c r="B24" s="49"/>
      <c r="C24" s="48"/>
      <c r="D24" s="10"/>
      <c r="E24" s="10"/>
      <c r="F24" s="10"/>
      <c r="G24" s="11">
        <f>'[6]M-GER95A.XLS'!$U$27</f>
        <v>7379</v>
      </c>
      <c r="H24" s="11"/>
      <c r="I24" s="11">
        <v>7379</v>
      </c>
    </row>
    <row r="25" spans="1:9" ht="12.75">
      <c r="A25" s="51"/>
      <c r="B25" s="49"/>
      <c r="C25" s="48"/>
      <c r="D25" s="10"/>
      <c r="E25" s="10"/>
      <c r="F25" s="10"/>
      <c r="G25" s="11"/>
      <c r="H25" s="11"/>
      <c r="I25" s="11"/>
    </row>
    <row r="26" spans="1:9" ht="12.75">
      <c r="A26" s="48" t="s">
        <v>5</v>
      </c>
      <c r="B26" s="49"/>
      <c r="C26" s="48"/>
      <c r="D26" s="10"/>
      <c r="E26" s="10"/>
      <c r="F26" s="10"/>
      <c r="G26" s="11"/>
      <c r="H26" s="11"/>
      <c r="I26" s="11"/>
    </row>
    <row r="27" spans="1:9" ht="12.75">
      <c r="A27" s="48"/>
      <c r="B27" s="33" t="s">
        <v>31</v>
      </c>
      <c r="C27" s="33"/>
      <c r="D27" s="10"/>
      <c r="E27" s="10"/>
      <c r="F27" s="10"/>
      <c r="G27" s="11">
        <f>'[6]M-GER95A.XLS'!$U$34</f>
        <v>37565</v>
      </c>
      <c r="H27" s="11"/>
      <c r="I27" s="11">
        <v>37565</v>
      </c>
    </row>
    <row r="28" spans="1:9" ht="12.75">
      <c r="A28" s="48"/>
      <c r="B28" s="31" t="s">
        <v>24</v>
      </c>
      <c r="C28" s="31"/>
      <c r="D28" s="10"/>
      <c r="E28" s="10"/>
      <c r="F28" s="10"/>
      <c r="G28" s="12">
        <f>'[6]M-GER95A.XLS'!$U$48</f>
        <v>28072.168231</v>
      </c>
      <c r="H28" s="12"/>
      <c r="I28" s="12">
        <v>26691</v>
      </c>
    </row>
    <row r="29" spans="1:9" ht="12.75">
      <c r="A29" s="48"/>
      <c r="B29" s="32" t="s">
        <v>42</v>
      </c>
      <c r="C29" s="32"/>
      <c r="D29" s="10"/>
      <c r="E29" s="10"/>
      <c r="F29" s="10"/>
      <c r="G29" s="12">
        <f>'[6]M-GER95A.XLS'!$U$30+'[6]M-GER95A.XLS'!$U$31+2</f>
        <v>182843.930772735</v>
      </c>
      <c r="H29" s="12"/>
      <c r="I29" s="12">
        <f>120426+44666</f>
        <v>165092</v>
      </c>
    </row>
    <row r="30" spans="1:9" ht="12.75">
      <c r="A30" s="48"/>
      <c r="B30" s="32" t="s">
        <v>32</v>
      </c>
      <c r="C30" s="32"/>
      <c r="D30" s="10"/>
      <c r="E30" s="10"/>
      <c r="F30" s="10"/>
      <c r="G30" s="12">
        <f>'[6]M-GER95A.XLS'!$U$29</f>
        <v>58924.479999999996</v>
      </c>
      <c r="H30" s="12"/>
      <c r="I30" s="12">
        <v>51177</v>
      </c>
    </row>
    <row r="31" spans="1:9" ht="12.75">
      <c r="A31" s="48"/>
      <c r="B31" s="32" t="s">
        <v>33</v>
      </c>
      <c r="C31" s="32"/>
      <c r="D31" s="10"/>
      <c r="E31" s="10"/>
      <c r="F31" s="10"/>
      <c r="G31" s="12"/>
      <c r="H31" s="12"/>
      <c r="I31" s="12"/>
    </row>
    <row r="32" spans="1:9" ht="12.75">
      <c r="A32" s="48"/>
      <c r="B32" s="32" t="s">
        <v>34</v>
      </c>
      <c r="C32" s="32"/>
      <c r="D32" s="10"/>
      <c r="E32" s="10"/>
      <c r="F32" s="10"/>
      <c r="G32" s="12">
        <f>'[6]M-GER95A.XLS'!$U$49+'[6]M-GER95A.XLS'!$U$50</f>
        <v>248039.096185</v>
      </c>
      <c r="H32" s="12"/>
      <c r="I32" s="12">
        <v>242469</v>
      </c>
    </row>
    <row r="33" spans="1:9" ht="12.75">
      <c r="A33" s="48"/>
      <c r="B33" s="32" t="s">
        <v>35</v>
      </c>
      <c r="C33" s="32"/>
      <c r="D33" s="10"/>
      <c r="E33" s="10"/>
      <c r="F33" s="10"/>
      <c r="G33" s="12">
        <f>'[6]M-GER95A.XLS'!$U$51</f>
        <v>28037.940922349997</v>
      </c>
      <c r="H33" s="12"/>
      <c r="I33" s="12">
        <v>20463</v>
      </c>
    </row>
    <row r="34" spans="1:9" ht="12.75">
      <c r="A34" s="48"/>
      <c r="B34" s="49"/>
      <c r="C34" s="33"/>
      <c r="D34" s="10"/>
      <c r="E34" s="10"/>
      <c r="F34" s="10"/>
      <c r="G34" s="14">
        <f>SUM(G27:G33)-1</f>
        <v>583481.616111085</v>
      </c>
      <c r="H34" s="14"/>
      <c r="I34" s="14">
        <f>SUM(I27:I33)</f>
        <v>543457</v>
      </c>
    </row>
    <row r="35" spans="1:9" ht="12.75">
      <c r="A35" s="48"/>
      <c r="B35" s="49"/>
      <c r="C35" s="33"/>
      <c r="D35" s="10"/>
      <c r="E35" s="10"/>
      <c r="F35" s="10"/>
      <c r="G35" s="12"/>
      <c r="H35" s="12"/>
      <c r="I35" s="12"/>
    </row>
    <row r="36" spans="1:9" ht="12.75">
      <c r="A36" s="48" t="s">
        <v>7</v>
      </c>
      <c r="B36" s="49"/>
      <c r="C36" s="33"/>
      <c r="D36" s="10"/>
      <c r="E36" s="10"/>
      <c r="F36" s="10"/>
      <c r="G36" s="12"/>
      <c r="H36" s="12"/>
      <c r="I36" s="12"/>
    </row>
    <row r="37" spans="1:9" ht="12.75">
      <c r="A37" s="48"/>
      <c r="B37" s="32" t="s">
        <v>43</v>
      </c>
      <c r="C37" s="32"/>
      <c r="D37" s="10"/>
      <c r="E37" s="10"/>
      <c r="F37" s="10"/>
      <c r="G37" s="12">
        <f>SUM('[6]M-GER95A.XLS'!$U$56:$U$58)-'[6]M-GER95A.XLS'!$U$47</f>
        <v>154718.336009995</v>
      </c>
      <c r="H37" s="12"/>
      <c r="I37" s="12">
        <f>122965+23931</f>
        <v>146896</v>
      </c>
    </row>
    <row r="38" spans="1:9" ht="12.75">
      <c r="A38" s="48"/>
      <c r="B38" s="32" t="s">
        <v>36</v>
      </c>
      <c r="C38" s="32"/>
      <c r="D38" s="10"/>
      <c r="E38" s="10"/>
      <c r="F38" s="10"/>
      <c r="G38" s="12">
        <f>'[6]M-GER95A.XLS'!$U$65+'[6]M-GER95A.XLS'!$U$67</f>
        <v>13705.515</v>
      </c>
      <c r="H38" s="12"/>
      <c r="I38" s="12">
        <v>13495</v>
      </c>
    </row>
    <row r="39" spans="1:9" ht="12.75">
      <c r="A39" s="48"/>
      <c r="B39" s="31" t="s">
        <v>120</v>
      </c>
      <c r="C39" s="33"/>
      <c r="D39" s="10"/>
      <c r="E39" s="10"/>
      <c r="F39" s="10"/>
      <c r="G39" s="12">
        <f>-'[6]M-GER95A.XLS'!$U$35+'[6]M-GER95A.XLS'!$U$62</f>
        <v>-6962.4461017</v>
      </c>
      <c r="H39" s="12"/>
      <c r="I39" s="12">
        <v>0</v>
      </c>
    </row>
    <row r="40" spans="1:9" ht="12.75">
      <c r="A40" s="48"/>
      <c r="B40" s="49"/>
      <c r="C40" s="44"/>
      <c r="D40" s="10"/>
      <c r="E40" s="10"/>
      <c r="F40" s="10"/>
      <c r="G40" s="14">
        <f>SUM(G37:G39)+1</f>
        <v>161462.40490829496</v>
      </c>
      <c r="H40" s="14"/>
      <c r="I40" s="14">
        <f>SUM(I37:I39)</f>
        <v>160391</v>
      </c>
    </row>
    <row r="41" spans="1:9" ht="12.75">
      <c r="A41" s="48"/>
      <c r="B41" s="49"/>
      <c r="C41" s="48"/>
      <c r="D41" s="10"/>
      <c r="E41" s="10"/>
      <c r="F41" s="10"/>
      <c r="G41" s="11"/>
      <c r="H41" s="11"/>
      <c r="I41" s="11"/>
    </row>
    <row r="42" spans="1:9" ht="12.75">
      <c r="A42" s="48" t="s">
        <v>8</v>
      </c>
      <c r="B42" s="49"/>
      <c r="C42" s="49"/>
      <c r="D42" s="10"/>
      <c r="E42" s="10"/>
      <c r="F42" s="10"/>
      <c r="G42" s="11">
        <f>G34-G40+1</f>
        <v>422020.2112027901</v>
      </c>
      <c r="H42" s="11"/>
      <c r="I42" s="11">
        <f>+I34-I40</f>
        <v>383066</v>
      </c>
    </row>
    <row r="43" spans="1:11" ht="13.5" thickBot="1">
      <c r="A43" s="48"/>
      <c r="B43" s="49"/>
      <c r="C43" s="48"/>
      <c r="D43" s="10"/>
      <c r="E43" s="10"/>
      <c r="F43" s="10"/>
      <c r="G43" s="13">
        <f>G42+SUM(G14:G24)</f>
        <v>675003.6440727832</v>
      </c>
      <c r="H43" s="13"/>
      <c r="I43" s="13">
        <f>I42+SUM(I14:I24)</f>
        <v>657931</v>
      </c>
      <c r="K43" s="2"/>
    </row>
    <row r="44" spans="1:9" ht="13.5" thickTop="1">
      <c r="A44" s="4"/>
      <c r="B44" s="49"/>
      <c r="C44" s="49"/>
      <c r="D44" s="10"/>
      <c r="E44" s="10"/>
      <c r="F44" s="10"/>
      <c r="G44" s="11"/>
      <c r="H44" s="11"/>
      <c r="I44" s="11"/>
    </row>
    <row r="45" spans="1:9" ht="12.75">
      <c r="A45" s="50"/>
      <c r="B45" s="49"/>
      <c r="C45" s="49"/>
      <c r="D45" s="10"/>
      <c r="E45" s="10"/>
      <c r="F45" s="10"/>
      <c r="G45" s="11"/>
      <c r="H45" s="11"/>
      <c r="I45" s="11"/>
    </row>
    <row r="46" spans="1:9" ht="12.75">
      <c r="A46" s="51" t="s">
        <v>9</v>
      </c>
      <c r="B46" s="49"/>
      <c r="C46" s="49"/>
      <c r="D46" s="10"/>
      <c r="E46" s="10"/>
      <c r="F46" s="10"/>
      <c r="G46" s="11">
        <f>'[6]M-GER95A.XLS'!$U$78</f>
        <v>618966.2163726198</v>
      </c>
      <c r="H46" s="11"/>
      <c r="I46" s="11">
        <v>618966</v>
      </c>
    </row>
    <row r="47" spans="1:9" ht="12.75">
      <c r="A47" s="48" t="s">
        <v>0</v>
      </c>
      <c r="B47" s="49"/>
      <c r="C47" s="49"/>
      <c r="D47" s="10"/>
      <c r="E47" s="10"/>
      <c r="F47" s="10"/>
      <c r="G47" s="11">
        <f>'[6]M-GER95A.XLS'!$U$82+'[6]M-GER95A.XLS'!$U$85+'[6]M-GER95A.XLS'!$U$86+'[6]M-GER95A.XLS'!$U$87</f>
        <v>73132.54358528796</v>
      </c>
      <c r="H47" s="11"/>
      <c r="I47" s="11">
        <v>72209</v>
      </c>
    </row>
    <row r="48" spans="1:9" ht="12.75">
      <c r="A48" s="48" t="s">
        <v>38</v>
      </c>
      <c r="B48" s="49"/>
      <c r="C48" s="49"/>
      <c r="D48" s="10"/>
      <c r="E48" s="10"/>
      <c r="F48" s="10"/>
      <c r="G48" s="11"/>
      <c r="H48" s="11"/>
      <c r="I48" s="11"/>
    </row>
    <row r="49" spans="1:9" ht="12.75">
      <c r="A49" s="48" t="s">
        <v>39</v>
      </c>
      <c r="B49" s="49"/>
      <c r="C49" s="49"/>
      <c r="D49" s="10"/>
      <c r="E49" s="10"/>
      <c r="F49" s="10"/>
      <c r="G49" s="11">
        <f>'[6]M-GER95A.XLS'!$U$113</f>
        <v>103768</v>
      </c>
      <c r="H49" s="11"/>
      <c r="I49" s="11">
        <v>103768</v>
      </c>
    </row>
    <row r="50" spans="1:9" ht="12.75">
      <c r="A50" s="48" t="s">
        <v>26</v>
      </c>
      <c r="B50" s="49"/>
      <c r="C50" s="5"/>
      <c r="D50" s="10"/>
      <c r="E50" s="10"/>
      <c r="F50" s="10"/>
      <c r="G50" s="11">
        <f>'[6]M-GER95A.XLS'!$U$102</f>
        <v>-145017.11455941235</v>
      </c>
      <c r="H50" s="11"/>
      <c r="I50" s="11">
        <v>-160292</v>
      </c>
    </row>
    <row r="51" spans="1:9" ht="12.75">
      <c r="A51" s="48" t="s">
        <v>37</v>
      </c>
      <c r="B51" s="49"/>
      <c r="C51" s="49"/>
      <c r="D51" s="10"/>
      <c r="E51" s="10"/>
      <c r="F51" s="10"/>
      <c r="G51" s="14">
        <f>SUM(G46:G50)</f>
        <v>650849.6453984955</v>
      </c>
      <c r="H51" s="14"/>
      <c r="I51" s="14">
        <f>SUM(I46:I50)</f>
        <v>634651</v>
      </c>
    </row>
    <row r="52" spans="1:9" ht="12.75">
      <c r="A52" s="48"/>
      <c r="B52" s="49"/>
      <c r="C52" s="49"/>
      <c r="D52" s="10"/>
      <c r="E52" s="10"/>
      <c r="F52" s="10"/>
      <c r="G52" s="11"/>
      <c r="H52" s="11"/>
      <c r="I52" s="11"/>
    </row>
    <row r="53" spans="1:9" ht="12.75">
      <c r="A53" s="49" t="s">
        <v>10</v>
      </c>
      <c r="B53" s="49"/>
      <c r="C53" s="49"/>
      <c r="D53" s="10"/>
      <c r="E53" s="10"/>
      <c r="F53" s="10"/>
      <c r="G53" s="11">
        <f>'[6]M-GER95A.XLS'!$U$104</f>
        <v>22191.133490012548</v>
      </c>
      <c r="H53" s="10"/>
      <c r="I53" s="11">
        <v>21688</v>
      </c>
    </row>
    <row r="54" spans="1:9" ht="12.75">
      <c r="A54" s="49"/>
      <c r="B54" s="49"/>
      <c r="C54" s="49"/>
      <c r="D54" s="10"/>
      <c r="E54" s="10"/>
      <c r="F54" s="10"/>
      <c r="G54" s="10"/>
      <c r="H54" s="10"/>
      <c r="I54" s="11"/>
    </row>
    <row r="55" spans="1:9" ht="12.75">
      <c r="A55" s="49" t="s">
        <v>40</v>
      </c>
      <c r="B55" s="49"/>
      <c r="C55" s="49"/>
      <c r="D55" s="10"/>
      <c r="E55" s="10"/>
      <c r="F55" s="10"/>
      <c r="G55" s="11">
        <f>'[6]M-GER95A.XLS'!$U$111-1</f>
        <v>422.2695675</v>
      </c>
      <c r="H55" s="10"/>
      <c r="I55" s="11">
        <v>422</v>
      </c>
    </row>
    <row r="56" spans="1:9" ht="12.75">
      <c r="A56" s="49"/>
      <c r="B56" s="49"/>
      <c r="C56" s="49"/>
      <c r="D56" s="10"/>
      <c r="E56" s="10"/>
      <c r="F56" s="10"/>
      <c r="G56" s="10"/>
      <c r="H56" s="10"/>
      <c r="I56" s="11"/>
    </row>
    <row r="57" spans="1:9" ht="12.75">
      <c r="A57" s="49" t="s">
        <v>41</v>
      </c>
      <c r="B57" s="49"/>
      <c r="C57" s="49"/>
      <c r="D57" s="10"/>
      <c r="E57" s="10"/>
      <c r="F57" s="10"/>
      <c r="G57" s="11">
        <f>'[6]M-GER95A.XLS'!$U$114</f>
        <v>1541</v>
      </c>
      <c r="H57" s="10"/>
      <c r="I57" s="11">
        <v>1170</v>
      </c>
    </row>
    <row r="58" spans="1:9" ht="12.75">
      <c r="A58" s="49"/>
      <c r="B58" s="49"/>
      <c r="C58" s="49"/>
      <c r="D58" s="10"/>
      <c r="E58" s="10"/>
      <c r="F58" s="10"/>
      <c r="G58" s="10"/>
      <c r="H58" s="10"/>
      <c r="I58" s="11"/>
    </row>
    <row r="59" spans="1:9" ht="13.5" thickBot="1">
      <c r="A59" s="4"/>
      <c r="B59" s="49"/>
      <c r="C59" s="49"/>
      <c r="D59" s="10"/>
      <c r="E59" s="10"/>
      <c r="F59" s="10"/>
      <c r="G59" s="13">
        <f>SUM(G51:G58)</f>
        <v>675004.048456008</v>
      </c>
      <c r="H59" s="13"/>
      <c r="I59" s="13">
        <f>SUM(I51:I58)</f>
        <v>657931</v>
      </c>
    </row>
    <row r="60" spans="1:9" ht="13.5" thickTop="1">
      <c r="A60" s="4"/>
      <c r="C60" s="10"/>
      <c r="D60" s="10"/>
      <c r="E60" s="10"/>
      <c r="F60" s="10"/>
      <c r="G60" s="27">
        <f>G43-G59</f>
        <v>-0.4043832247843966</v>
      </c>
      <c r="H60" s="27"/>
      <c r="I60" s="27">
        <f>I43-I59</f>
        <v>0</v>
      </c>
    </row>
    <row r="61" spans="1:9" ht="12.75">
      <c r="A61" s="4"/>
      <c r="C61" s="10"/>
      <c r="D61" s="10"/>
      <c r="E61" s="10"/>
      <c r="F61" s="10"/>
      <c r="G61" s="27"/>
      <c r="H61" s="27"/>
      <c r="I61" s="27"/>
    </row>
    <row r="62" spans="1:9" ht="12.75">
      <c r="A62" s="8" t="s">
        <v>139</v>
      </c>
      <c r="C62" s="10"/>
      <c r="D62" s="10"/>
      <c r="E62" s="10"/>
      <c r="F62" s="29" t="s">
        <v>159</v>
      </c>
      <c r="G62" s="98">
        <f>(G51-G20-G49)/G46</f>
        <v>0.8082931017789683</v>
      </c>
      <c r="H62" s="27"/>
      <c r="I62" s="98">
        <f>(I51-I20-I49)/I46</f>
        <v>0.781193151158545</v>
      </c>
    </row>
    <row r="63" spans="1:9" ht="12.75">
      <c r="A63" s="4"/>
      <c r="C63" s="10"/>
      <c r="D63" s="10"/>
      <c r="E63" s="10"/>
      <c r="F63" s="10"/>
      <c r="G63" s="98"/>
      <c r="H63" s="27"/>
      <c r="I63" s="98"/>
    </row>
    <row r="64" spans="1:9" ht="12.75">
      <c r="A64" s="4"/>
      <c r="C64" s="10"/>
      <c r="D64" s="10"/>
      <c r="E64" s="10"/>
      <c r="F64" s="10"/>
      <c r="G64" s="27"/>
      <c r="H64" s="27"/>
      <c r="I64" s="27"/>
    </row>
    <row r="65" spans="1:9" ht="12.75">
      <c r="A65" s="4" t="s">
        <v>160</v>
      </c>
      <c r="C65" s="25" t="s">
        <v>161</v>
      </c>
      <c r="D65" s="10"/>
      <c r="E65" s="10"/>
      <c r="F65" s="10"/>
      <c r="G65" s="27"/>
      <c r="H65" s="27"/>
      <c r="I65" s="27"/>
    </row>
    <row r="66" spans="1:9" ht="12.75">
      <c r="A66" s="4"/>
      <c r="C66" s="25" t="s">
        <v>162</v>
      </c>
      <c r="D66" s="10"/>
      <c r="E66" s="10"/>
      <c r="F66" s="10"/>
      <c r="G66" s="27"/>
      <c r="H66" s="27"/>
      <c r="I66" s="27"/>
    </row>
    <row r="67" spans="1:9" ht="12.75">
      <c r="A67" s="4"/>
      <c r="C67" s="25" t="s">
        <v>163</v>
      </c>
      <c r="D67" s="10"/>
      <c r="E67" s="10"/>
      <c r="F67" s="10"/>
      <c r="G67" s="27"/>
      <c r="H67" s="27"/>
      <c r="I67" s="27"/>
    </row>
    <row r="68" spans="1:9" ht="12.75">
      <c r="A68" s="4"/>
      <c r="C68" s="10"/>
      <c r="D68" s="10"/>
      <c r="E68" s="10"/>
      <c r="F68" s="10"/>
      <c r="G68" s="27"/>
      <c r="H68" s="27"/>
      <c r="I68" s="27"/>
    </row>
    <row r="69" spans="1:9" ht="12.75">
      <c r="A69" s="25"/>
      <c r="C69" s="10"/>
      <c r="D69" s="10"/>
      <c r="E69" s="10"/>
      <c r="F69" s="10"/>
      <c r="G69" s="26"/>
      <c r="H69" s="10"/>
      <c r="I69" s="26"/>
    </row>
    <row r="70" spans="1:10" ht="12.75">
      <c r="A70" s="105" t="s">
        <v>106</v>
      </c>
      <c r="B70" s="106"/>
      <c r="C70" s="106"/>
      <c r="D70" s="106"/>
      <c r="E70" s="106"/>
      <c r="F70" s="106"/>
      <c r="G70" s="106"/>
      <c r="H70" s="106"/>
      <c r="I70" s="106"/>
      <c r="J70" s="106"/>
    </row>
    <row r="71" spans="1:9" ht="12.75">
      <c r="A71" s="15" t="s">
        <v>119</v>
      </c>
      <c r="B71" s="5"/>
      <c r="C71" s="5"/>
      <c r="D71" s="5"/>
      <c r="E71" s="5"/>
      <c r="F71" s="5"/>
      <c r="G71" s="5"/>
      <c r="H71" s="5"/>
      <c r="I71" s="5"/>
    </row>
    <row r="72" ht="12.75">
      <c r="C72" s="1"/>
    </row>
    <row r="73" spans="3:7" ht="12.75">
      <c r="C73" s="1"/>
      <c r="G73" s="2"/>
    </row>
    <row r="74" ht="12.75">
      <c r="C74" s="1"/>
    </row>
    <row r="75" ht="12.75">
      <c r="C75" s="1"/>
    </row>
  </sheetData>
  <mergeCells count="4">
    <mergeCell ref="A1:I1"/>
    <mergeCell ref="A2:I2"/>
    <mergeCell ref="A3:I3"/>
    <mergeCell ref="A70:J70"/>
  </mergeCells>
  <printOptions/>
  <pageMargins left="0.9" right="0" top="0.29" bottom="0" header="0.54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5"/>
  <sheetViews>
    <sheetView workbookViewId="0" topLeftCell="B27">
      <selection activeCell="J49" sqref="J49"/>
    </sheetView>
  </sheetViews>
  <sheetFormatPr defaultColWidth="9.140625" defaultRowHeight="12.75"/>
  <cols>
    <col min="1" max="1" width="13.7109375" style="0" customWidth="1"/>
    <col min="4" max="10" width="12.7109375" style="0" customWidth="1"/>
    <col min="11" max="11" width="10.7109375" style="0" customWidth="1"/>
    <col min="12" max="12" width="4.7109375" style="0" customWidth="1"/>
  </cols>
  <sheetData>
    <row r="1" spans="1:10" ht="15.75">
      <c r="A1" s="103" t="s">
        <v>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2.75">
      <c r="A3" s="104" t="s">
        <v>51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2.7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9" ht="13.5" thickBot="1">
      <c r="A5" s="72" t="s">
        <v>121</v>
      </c>
      <c r="B5" s="46"/>
      <c r="C5" s="46"/>
      <c r="D5" s="46"/>
      <c r="E5" s="46"/>
      <c r="F5" s="46"/>
      <c r="G5" s="46"/>
      <c r="H5" s="46"/>
      <c r="I5" s="46"/>
    </row>
    <row r="6" spans="1:10" ht="15.75">
      <c r="A6" s="38"/>
      <c r="B6" s="36"/>
      <c r="C6" s="33"/>
      <c r="D6" s="34"/>
      <c r="E6" s="34"/>
      <c r="F6" s="34"/>
      <c r="G6" s="34"/>
      <c r="H6" s="37"/>
      <c r="I6" s="37"/>
      <c r="J6" s="37"/>
    </row>
    <row r="7" spans="1:10" ht="15.75">
      <c r="A7" s="73" t="s">
        <v>123</v>
      </c>
      <c r="B7" s="36"/>
      <c r="C7" s="33"/>
      <c r="D7" s="34"/>
      <c r="E7" s="34"/>
      <c r="F7" s="34"/>
      <c r="G7" s="34"/>
      <c r="H7" s="37"/>
      <c r="I7" s="37"/>
      <c r="J7" s="37"/>
    </row>
    <row r="8" ht="12.75">
      <c r="A8" s="15"/>
    </row>
    <row r="9" spans="4:10" ht="12.75">
      <c r="D9" s="5"/>
      <c r="E9" s="106"/>
      <c r="F9" s="106"/>
      <c r="G9" s="106"/>
      <c r="H9" s="106"/>
      <c r="I9" s="106"/>
      <c r="J9" s="106"/>
    </row>
    <row r="10" spans="4:10" ht="12.75">
      <c r="D10" s="29"/>
      <c r="E10" s="29"/>
      <c r="F10" s="29"/>
      <c r="G10" s="29"/>
      <c r="H10" s="29" t="s">
        <v>69</v>
      </c>
      <c r="I10" s="29"/>
      <c r="J10" s="29"/>
    </row>
    <row r="11" spans="4:11" ht="12.75">
      <c r="D11" s="29" t="s">
        <v>63</v>
      </c>
      <c r="E11" s="29" t="s">
        <v>65</v>
      </c>
      <c r="F11" s="29" t="s">
        <v>127</v>
      </c>
      <c r="G11" s="29" t="s">
        <v>67</v>
      </c>
      <c r="H11" s="29" t="s">
        <v>70</v>
      </c>
      <c r="I11" s="29" t="s">
        <v>71</v>
      </c>
      <c r="J11" s="29" t="s">
        <v>73</v>
      </c>
      <c r="K11" s="29" t="s">
        <v>78</v>
      </c>
    </row>
    <row r="12" spans="4:10" ht="12.75">
      <c r="D12" s="29" t="s">
        <v>64</v>
      </c>
      <c r="E12" s="29" t="s">
        <v>66</v>
      </c>
      <c r="F12" s="92" t="s">
        <v>128</v>
      </c>
      <c r="G12" s="29" t="s">
        <v>68</v>
      </c>
      <c r="H12" s="29" t="s">
        <v>67</v>
      </c>
      <c r="I12" s="29" t="s">
        <v>72</v>
      </c>
      <c r="J12" s="29" t="s">
        <v>74</v>
      </c>
    </row>
    <row r="13" spans="4:11" ht="12.75">
      <c r="D13" s="29" t="s">
        <v>13</v>
      </c>
      <c r="E13" s="29" t="s">
        <v>13</v>
      </c>
      <c r="F13" s="29" t="s">
        <v>13</v>
      </c>
      <c r="G13" s="29" t="s">
        <v>13</v>
      </c>
      <c r="H13" s="29" t="s">
        <v>13</v>
      </c>
      <c r="I13" s="29" t="s">
        <v>13</v>
      </c>
      <c r="J13" s="29" t="s">
        <v>13</v>
      </c>
      <c r="K13" s="29" t="s">
        <v>13</v>
      </c>
    </row>
    <row r="14" spans="4:11" ht="12.75"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15" t="s">
        <v>124</v>
      </c>
      <c r="D15" s="29"/>
      <c r="E15" s="29"/>
      <c r="F15" s="29"/>
      <c r="G15" s="29"/>
      <c r="H15" s="29"/>
      <c r="I15" s="29"/>
      <c r="J15" s="29"/>
      <c r="K15" s="29"/>
    </row>
    <row r="17" spans="1:35" ht="12.75">
      <c r="A17" s="67" t="s">
        <v>126</v>
      </c>
      <c r="D17" s="53">
        <v>618966</v>
      </c>
      <c r="E17" s="53">
        <v>66394</v>
      </c>
      <c r="F17" s="53">
        <v>103768</v>
      </c>
      <c r="G17" s="53">
        <v>1200</v>
      </c>
      <c r="H17" s="53">
        <v>8166</v>
      </c>
      <c r="I17" s="53">
        <v>-3551</v>
      </c>
      <c r="J17" s="53">
        <v>-160292</v>
      </c>
      <c r="K17" s="53">
        <f>SUM(D17:J17)</f>
        <v>634651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</row>
    <row r="18" spans="4:35" ht="12.75"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ht="12.75">
      <c r="A19" t="s">
        <v>79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f>I27-I17</f>
        <v>-40</v>
      </c>
      <c r="J19" s="53">
        <v>0</v>
      </c>
      <c r="K19" s="53">
        <f>SUM(D19:J19)</f>
        <v>-40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4:35" ht="12.75"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</row>
    <row r="21" spans="1:35" ht="12.75">
      <c r="A21" t="s">
        <v>76</v>
      </c>
      <c r="D21" s="53">
        <v>0</v>
      </c>
      <c r="E21" s="53">
        <v>0</v>
      </c>
      <c r="F21" s="53">
        <v>0</v>
      </c>
      <c r="G21" s="53">
        <v>0</v>
      </c>
      <c r="H21" s="53">
        <f>H27-H17</f>
        <v>963.9735852879603</v>
      </c>
      <c r="I21" s="53">
        <v>0</v>
      </c>
      <c r="J21" s="53">
        <v>0</v>
      </c>
      <c r="K21" s="53">
        <f>SUM(D21:J21)</f>
        <v>963.9735852879603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</row>
    <row r="22" spans="4:35" ht="12.75"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</row>
    <row r="23" spans="1:35" ht="12.75">
      <c r="A23" t="s">
        <v>130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f>'[6]M-GER95A.XLS'!$U$99-1</f>
        <v>-2092</v>
      </c>
      <c r="K23" s="53">
        <f>SUM(D23:J23)</f>
        <v>-2092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</row>
    <row r="24" spans="4:35" ht="12.75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</row>
    <row r="25" spans="1:35" ht="12.75">
      <c r="A25" s="67" t="s">
        <v>129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f>SUM('[6]M-GER95A.XLS'!$U$238:$U$242)</f>
        <v>17366.574140190776</v>
      </c>
      <c r="K25" s="53">
        <f>SUM(D25:J25)</f>
        <v>17366.574140190776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</row>
    <row r="26" spans="4:35" ht="12.75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</row>
    <row r="27" spans="1:35" ht="13.5" thickBot="1">
      <c r="A27" s="67" t="s">
        <v>131</v>
      </c>
      <c r="D27" s="66">
        <f>SUM(D17:D26)</f>
        <v>618966</v>
      </c>
      <c r="E27" s="66">
        <f>SUM(E17:E26)</f>
        <v>66394</v>
      </c>
      <c r="F27" s="66">
        <f>'[6]M-GER95A.XLS'!$U$113</f>
        <v>103768</v>
      </c>
      <c r="G27" s="66">
        <f>SUM(G17:G26)</f>
        <v>1200</v>
      </c>
      <c r="H27" s="66">
        <f>'[6]M-GER95A.XLS'!$U$87-1</f>
        <v>9129.97358528796</v>
      </c>
      <c r="I27" s="66">
        <f>'[6]M-GER95A.XLS'!$U$86</f>
        <v>-3591</v>
      </c>
      <c r="J27" s="66">
        <f>SUM(J17:J26)</f>
        <v>-145017.4258598092</v>
      </c>
      <c r="K27" s="66">
        <f>SUM(K17:K26)</f>
        <v>650849.5477254787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</row>
    <row r="28" spans="4:35" ht="12.75">
      <c r="D28" s="53"/>
      <c r="E28" s="53"/>
      <c r="F28" s="53"/>
      <c r="G28" s="53"/>
      <c r="H28" s="53"/>
      <c r="I28" s="53"/>
      <c r="J28" s="53"/>
      <c r="K28" s="2">
        <f>SUM('[6]M-GER95A.XLS'!$U$78:$U$88)+'[6]M-GER95A.XLS'!$U$102+'[6]M-GER95A.XLS'!$U$113-K27</f>
        <v>0.027673016767948866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</row>
    <row r="29" spans="4:35" ht="12.75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12.75">
      <c r="A30" s="15" t="s">
        <v>125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2.75">
      <c r="A31" s="15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35" ht="12.75">
      <c r="A32" s="67" t="s">
        <v>75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</row>
    <row r="33" spans="1:35" ht="12.75">
      <c r="A33" s="94" t="s">
        <v>133</v>
      </c>
      <c r="D33" s="95">
        <v>618966</v>
      </c>
      <c r="E33" s="96">
        <v>66394</v>
      </c>
      <c r="F33" s="96">
        <v>0</v>
      </c>
      <c r="G33" s="96">
        <v>1200</v>
      </c>
      <c r="H33" s="96">
        <v>8131</v>
      </c>
      <c r="I33" s="96">
        <v>-679</v>
      </c>
      <c r="J33" s="96">
        <v>-152180</v>
      </c>
      <c r="K33" s="97">
        <f>SUM(D33:J33)</f>
        <v>541832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1:35" ht="12.75">
      <c r="A34" s="94" t="s">
        <v>134</v>
      </c>
      <c r="D34" s="74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6707</v>
      </c>
      <c r="K34" s="64">
        <f>SUM(D34:J34)</f>
        <v>6707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</row>
    <row r="35" spans="1:35" ht="12.75">
      <c r="A35" s="94" t="s">
        <v>135</v>
      </c>
      <c r="D35" s="53">
        <f aca="true" t="shared" si="0" ref="D35:K35">D33+D34</f>
        <v>618966</v>
      </c>
      <c r="E35" s="53">
        <f t="shared" si="0"/>
        <v>66394</v>
      </c>
      <c r="F35" s="53">
        <f t="shared" si="0"/>
        <v>0</v>
      </c>
      <c r="G35" s="53">
        <f t="shared" si="0"/>
        <v>1200</v>
      </c>
      <c r="H35" s="53">
        <f t="shared" si="0"/>
        <v>8131</v>
      </c>
      <c r="I35" s="53">
        <f t="shared" si="0"/>
        <v>-679</v>
      </c>
      <c r="J35" s="53">
        <f t="shared" si="0"/>
        <v>-145473</v>
      </c>
      <c r="K35" s="53">
        <f t="shared" si="0"/>
        <v>548539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</row>
    <row r="36" spans="4:35" ht="12.75"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 ht="12.75">
      <c r="A37" t="s">
        <v>79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-23</v>
      </c>
      <c r="J37" s="53">
        <v>0</v>
      </c>
      <c r="K37" s="53">
        <f>SUM(D37:J37)</f>
        <v>-23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</row>
    <row r="38" spans="4:35" ht="12.75">
      <c r="D38" s="53"/>
      <c r="E38" s="53"/>
      <c r="F38" s="53"/>
      <c r="G38" s="53"/>
      <c r="H38" s="53"/>
      <c r="I38" s="53"/>
      <c r="J38" s="17" t="s">
        <v>80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</row>
    <row r="39" spans="1:35" ht="12.75">
      <c r="A39" t="s">
        <v>136</v>
      </c>
      <c r="D39" s="53">
        <v>0</v>
      </c>
      <c r="E39" s="53">
        <v>0</v>
      </c>
      <c r="F39" s="53">
        <v>103768</v>
      </c>
      <c r="G39" s="53">
        <v>0</v>
      </c>
      <c r="H39" s="53">
        <v>0</v>
      </c>
      <c r="I39" s="53">
        <v>0</v>
      </c>
      <c r="J39" s="17">
        <v>0</v>
      </c>
      <c r="K39" s="53">
        <f>SUM(D39:J39)</f>
        <v>103768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</row>
    <row r="40" spans="4:35" ht="12.75">
      <c r="D40" s="53"/>
      <c r="E40" s="53"/>
      <c r="F40" s="53"/>
      <c r="G40" s="53"/>
      <c r="H40" s="53"/>
      <c r="I40" s="53"/>
      <c r="J40" s="17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</row>
    <row r="41" spans="1:35" ht="12.75">
      <c r="A41" t="s">
        <v>76</v>
      </c>
      <c r="D41" s="53">
        <v>0</v>
      </c>
      <c r="E41" s="53">
        <v>0</v>
      </c>
      <c r="F41" s="53">
        <v>0</v>
      </c>
      <c r="G41" s="53">
        <v>0</v>
      </c>
      <c r="H41" s="53">
        <v>176</v>
      </c>
      <c r="I41" s="53">
        <v>0</v>
      </c>
      <c r="J41" s="53">
        <v>0</v>
      </c>
      <c r="K41" s="53">
        <f>SUM(D41:J41)</f>
        <v>176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</row>
    <row r="42" spans="4:35" ht="12.75"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</row>
    <row r="43" spans="1:35" ht="12.75">
      <c r="A43" t="s">
        <v>130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-2092</v>
      </c>
      <c r="K43" s="53">
        <f>SUM(D43:J43)</f>
        <v>-2092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</row>
    <row r="44" spans="4:35" ht="12.75"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</row>
    <row r="45" spans="1:35" ht="12.75">
      <c r="A45" t="s">
        <v>77</v>
      </c>
      <c r="D45" s="53">
        <v>0</v>
      </c>
      <c r="E45" s="53">
        <v>0</v>
      </c>
      <c r="F45" s="53"/>
      <c r="G45" s="53">
        <v>0</v>
      </c>
      <c r="H45" s="53">
        <v>0</v>
      </c>
      <c r="I45" s="53">
        <v>0</v>
      </c>
      <c r="J45" s="53">
        <f>-3986-J43</f>
        <v>-1894</v>
      </c>
      <c r="K45" s="53">
        <f>SUM(D45:J45)</f>
        <v>-1894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4:35" ht="12.75"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</row>
    <row r="47" spans="1:35" ht="13.5" thickBot="1">
      <c r="A47" s="67" t="s">
        <v>132</v>
      </c>
      <c r="D47" s="66">
        <f>SUM(D35:D46)</f>
        <v>618966</v>
      </c>
      <c r="E47" s="66">
        <f>SUM(E35:E46)</f>
        <v>66394</v>
      </c>
      <c r="F47" s="66">
        <f>SUM(F33:F46)</f>
        <v>103768</v>
      </c>
      <c r="G47" s="66">
        <f>SUM(G35:G46)</f>
        <v>1200</v>
      </c>
      <c r="H47" s="66">
        <f>SUM(H35:H46)</f>
        <v>8307</v>
      </c>
      <c r="I47" s="66">
        <f>SUM(I35:I46)</f>
        <v>-702</v>
      </c>
      <c r="J47" s="66">
        <f>SUM(J35:J46)</f>
        <v>-149459</v>
      </c>
      <c r="K47" s="66">
        <f>SUM(K35:K46)</f>
        <v>648474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4:35" ht="12.75">
      <c r="D48" s="53"/>
      <c r="E48" s="53"/>
      <c r="F48" s="53"/>
      <c r="G48" s="53"/>
      <c r="H48" s="53"/>
      <c r="I48" s="53"/>
      <c r="J48" s="53"/>
      <c r="K48" s="53">
        <f>SUM('[7]M-GER95A.XLS'!$U$66:$U$76)+'[7]M-GER95A.XLS'!$U$88+'[7]M-GER95A.XLS'!$U$95-K47+6707</f>
        <v>-0.20211837312672287</v>
      </c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</row>
    <row r="49" spans="4:35" ht="12.75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</row>
    <row r="50" spans="4:35" ht="12.75"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</row>
    <row r="51" spans="1:35" ht="12.75">
      <c r="A51" s="106" t="s">
        <v>81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1:35" ht="12.75">
      <c r="A52" s="15" t="s">
        <v>164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4:35" ht="12.75"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4:35" ht="12.75"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4:35" ht="12.75"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4:35" ht="12.75"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4:35" ht="12.75"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4:35" ht="12.75"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4:35" ht="12.75"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4:35" ht="12.75"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4:35" ht="12.75"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4:35" ht="12.75"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4:35" ht="12.75"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4:35" ht="12.75"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4:35" ht="12.75"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4:35" ht="12.75"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4:35" ht="12.75"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4:35" ht="12.75"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4:35" ht="12.75"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4:35" ht="12.75"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4:35" ht="12.75"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4:35" ht="12.75"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4:35" ht="12.75"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4:35" ht="12.75"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4:35" ht="12.75"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4:35" ht="12.75"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4:35" ht="12.75"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4:35" ht="12.75"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4:35" ht="12.75"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  <row r="80" spans="4:35" ht="12.75"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</row>
    <row r="81" spans="4:35" ht="12.75"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</row>
    <row r="82" spans="4:35" ht="12.75"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</row>
    <row r="83" spans="4:35" ht="12.75"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</row>
    <row r="84" spans="4:35" ht="12.75"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</row>
    <row r="85" spans="4:35" ht="12.75"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</row>
    <row r="86" spans="4:35" ht="12.75"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</row>
    <row r="87" spans="4:35" ht="12.75"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</row>
    <row r="88" spans="4:35" ht="12.75"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</row>
    <row r="89" spans="4:35" ht="12.75"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</row>
    <row r="90" spans="4:35" ht="12.75"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</row>
    <row r="91" spans="4:35" ht="12.75"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</row>
    <row r="92" spans="4:35" ht="12.75"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</row>
    <row r="93" spans="4:35" ht="12.75"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</row>
    <row r="94" spans="4:35" ht="12.75"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</row>
    <row r="95" spans="4:35" ht="12.75"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</row>
    <row r="96" spans="4:35" ht="12.75"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</row>
    <row r="97" spans="4:35" ht="12.75"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</row>
    <row r="98" spans="4:35" ht="12.75"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</row>
    <row r="99" spans="4:35" ht="12.75"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</row>
    <row r="100" spans="4:35" ht="12.75"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</row>
    <row r="101" spans="4:35" ht="12.75"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</row>
    <row r="102" spans="4:35" ht="12.75"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</row>
    <row r="103" spans="4:35" ht="12.75"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</row>
    <row r="104" spans="4:35" ht="12.75"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</row>
    <row r="105" spans="4:35" ht="12.75"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</row>
    <row r="106" spans="4:35" ht="12.75"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</row>
    <row r="107" spans="4:35" ht="12.75"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</row>
    <row r="108" spans="4:35" ht="12.75"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</row>
    <row r="109" spans="4:35" ht="12.75"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</row>
    <row r="110" spans="4:35" ht="12.75"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</row>
    <row r="111" spans="4:35" ht="12.75"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</row>
    <row r="112" spans="4:35" ht="12.75"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</row>
    <row r="113" spans="4:35" ht="12.75"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</row>
    <row r="114" spans="4:35" ht="12.75"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</row>
    <row r="115" spans="4:35" ht="12.75"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</row>
    <row r="116" spans="4:35" ht="12.75"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</row>
    <row r="117" spans="4:35" ht="12.75"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</row>
    <row r="118" spans="4:35" ht="12.75"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</row>
    <row r="119" spans="4:35" ht="12.75"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</row>
    <row r="120" spans="4:35" ht="12.75"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</row>
    <row r="121" spans="4:35" ht="12.75"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</row>
    <row r="122" spans="4:35" ht="12.75"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</row>
    <row r="123" spans="4:35" ht="12.75"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</row>
    <row r="124" spans="4:35" ht="12.75"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</row>
    <row r="125" spans="4:35" ht="12.75"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</row>
    <row r="126" spans="4:35" ht="12.75"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</row>
    <row r="127" spans="4:35" ht="12.75"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</row>
    <row r="128" spans="4:35" ht="12.75"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</row>
    <row r="129" spans="4:35" ht="12.75"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</row>
    <row r="130" spans="4:35" ht="12.75"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</row>
    <row r="131" spans="4:35" ht="12.75"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</row>
    <row r="132" spans="4:35" ht="12.75"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</row>
    <row r="133" spans="4:35" ht="12.75"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</row>
    <row r="134" spans="4:35" ht="12.75"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</row>
    <row r="135" spans="4:35" ht="12.75"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</row>
    <row r="136" spans="4:35" ht="12.75"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</row>
    <row r="137" spans="4:35" ht="12.75"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</row>
    <row r="138" spans="4:35" ht="12.75"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</row>
    <row r="139" spans="4:35" ht="12.75"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</row>
    <row r="140" spans="4:35" ht="12.75"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</row>
    <row r="141" spans="4:35" ht="12.75"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</row>
    <row r="142" spans="4:35" ht="12.75"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</row>
    <row r="143" spans="4:35" ht="12.75"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</row>
    <row r="144" spans="4:35" ht="12.75"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</row>
    <row r="145" spans="4:35" ht="12.75"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</row>
    <row r="146" spans="4:35" ht="12.75"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</row>
    <row r="147" spans="4:35" ht="12.75"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</row>
    <row r="148" spans="4:35" ht="12.75"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</row>
    <row r="149" spans="4:35" ht="12.75"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</row>
    <row r="150" spans="4:35" ht="12.75"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</row>
    <row r="151" spans="4:35" ht="12.75"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</row>
    <row r="152" spans="4:35" ht="12.75"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</row>
    <row r="153" spans="4:35" ht="12.75"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</row>
    <row r="154" spans="4:35" ht="12.75"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</row>
    <row r="155" spans="4:35" ht="12.75"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</row>
    <row r="156" spans="4:35" ht="12.75"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</row>
    <row r="157" spans="4:35" ht="12.75"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</row>
    <row r="158" spans="4:35" ht="12.75"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</row>
    <row r="159" spans="4:35" ht="12.75"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</row>
    <row r="160" spans="4:35" ht="12.75"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</row>
    <row r="161" spans="4:35" ht="12.75"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</row>
    <row r="162" spans="4:35" ht="12.75"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</row>
    <row r="163" spans="4:35" ht="12.75"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</row>
    <row r="164" spans="4:35" ht="12.75"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</row>
    <row r="165" spans="4:35" ht="12.75"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</row>
    <row r="166" spans="4:35" ht="12.75"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</row>
    <row r="167" spans="4:35" ht="12.75"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</row>
    <row r="168" spans="4:35" ht="12.75"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</row>
    <row r="169" spans="4:35" ht="12.75"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</row>
    <row r="170" spans="4:35" ht="12.75"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</row>
    <row r="171" spans="4:35" ht="12.75"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</row>
    <row r="172" spans="4:35" ht="12.75"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</row>
    <row r="173" spans="4:35" ht="12.75"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</row>
    <row r="174" spans="4:35" ht="12.75"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</row>
    <row r="175" spans="4:35" ht="12.75"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</row>
    <row r="176" spans="4:35" ht="12.75"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</row>
    <row r="177" spans="4:35" ht="12.75"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</row>
    <row r="178" spans="4:35" ht="12.75"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</row>
    <row r="179" spans="4:35" ht="12.75"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</row>
    <row r="180" spans="4:35" ht="12.7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</row>
    <row r="181" spans="4:35" ht="12.75"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</row>
    <row r="182" spans="4:35" ht="12.75"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</row>
    <row r="183" spans="4:35" ht="12.75"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</row>
    <row r="184" spans="4:35" ht="12.75"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</row>
    <row r="185" spans="4:35" ht="12.75"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</row>
    <row r="186" spans="4:35" ht="12.75"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</row>
    <row r="187" spans="4:35" ht="12.75"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</row>
    <row r="188" spans="4:35" ht="12.7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</row>
    <row r="189" spans="4:35" ht="12.75"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</row>
    <row r="190" spans="4:35" ht="12.75"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</row>
    <row r="191" spans="4:35" ht="12.75"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</row>
    <row r="192" spans="4:35" ht="12.75"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</row>
    <row r="193" spans="4:35" ht="12.75"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</row>
    <row r="194" spans="4:35" ht="12.75"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</row>
    <row r="195" spans="4:35" ht="12.75"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</row>
    <row r="196" spans="4:35" ht="12.75"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</row>
    <row r="197" spans="4:35" ht="12.75"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</row>
    <row r="198" spans="4:35" ht="12.75"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</row>
    <row r="199" spans="4:35" ht="12.75"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</row>
    <row r="200" spans="4:35" ht="12.75"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</row>
    <row r="201" spans="4:35" ht="12.75"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</row>
    <row r="202" spans="4:35" ht="12.75"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</row>
    <row r="203" spans="4:35" ht="12.75"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</row>
    <row r="204" spans="4:35" ht="12.75"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</row>
    <row r="205" spans="4:35" ht="12.75"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</row>
    <row r="206" spans="4:35" ht="12.75"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</row>
    <row r="207" spans="4:35" ht="12.75"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</row>
    <row r="208" spans="4:35" ht="12.75"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</row>
    <row r="209" spans="4:35" ht="12.75"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</row>
    <row r="210" spans="4:35" ht="12.75"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</row>
    <row r="211" spans="4:35" ht="12.75"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</row>
    <row r="212" spans="4:35" ht="12.75"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</row>
    <row r="213" spans="4:35" ht="12.75"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</row>
    <row r="214" spans="4:35" ht="12.75"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</row>
    <row r="215" spans="4:35" ht="12.75"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</row>
    <row r="216" spans="4:35" ht="12.75"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</row>
    <row r="217" spans="4:35" ht="12.75"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</row>
    <row r="218" spans="4:35" ht="12.75"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</row>
    <row r="219" spans="4:35" ht="12.75"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</row>
    <row r="220" spans="4:35" ht="12.75"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</row>
    <row r="221" spans="4:35" ht="12.75"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</row>
    <row r="222" spans="4:35" ht="12.75"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</row>
    <row r="223" spans="4:35" ht="12.75"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</row>
    <row r="224" spans="4:35" ht="12.75"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</row>
    <row r="225" spans="4:35" ht="12.75"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</row>
    <row r="226" spans="4:35" ht="12.75"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</row>
    <row r="227" spans="4:35" ht="12.75"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</row>
    <row r="228" spans="4:35" ht="12.75"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</row>
    <row r="229" spans="4:35" ht="12.75"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</row>
    <row r="230" spans="4:35" ht="12.75"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</row>
    <row r="231" spans="4:35" ht="12.75"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</row>
    <row r="232" spans="4:35" ht="12.75"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</row>
    <row r="233" spans="4:35" ht="12.75"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</row>
    <row r="234" spans="4:35" ht="12.75"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</row>
    <row r="235" spans="4:35" ht="12.75"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</row>
    <row r="236" spans="4:35" ht="12.75"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</row>
    <row r="237" spans="4:35" ht="12.75"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</row>
    <row r="238" spans="4:35" ht="12.75"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</row>
    <row r="239" spans="4:35" ht="12.75"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</row>
    <row r="240" spans="4:35" ht="12.75"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</row>
    <row r="241" spans="4:35" ht="12.75"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</row>
    <row r="242" spans="4:35" ht="12.75"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</row>
    <row r="243" spans="4:35" ht="12.75"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</row>
    <row r="244" spans="4:35" ht="12.75"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</row>
    <row r="245" spans="4:35" ht="12.75"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</row>
    <row r="246" spans="4:35" ht="12.75"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</row>
    <row r="247" spans="4:35" ht="12.75"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</row>
    <row r="248" spans="4:35" ht="12.75"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</row>
    <row r="249" spans="4:35" ht="12.75"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</row>
    <row r="250" spans="4:35" ht="12.75"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</row>
    <row r="251" spans="4:35" ht="12.75"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</row>
    <row r="252" spans="4:35" ht="12.75"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</row>
    <row r="253" spans="4:35" ht="12.75"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</row>
    <row r="254" spans="4:35" ht="12.75"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</row>
    <row r="255" spans="4:35" ht="12.75"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</row>
    <row r="256" spans="4:35" ht="12.75"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</row>
    <row r="257" spans="4:35" ht="12.75"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</row>
    <row r="258" spans="4:35" ht="12.75"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</row>
    <row r="259" spans="4:35" ht="12.75"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</row>
    <row r="260" spans="4:35" ht="12.75"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</row>
    <row r="261" spans="4:35" ht="12.75"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</row>
    <row r="262" spans="4:35" ht="12.75"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</row>
    <row r="263" spans="4:35" ht="12.75"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</row>
    <row r="264" spans="4:35" ht="12.75"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</row>
    <row r="265" spans="4:35" ht="12.75"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</row>
    <row r="266" spans="4:35" ht="12.75"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</row>
    <row r="267" spans="4:35" ht="12.75"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</row>
    <row r="268" spans="4:35" ht="12.75"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</row>
    <row r="269" spans="4:35" ht="12.75"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</row>
    <row r="270" spans="4:35" ht="12.75"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</row>
    <row r="271" spans="4:35" ht="12.75"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</row>
    <row r="272" spans="4:35" ht="12.75"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</row>
    <row r="273" spans="4:35" ht="12.75"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</row>
    <row r="274" spans="4:35" ht="12.75"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</row>
    <row r="275" spans="4:35" ht="12.75"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</row>
    <row r="276" spans="4:35" ht="12.75"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</row>
    <row r="277" spans="4:35" ht="12.75"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</row>
    <row r="278" spans="4:35" ht="12.75"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</row>
    <row r="279" spans="4:35" ht="12.75"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</row>
    <row r="280" spans="4:35" ht="12.75"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</row>
    <row r="281" spans="4:35" ht="12.75"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</row>
    <row r="282" spans="4:35" ht="12.75"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</row>
    <row r="283" spans="4:35" ht="12.75"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</row>
    <row r="284" spans="4:35" ht="12.75"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</row>
    <row r="285" spans="4:35" ht="12.75"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</row>
    <row r="286" spans="4:35" ht="12.75"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</row>
    <row r="287" spans="4:35" ht="12.75"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</row>
    <row r="288" spans="4:35" ht="12.75"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</row>
    <row r="289" spans="4:35" ht="12.75"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</row>
    <row r="290" spans="4:35" ht="12.75"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</row>
    <row r="291" spans="4:35" ht="12.75"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</row>
    <row r="292" spans="4:35" ht="12.75"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</row>
    <row r="293" spans="4:35" ht="12.75"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</row>
    <row r="294" spans="4:35" ht="12.75"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</row>
    <row r="295" spans="4:35" ht="12.75"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</row>
    <row r="296" spans="4:35" ht="12.75"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</row>
    <row r="297" spans="4:35" ht="12.75"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</row>
    <row r="298" spans="4:35" ht="12.75"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</row>
    <row r="299" spans="4:35" ht="12.75"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</row>
    <row r="300" spans="4:35" ht="12.75"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</row>
    <row r="301" spans="4:35" ht="12.75"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</row>
    <row r="302" spans="4:35" ht="12.75"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</row>
    <row r="303" spans="4:35" ht="12.75"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</row>
    <row r="304" spans="4:35" ht="12.75"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</row>
    <row r="305" spans="4:35" ht="12.75"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</row>
    <row r="306" spans="4:35" ht="12.75"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</row>
    <row r="307" spans="4:35" ht="12.75"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</row>
    <row r="308" spans="4:35" ht="12.75"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</row>
    <row r="309" spans="4:35" ht="12.75"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</row>
    <row r="310" spans="4:35" ht="12.75"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</row>
    <row r="311" spans="4:35" ht="12.75"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</row>
    <row r="312" spans="4:35" ht="12.75"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</row>
    <row r="313" spans="4:35" ht="12.75"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</row>
    <row r="314" spans="4:35" ht="12.75"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</row>
    <row r="315" spans="4:35" ht="12.75"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</row>
    <row r="316" spans="4:35" ht="12.75"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</row>
    <row r="317" spans="4:35" ht="12.75"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</row>
    <row r="318" spans="4:35" ht="12.75"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</row>
    <row r="319" spans="4:35" ht="12.75"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</row>
    <row r="320" spans="4:35" ht="12.75"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</row>
    <row r="321" spans="4:35" ht="12.75"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</row>
    <row r="322" spans="4:35" ht="12.75"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</row>
    <row r="323" spans="4:35" ht="12.75"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</row>
    <row r="324" spans="4:35" ht="12.75"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</row>
    <row r="325" spans="4:35" ht="12.75"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</row>
    <row r="326" spans="4:35" ht="12.75"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</row>
    <row r="327" spans="4:35" ht="12.75"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</row>
    <row r="328" spans="4:35" ht="12.75"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</row>
    <row r="329" spans="4:35" ht="12.75"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</row>
    <row r="330" spans="4:35" ht="12.75"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</row>
    <row r="331" spans="4:35" ht="12.75"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</row>
    <row r="332" spans="4:35" ht="12.75"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</row>
    <row r="333" spans="4:35" ht="12.75"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</row>
    <row r="334" spans="4:35" ht="12.75"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</row>
    <row r="335" spans="4:35" ht="12.75"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</row>
    <row r="336" spans="4:35" ht="12.75"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</row>
    <row r="337" spans="4:35" ht="12.75"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</row>
    <row r="338" spans="4:35" ht="12.75"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</row>
    <row r="339" spans="4:35" ht="12.75"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</row>
    <row r="340" spans="4:35" ht="12.75"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</row>
    <row r="341" spans="4:35" ht="12.75"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</row>
    <row r="342" spans="4:35" ht="12.75"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</row>
    <row r="343" spans="4:35" ht="12.75"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</row>
    <row r="344" spans="4:35" ht="12.75"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</row>
    <row r="345" spans="4:35" ht="12.75"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</row>
    <row r="346" spans="4:35" ht="12.75"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</row>
    <row r="347" spans="4:35" ht="12.75"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</row>
    <row r="348" spans="4:35" ht="12.75"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</row>
    <row r="349" spans="4:35" ht="12.75"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</row>
    <row r="350" spans="4:35" ht="12.75"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</row>
    <row r="351" spans="4:35" ht="12.75"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</row>
    <row r="352" spans="4:35" ht="12.75"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</row>
    <row r="353" spans="4:35" ht="12.75"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</row>
    <row r="354" spans="4:35" ht="12.75"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</row>
    <row r="355" spans="4:35" ht="12.75"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</row>
    <row r="356" spans="4:35" ht="12.75"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</row>
    <row r="357" spans="4:35" ht="12.75"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</row>
    <row r="358" spans="4:35" ht="12.75"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</row>
    <row r="359" spans="4:35" ht="12.75"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</row>
    <row r="360" spans="4:35" ht="12.75"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</row>
    <row r="361" spans="4:35" ht="12.75"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</row>
    <row r="362" spans="4:35" ht="12.75"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</row>
    <row r="363" spans="4:35" ht="12.75"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</row>
    <row r="364" spans="4:35" ht="12.75"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</row>
    <row r="365" spans="4:35" ht="12.75"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</row>
    <row r="366" spans="4:35" ht="12.75"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</row>
    <row r="367" spans="4:35" ht="12.75"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</row>
    <row r="368" spans="4:35" ht="12.75"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</row>
    <row r="369" spans="4:35" ht="12.75"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</row>
    <row r="370" spans="4:35" ht="12.75"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</row>
    <row r="371" spans="4:35" ht="12.75"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</row>
    <row r="372" spans="4:35" ht="12.75"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</row>
    <row r="373" spans="4:35" ht="12.75"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</row>
    <row r="374" spans="4:35" ht="12.75"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</row>
    <row r="375" spans="4:35" ht="12.75"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</row>
    <row r="376" spans="4:35" ht="12.75"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</row>
    <row r="377" spans="4:35" ht="12.75"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</row>
    <row r="378" spans="4:35" ht="12.75"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</row>
    <row r="379" spans="4:35" ht="12.75"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</row>
    <row r="380" spans="4:35" ht="12.75"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</row>
    <row r="381" spans="4:35" ht="12.75"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</row>
    <row r="382" spans="4:35" ht="12.75"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</row>
    <row r="383" spans="4:35" ht="12.75"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</row>
    <row r="384" spans="4:35" ht="12.75"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</row>
    <row r="385" spans="4:35" ht="12.75"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</row>
    <row r="386" spans="4:35" ht="12.75"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</row>
    <row r="387" spans="4:35" ht="12.75"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</row>
    <row r="388" spans="4:35" ht="12.75"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</row>
    <row r="389" spans="4:35" ht="12.75"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</row>
    <row r="390" spans="4:35" ht="12.75"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</row>
    <row r="391" spans="4:35" ht="12.75"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</row>
    <row r="392" spans="4:35" ht="12.75"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</row>
    <row r="393" spans="4:35" ht="12.75"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</row>
    <row r="394" spans="4:35" ht="12.75"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</row>
    <row r="395" spans="4:35" ht="12.75"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</row>
    <row r="396" spans="4:35" ht="12.75"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</row>
    <row r="397" spans="4:35" ht="12.75"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</row>
    <row r="398" spans="4:35" ht="12.75"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</row>
    <row r="399" spans="4:35" ht="12.75"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</row>
    <row r="400" spans="4:35" ht="12.75"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</row>
    <row r="401" spans="4:35" ht="12.75"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</row>
    <row r="402" spans="4:35" ht="12.75"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</row>
    <row r="403" spans="4:35" ht="12.75"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</row>
    <row r="404" spans="4:35" ht="12.75"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</row>
    <row r="405" spans="4:35" ht="12.75"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</row>
    <row r="406" spans="4:35" ht="12.75"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</row>
    <row r="407" spans="4:35" ht="12.75"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</row>
    <row r="408" spans="4:35" ht="12.75"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</row>
    <row r="409" spans="4:35" ht="12.75"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</row>
    <row r="410" spans="4:35" ht="12.75"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</row>
    <row r="411" spans="4:35" ht="12.75"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</row>
    <row r="412" spans="4:35" ht="12.75"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</row>
    <row r="413" spans="4:35" ht="12.75"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</row>
    <row r="414" spans="4:35" ht="12.75"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</row>
    <row r="415" spans="4:35" ht="12.75"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</row>
    <row r="416" spans="4:35" ht="12.75"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</row>
    <row r="417" spans="4:35" ht="12.75"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</row>
    <row r="418" spans="4:35" ht="12.75"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</row>
    <row r="419" spans="4:35" ht="12.75"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</row>
    <row r="420" spans="4:35" ht="12.75"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</row>
    <row r="421" spans="4:35" ht="12.75"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</row>
    <row r="422" spans="4:35" ht="12.75"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</row>
    <row r="423" spans="4:35" ht="12.75"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</row>
    <row r="424" spans="4:35" ht="12.75"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</row>
    <row r="425" spans="4:35" ht="12.75"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</row>
  </sheetData>
  <mergeCells count="6">
    <mergeCell ref="A51:K51"/>
    <mergeCell ref="A1:J1"/>
    <mergeCell ref="A2:J2"/>
    <mergeCell ref="A3:J3"/>
    <mergeCell ref="E9:H9"/>
    <mergeCell ref="I9:J9"/>
  </mergeCells>
  <printOptions/>
  <pageMargins left="0.5" right="0" top="0.5" bottom="0.25" header="0.5" footer="0.5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8">
      <selection activeCell="J29" sqref="J29"/>
    </sheetView>
  </sheetViews>
  <sheetFormatPr defaultColWidth="9.140625" defaultRowHeight="12.75"/>
  <cols>
    <col min="1" max="1" width="3.140625" style="0" customWidth="1"/>
    <col min="2" max="2" width="2.7109375" style="0" customWidth="1"/>
    <col min="5" max="5" width="12.8515625" style="0" customWidth="1"/>
    <col min="6" max="6" width="10.8515625" style="0" customWidth="1"/>
    <col min="7" max="7" width="11.421875" style="0" customWidth="1"/>
    <col min="8" max="8" width="15.00390625" style="0" bestFit="1" customWidth="1"/>
    <col min="9" max="9" width="2.7109375" style="0" customWidth="1"/>
    <col min="10" max="10" width="14.00390625" style="0" bestFit="1" customWidth="1"/>
  </cols>
  <sheetData>
    <row r="1" spans="1:9" ht="15.75">
      <c r="A1" s="103" t="s">
        <v>1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50</v>
      </c>
      <c r="B2" s="104"/>
      <c r="C2" s="104"/>
      <c r="D2" s="104"/>
      <c r="E2" s="104"/>
      <c r="F2" s="104"/>
      <c r="G2" s="104"/>
      <c r="H2" s="104"/>
      <c r="I2" s="104"/>
    </row>
    <row r="3" spans="1:9" ht="12.75">
      <c r="A3" s="104" t="s">
        <v>51</v>
      </c>
      <c r="B3" s="104"/>
      <c r="C3" s="104"/>
      <c r="D3" s="104"/>
      <c r="E3" s="104"/>
      <c r="F3" s="104"/>
      <c r="G3" s="104"/>
      <c r="H3" s="104"/>
      <c r="I3" s="104"/>
    </row>
    <row r="4" spans="1:7" ht="12.75">
      <c r="A4" s="45"/>
      <c r="B4" s="45"/>
      <c r="C4" s="45"/>
      <c r="D4" s="45"/>
      <c r="E4" s="45"/>
      <c r="F4" s="45"/>
      <c r="G4" s="45"/>
    </row>
    <row r="5" spans="1:9" ht="13.5" thickBot="1">
      <c r="A5" s="72" t="s">
        <v>137</v>
      </c>
      <c r="B5" s="46"/>
      <c r="C5" s="46"/>
      <c r="D5" s="46"/>
      <c r="E5" s="46"/>
      <c r="F5" s="46"/>
      <c r="G5" s="46"/>
      <c r="H5" s="28"/>
      <c r="I5" s="28"/>
    </row>
    <row r="6" spans="1:7" ht="15.75">
      <c r="A6" s="38"/>
      <c r="B6" s="36"/>
      <c r="C6" s="33"/>
      <c r="D6" s="34"/>
      <c r="E6" s="34"/>
      <c r="F6" s="34"/>
      <c r="G6" s="37"/>
    </row>
    <row r="7" spans="1:7" ht="15.75">
      <c r="A7" s="73" t="s">
        <v>138</v>
      </c>
      <c r="B7" s="36"/>
      <c r="C7" s="33"/>
      <c r="D7" s="34"/>
      <c r="E7" s="34"/>
      <c r="F7" s="34"/>
      <c r="G7" s="37"/>
    </row>
    <row r="8" spans="1:7" ht="15.75">
      <c r="A8" s="73"/>
      <c r="B8" s="36"/>
      <c r="C8" s="33"/>
      <c r="D8" s="34"/>
      <c r="E8" s="34"/>
      <c r="F8" s="34"/>
      <c r="G8" s="37"/>
    </row>
    <row r="9" spans="1:10" ht="15.75">
      <c r="A9" s="73"/>
      <c r="B9" s="36"/>
      <c r="C9" s="33"/>
      <c r="D9" s="34"/>
      <c r="E9" s="34"/>
      <c r="F9" s="34"/>
      <c r="G9" s="37"/>
      <c r="H9" s="29" t="s">
        <v>146</v>
      </c>
      <c r="I9" s="11"/>
      <c r="J9" s="92" t="s">
        <v>147</v>
      </c>
    </row>
    <row r="10" spans="1:10" ht="15.75">
      <c r="A10" s="73"/>
      <c r="B10" s="36"/>
      <c r="C10" s="33"/>
      <c r="D10" s="34"/>
      <c r="E10" s="34"/>
      <c r="F10" s="34"/>
      <c r="G10" s="37"/>
      <c r="H10" s="29" t="s">
        <v>44</v>
      </c>
      <c r="I10" s="11"/>
      <c r="J10" s="29" t="s">
        <v>45</v>
      </c>
    </row>
    <row r="11" spans="1:10" ht="15.75">
      <c r="A11" s="73"/>
      <c r="B11" s="36"/>
      <c r="C11" s="33"/>
      <c r="D11" s="34"/>
      <c r="E11" s="34"/>
      <c r="F11" s="34"/>
      <c r="G11" s="37"/>
      <c r="H11" s="91" t="s">
        <v>116</v>
      </c>
      <c r="I11" s="3"/>
      <c r="J11" s="88" t="s">
        <v>150</v>
      </c>
    </row>
    <row r="13" spans="8:10" ht="12.75">
      <c r="H13" s="29" t="s">
        <v>13</v>
      </c>
      <c r="J13" s="29" t="s">
        <v>13</v>
      </c>
    </row>
    <row r="14" ht="12.75">
      <c r="A14" s="5" t="s">
        <v>82</v>
      </c>
    </row>
    <row r="15" spans="2:10" ht="12.75">
      <c r="B15" s="67" t="s">
        <v>140</v>
      </c>
      <c r="H15" s="53">
        <f>'[8]cashflow'!$G$8+1</f>
        <v>18825.04356646488</v>
      </c>
      <c r="J15" s="53">
        <f>-1693+2092</f>
        <v>399</v>
      </c>
    </row>
    <row r="16" spans="8:10" ht="12.75">
      <c r="H16" s="53"/>
      <c r="J16" s="53"/>
    </row>
    <row r="17" spans="2:10" ht="12.75">
      <c r="B17" s="67" t="s">
        <v>113</v>
      </c>
      <c r="H17" s="53"/>
      <c r="J17" s="53"/>
    </row>
    <row r="18" spans="3:10" ht="12.75">
      <c r="C18" t="s">
        <v>83</v>
      </c>
      <c r="H18" s="53">
        <f>'[8]cashflow'!$I$38-1</f>
        <v>-10663.964437600001</v>
      </c>
      <c r="J18" s="53">
        <v>6287</v>
      </c>
    </row>
    <row r="19" spans="3:10" ht="12.75">
      <c r="C19" t="s">
        <v>84</v>
      </c>
      <c r="H19" s="53">
        <f>'[8]cashflow'!$G$24</f>
        <v>666.06504</v>
      </c>
      <c r="J19" s="53">
        <v>649</v>
      </c>
    </row>
    <row r="20" spans="3:10" ht="12.75">
      <c r="C20" t="s">
        <v>85</v>
      </c>
      <c r="H20" s="53">
        <f>'[8]cashflow'!$G$25</f>
        <v>-1228.1190340499995</v>
      </c>
      <c r="J20" s="53">
        <v>-1391</v>
      </c>
    </row>
    <row r="21" spans="8:10" ht="12.75">
      <c r="H21" s="65"/>
      <c r="J21" s="65"/>
    </row>
    <row r="22" spans="2:10" ht="12.75">
      <c r="B22" s="67" t="s">
        <v>165</v>
      </c>
      <c r="H22" s="53">
        <f>SUM(H15:H20)</f>
        <v>7599.025134814878</v>
      </c>
      <c r="J22" s="53">
        <f>SUM(J15:J20)</f>
        <v>5944</v>
      </c>
    </row>
    <row r="23" spans="8:10" ht="12.75">
      <c r="H23" s="53"/>
      <c r="J23" s="53"/>
    </row>
    <row r="24" spans="2:10" ht="12.75">
      <c r="B24" t="s">
        <v>86</v>
      </c>
      <c r="H24" s="53"/>
      <c r="J24" s="53"/>
    </row>
    <row r="25" spans="3:10" ht="12.75">
      <c r="C25" t="s">
        <v>87</v>
      </c>
      <c r="H25" s="53">
        <f>SUM('[8]cashflow'!$G$46:$G$53)-'[8]cashflow'!$G$47</f>
        <v>-34000.43728171001</v>
      </c>
      <c r="J25" s="53">
        <v>24607</v>
      </c>
    </row>
    <row r="26" spans="3:10" ht="12.75">
      <c r="C26" t="s">
        <v>88</v>
      </c>
      <c r="H26" s="53">
        <f>'[8]cashflow'!$G$47</f>
        <v>8223.497809994999</v>
      </c>
      <c r="J26" s="53">
        <f>-24231-2092</f>
        <v>-26323</v>
      </c>
    </row>
    <row r="27" spans="8:10" ht="12.75">
      <c r="H27" s="65"/>
      <c r="J27" s="65"/>
    </row>
    <row r="28" spans="2:10" ht="12.75">
      <c r="B28" s="15" t="s">
        <v>151</v>
      </c>
      <c r="H28" s="53">
        <f>SUM(H22:H26)</f>
        <v>-18177.914336900132</v>
      </c>
      <c r="J28" s="53">
        <f>SUM(J22:J26)</f>
        <v>4228</v>
      </c>
    </row>
    <row r="29" spans="8:10" ht="12.75">
      <c r="H29" s="53"/>
      <c r="J29" s="53"/>
    </row>
    <row r="30" spans="2:10" ht="12.75">
      <c r="B30" t="s">
        <v>84</v>
      </c>
      <c r="H30" s="53">
        <f>-H19</f>
        <v>-666.06504</v>
      </c>
      <c r="J30" s="53">
        <f>-649</f>
        <v>-649</v>
      </c>
    </row>
    <row r="31" spans="2:10" ht="12.75">
      <c r="B31" t="s">
        <v>85</v>
      </c>
      <c r="H31" s="53">
        <f>-H20</f>
        <v>1228.1190340499995</v>
      </c>
      <c r="J31" s="53">
        <v>1391</v>
      </c>
    </row>
    <row r="32" spans="2:10" ht="12.75">
      <c r="B32" t="s">
        <v>89</v>
      </c>
      <c r="H32" s="53">
        <f>'[8]cashflow'!$G$59</f>
        <v>-380.0644562000001</v>
      </c>
      <c r="J32" s="53">
        <v>-209</v>
      </c>
    </row>
    <row r="33" spans="8:10" ht="12.75">
      <c r="H33" s="65"/>
      <c r="J33" s="53"/>
    </row>
    <row r="34" spans="2:10" ht="12.75">
      <c r="B34" s="15" t="s">
        <v>152</v>
      </c>
      <c r="H34" s="68">
        <f>SUM(H28:H33)</f>
        <v>-17995.924799050135</v>
      </c>
      <c r="J34" s="68">
        <f>SUM(J28:J33)</f>
        <v>4761</v>
      </c>
    </row>
    <row r="35" spans="2:10" ht="12.75">
      <c r="B35" s="6" t="s">
        <v>6</v>
      </c>
      <c r="H35" s="53"/>
      <c r="J35" s="53"/>
    </row>
    <row r="36" spans="1:10" ht="12.75">
      <c r="A36" s="5" t="s">
        <v>90</v>
      </c>
      <c r="H36" s="53"/>
      <c r="J36" s="53"/>
    </row>
    <row r="37" spans="2:10" ht="12.75">
      <c r="B37" t="s">
        <v>91</v>
      </c>
      <c r="H37" s="53">
        <f>'[8]cashflow'!$G$67</f>
        <v>-1152.846567</v>
      </c>
      <c r="J37" s="53">
        <v>-17489</v>
      </c>
    </row>
    <row r="38" spans="2:10" ht="12.75">
      <c r="B38" t="s">
        <v>93</v>
      </c>
      <c r="H38" s="53">
        <f>'[8]cashflow'!$G$66</f>
        <v>155.23933385000035</v>
      </c>
      <c r="J38" s="53">
        <v>369</v>
      </c>
    </row>
    <row r="39" spans="2:10" ht="12.75">
      <c r="B39" s="67" t="s">
        <v>100</v>
      </c>
      <c r="H39" s="53">
        <f>'[8]cashflow'!$G$73</f>
        <v>31007.80545</v>
      </c>
      <c r="J39" s="53">
        <v>8320</v>
      </c>
    </row>
    <row r="40" spans="2:10" ht="12.75">
      <c r="B40" s="67" t="s">
        <v>101</v>
      </c>
      <c r="H40" s="53">
        <f>'[8]cashflow'!$G$72</f>
        <v>985</v>
      </c>
      <c r="J40" s="53">
        <v>792</v>
      </c>
    </row>
    <row r="41" spans="8:10" ht="12.75">
      <c r="H41" s="53"/>
      <c r="J41" s="53"/>
    </row>
    <row r="42" spans="2:10" ht="12.75">
      <c r="B42" s="15" t="s">
        <v>153</v>
      </c>
      <c r="H42" s="68">
        <f>SUM(H37:H40)</f>
        <v>30995.19821685</v>
      </c>
      <c r="J42" s="68">
        <f>SUM(J37:J40)</f>
        <v>-8008</v>
      </c>
    </row>
    <row r="43" spans="8:10" ht="12.75">
      <c r="H43" s="53"/>
      <c r="J43" s="53"/>
    </row>
    <row r="44" spans="1:10" ht="12.75">
      <c r="A44" s="5" t="s">
        <v>94</v>
      </c>
      <c r="H44" s="53"/>
      <c r="J44" s="53"/>
    </row>
    <row r="45" spans="1:10" ht="12.75">
      <c r="A45" s="5"/>
      <c r="B45" t="s">
        <v>96</v>
      </c>
      <c r="H45" s="53">
        <f>'[8]cashflow'!$G$83</f>
        <v>3916.511040000012</v>
      </c>
      <c r="J45" s="53">
        <v>14713</v>
      </c>
    </row>
    <row r="46" spans="1:10" ht="12.75">
      <c r="A46" s="5"/>
      <c r="B46" t="s">
        <v>97</v>
      </c>
      <c r="H46" s="53">
        <v>0</v>
      </c>
      <c r="J46" s="53">
        <v>2875</v>
      </c>
    </row>
    <row r="47" spans="1:10" ht="12.75">
      <c r="A47" s="5"/>
      <c r="B47" t="s">
        <v>98</v>
      </c>
      <c r="H47" s="53">
        <f>'[8]cashflow'!$G$88</f>
        <v>-40</v>
      </c>
      <c r="J47" s="53">
        <v>-23</v>
      </c>
    </row>
    <row r="48" spans="2:10" ht="12.75">
      <c r="B48" t="s">
        <v>95</v>
      </c>
      <c r="H48" s="53">
        <f>'[8]cashflow'!$G$86</f>
        <v>-1944.2150000000001</v>
      </c>
      <c r="J48" s="53">
        <v>-2126</v>
      </c>
    </row>
    <row r="49" spans="2:10" ht="12.75">
      <c r="B49" t="s">
        <v>99</v>
      </c>
      <c r="H49" s="53">
        <f>'[8]cashflow'!$G$87</f>
        <v>-54.44645899999985</v>
      </c>
      <c r="J49" s="53">
        <v>-276</v>
      </c>
    </row>
    <row r="50" spans="8:10" ht="12.75">
      <c r="H50" s="53"/>
      <c r="J50" s="53"/>
    </row>
    <row r="51" spans="2:10" ht="12.75">
      <c r="B51" s="15" t="s">
        <v>141</v>
      </c>
      <c r="H51" s="68">
        <f>SUM(H45:H49)+1</f>
        <v>1878.8495810000122</v>
      </c>
      <c r="J51" s="68">
        <f>SUM(J45:J49)</f>
        <v>15163</v>
      </c>
    </row>
    <row r="52" spans="8:10" ht="12.75">
      <c r="H52" s="53"/>
      <c r="J52" s="53"/>
    </row>
    <row r="53" spans="1:10" ht="12.75">
      <c r="A53" s="15" t="s">
        <v>142</v>
      </c>
      <c r="H53" s="53">
        <f>H34+H42+H51</f>
        <v>14878.122998799878</v>
      </c>
      <c r="J53" s="53">
        <f>J34+J42+J51</f>
        <v>11916</v>
      </c>
    </row>
    <row r="54" spans="8:10" ht="12.75">
      <c r="H54" s="53"/>
      <c r="J54" s="53"/>
    </row>
    <row r="55" spans="1:10" ht="12.75">
      <c r="A55" s="15" t="s">
        <v>154</v>
      </c>
      <c r="H55" s="53">
        <f>'[8]cashflow'!$G$97</f>
        <v>148368</v>
      </c>
      <c r="J55" s="53">
        <v>165247</v>
      </c>
    </row>
    <row r="56" spans="1:10" ht="12.75">
      <c r="A56" s="5"/>
      <c r="H56" s="53"/>
      <c r="J56" s="53"/>
    </row>
    <row r="57" spans="1:10" ht="12.75">
      <c r="A57" s="5" t="s">
        <v>102</v>
      </c>
      <c r="H57" s="53">
        <f>'[8]cashflow'!$G$95</f>
        <v>98.4468999999985</v>
      </c>
      <c r="J57" s="53">
        <v>-83</v>
      </c>
    </row>
    <row r="58" spans="1:10" ht="12.75">
      <c r="A58" s="5"/>
      <c r="H58" s="53"/>
      <c r="J58" s="53"/>
    </row>
    <row r="59" spans="1:10" ht="13.5" thickBot="1">
      <c r="A59" s="15" t="s">
        <v>155</v>
      </c>
      <c r="H59" s="66">
        <f>SUM(H53:H57)-1</f>
        <v>163343.56989879988</v>
      </c>
      <c r="J59" s="66">
        <f>SUM(J53:J57)</f>
        <v>177080</v>
      </c>
    </row>
    <row r="60" ht="12.75">
      <c r="J60" s="53"/>
    </row>
    <row r="61" ht="12.75">
      <c r="J61" s="53"/>
    </row>
    <row r="62" spans="1:10" ht="12.75">
      <c r="A62" s="15" t="s">
        <v>103</v>
      </c>
      <c r="J62" s="53"/>
    </row>
    <row r="63" ht="12.75">
      <c r="J63" s="53"/>
    </row>
    <row r="64" spans="2:10" ht="12.75">
      <c r="B64" s="5" t="s">
        <v>104</v>
      </c>
      <c r="H64" s="53">
        <f>'[8]cashflow'!$G$105</f>
        <v>-3444.71</v>
      </c>
      <c r="J64" s="53">
        <v>-8741</v>
      </c>
    </row>
    <row r="65" spans="2:10" ht="12.75">
      <c r="B65" s="5" t="s">
        <v>35</v>
      </c>
      <c r="H65" s="53">
        <f>'[8]cashflow'!$G$103</f>
        <v>25944.940922349997</v>
      </c>
      <c r="J65" s="53">
        <v>16506</v>
      </c>
    </row>
    <row r="66" spans="2:10" ht="12.75">
      <c r="B66" s="5" t="s">
        <v>105</v>
      </c>
      <c r="H66" s="53">
        <f>'[8]cashflow'!$G$104</f>
        <v>140843.607225</v>
      </c>
      <c r="J66" s="53">
        <v>169315</v>
      </c>
    </row>
    <row r="67" spans="8:10" ht="12.75">
      <c r="H67" s="53"/>
      <c r="J67" s="53"/>
    </row>
    <row r="68" spans="8:10" ht="13.5" thickBot="1">
      <c r="H68" s="66">
        <f>SUM(H64:H66)</f>
        <v>163343.83814735</v>
      </c>
      <c r="J68" s="66">
        <f>SUM(J64:J66)</f>
        <v>177080</v>
      </c>
    </row>
    <row r="69" ht="12.75">
      <c r="H69" s="57">
        <f>H59-H68</f>
        <v>-0.2682485501281917</v>
      </c>
    </row>
    <row r="71" ht="12.75">
      <c r="A71" s="15"/>
    </row>
    <row r="72" spans="3:11" ht="12.75">
      <c r="C72" s="105" t="s">
        <v>148</v>
      </c>
      <c r="D72" s="106"/>
      <c r="E72" s="106"/>
      <c r="F72" s="106"/>
      <c r="G72" s="106"/>
      <c r="H72" s="106"/>
      <c r="I72" s="106"/>
      <c r="J72" s="106"/>
      <c r="K72" s="106"/>
    </row>
    <row r="73" ht="12.75">
      <c r="C73" s="15" t="s">
        <v>149</v>
      </c>
    </row>
  </sheetData>
  <mergeCells count="4">
    <mergeCell ref="C72:K72"/>
    <mergeCell ref="A1:I1"/>
    <mergeCell ref="A2:I2"/>
    <mergeCell ref="A3:I3"/>
  </mergeCells>
  <printOptions/>
  <pageMargins left="0.99" right="0.24" top="0" bottom="0" header="0.37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V8:AW10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12.7109375" style="0" bestFit="1" customWidth="1"/>
    <col min="4" max="6" width="11.7109375" style="0" customWidth="1"/>
    <col min="7" max="7" width="10.8515625" style="0" bestFit="1" customWidth="1"/>
    <col min="8" max="8" width="1.7109375" style="0" customWidth="1"/>
    <col min="9" max="9" width="24.28125" style="0" bestFit="1" customWidth="1"/>
    <col min="10" max="10" width="1.7109375" style="0" customWidth="1"/>
    <col min="11" max="11" width="12.00390625" style="0" bestFit="1" customWidth="1"/>
    <col min="12" max="12" width="1.7109375" style="0" customWidth="1"/>
    <col min="13" max="13" width="24.28125" style="0" bestFit="1" customWidth="1"/>
  </cols>
  <sheetData>
    <row r="8" spans="48:49" ht="12.75">
      <c r="AV8" s="16"/>
      <c r="AW8" s="16"/>
    </row>
    <row r="9" spans="48:49" ht="12.75">
      <c r="AV9" s="16"/>
      <c r="AW9" s="16"/>
    </row>
    <row r="10" spans="48:49" ht="12.75">
      <c r="AV10" s="16"/>
      <c r="AW10" s="16"/>
    </row>
  </sheetData>
  <printOptions/>
  <pageMargins left="0.83" right="0.24" top="0.15" bottom="0" header="0.4" footer="0.27"/>
  <pageSetup horizontalDpi="600" verticalDpi="600" orientation="landscape" scale="65" r:id="rId1"/>
  <headerFooter alignWithMargins="0">
    <oddHeader>&amp;R&amp;D&amp;T&amp;F&amp;A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U265"/>
  <sheetViews>
    <sheetView tabSelected="1" workbookViewId="0" topLeftCell="A49">
      <selection activeCell="A71" sqref="A71"/>
    </sheetView>
  </sheetViews>
  <sheetFormatPr defaultColWidth="9.140625" defaultRowHeight="12.75"/>
  <cols>
    <col min="1" max="1" width="38.7109375" style="0" customWidth="1"/>
    <col min="2" max="2" width="10.7109375" style="0" customWidth="1"/>
    <col min="4" max="6" width="10.7109375" style="0" hidden="1" customWidth="1"/>
    <col min="7" max="7" width="18.7109375" style="0" customWidth="1"/>
    <col min="8" max="8" width="1.7109375" style="0" customWidth="1"/>
    <col min="9" max="9" width="24.28125" style="0" customWidth="1"/>
    <col min="10" max="10" width="1.7109375" style="0" customWidth="1"/>
    <col min="11" max="11" width="18.7109375" style="0" customWidth="1"/>
    <col min="12" max="12" width="1.7109375" style="0" customWidth="1"/>
    <col min="13" max="13" width="24.28125" style="0" customWidth="1"/>
    <col min="14" max="14" width="10.28125" style="0" customWidth="1"/>
    <col min="15" max="15" width="8.28125" style="0" customWidth="1"/>
  </cols>
  <sheetData>
    <row r="2" spans="1:13" ht="15.75" customHeight="1">
      <c r="A2" s="108" t="s">
        <v>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2.75">
      <c r="A3" s="106" t="s">
        <v>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2.75">
      <c r="A4" s="106" t="s">
        <v>51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6" ht="12.75">
      <c r="A6" s="42">
        <v>37946</v>
      </c>
    </row>
    <row r="7" ht="12.75">
      <c r="A7" s="42"/>
    </row>
    <row r="8" ht="12.75">
      <c r="A8" s="43"/>
    </row>
    <row r="9" ht="12.75">
      <c r="A9" s="43" t="s">
        <v>52</v>
      </c>
    </row>
    <row r="10" ht="12.75">
      <c r="A10" s="43" t="s">
        <v>53</v>
      </c>
    </row>
    <row r="11" ht="12.75">
      <c r="A11" s="43" t="s">
        <v>54</v>
      </c>
    </row>
    <row r="12" ht="12.75">
      <c r="A12" s="43" t="s">
        <v>55</v>
      </c>
    </row>
    <row r="13" ht="12.75">
      <c r="A13" s="40"/>
    </row>
    <row r="15" spans="1:13" ht="13.5" thickBot="1">
      <c r="A15" s="71" t="s">
        <v>137</v>
      </c>
      <c r="B15" s="28"/>
      <c r="C15" s="28"/>
      <c r="D15" s="28"/>
      <c r="E15" s="28"/>
      <c r="F15" s="28"/>
      <c r="G15" s="28"/>
      <c r="H15" s="28"/>
      <c r="I15" s="28"/>
      <c r="J15" s="28"/>
      <c r="K15" s="41"/>
      <c r="L15" s="41"/>
      <c r="M15" s="28"/>
    </row>
    <row r="16" spans="1:12" ht="12.75">
      <c r="A16" s="5"/>
      <c r="K16" s="5"/>
      <c r="L16" s="5"/>
    </row>
    <row r="17" spans="1:12" ht="12.75">
      <c r="A17" s="35" t="s">
        <v>56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3" ht="12.75">
      <c r="A19" s="5"/>
      <c r="B19" s="5"/>
      <c r="C19" s="5"/>
      <c r="D19" s="15"/>
      <c r="E19" s="5"/>
      <c r="F19" s="5"/>
      <c r="G19" s="109" t="s">
        <v>109</v>
      </c>
      <c r="H19" s="110"/>
      <c r="I19" s="111"/>
      <c r="J19" s="22"/>
      <c r="K19" s="112" t="s">
        <v>25</v>
      </c>
      <c r="L19" s="113"/>
      <c r="M19" s="114"/>
    </row>
    <row r="20" spans="1:13" ht="12.75">
      <c r="A20" s="5"/>
      <c r="B20" s="5"/>
      <c r="C20" s="5"/>
      <c r="D20" s="18" t="s">
        <v>19</v>
      </c>
      <c r="E20" s="19" t="s">
        <v>19</v>
      </c>
      <c r="F20" s="19" t="s">
        <v>19</v>
      </c>
      <c r="G20" s="20">
        <v>2003</v>
      </c>
      <c r="H20" s="21"/>
      <c r="I20" s="81">
        <v>2002</v>
      </c>
      <c r="J20" s="29"/>
      <c r="K20" s="20">
        <v>2003</v>
      </c>
      <c r="L20" s="21"/>
      <c r="M20" s="81">
        <v>2002</v>
      </c>
    </row>
    <row r="21" spans="1:13" ht="12.75">
      <c r="A21" s="5"/>
      <c r="B21" s="5"/>
      <c r="C21" s="29"/>
      <c r="D21" s="20" t="s">
        <v>20</v>
      </c>
      <c r="E21" s="21" t="s">
        <v>20</v>
      </c>
      <c r="F21" s="21" t="s">
        <v>20</v>
      </c>
      <c r="G21" s="87" t="s">
        <v>108</v>
      </c>
      <c r="H21" s="21"/>
      <c r="I21" s="81" t="s">
        <v>47</v>
      </c>
      <c r="J21" s="29"/>
      <c r="K21" s="20" t="s">
        <v>48</v>
      </c>
      <c r="L21" s="21"/>
      <c r="M21" s="81" t="s">
        <v>47</v>
      </c>
    </row>
    <row r="22" spans="1:13" ht="12.75">
      <c r="A22" s="5"/>
      <c r="B22" s="5"/>
      <c r="C22" s="5"/>
      <c r="D22" s="20" t="s">
        <v>21</v>
      </c>
      <c r="E22" s="21" t="s">
        <v>21</v>
      </c>
      <c r="F22" s="21" t="s">
        <v>21</v>
      </c>
      <c r="G22" s="20" t="s">
        <v>44</v>
      </c>
      <c r="H22" s="21"/>
      <c r="I22" s="81" t="s">
        <v>45</v>
      </c>
      <c r="J22" s="29"/>
      <c r="K22" s="20" t="s">
        <v>44</v>
      </c>
      <c r="L22" s="21"/>
      <c r="M22" s="81" t="s">
        <v>49</v>
      </c>
    </row>
    <row r="23" spans="1:13" ht="12.75">
      <c r="A23" s="5"/>
      <c r="B23" s="5"/>
      <c r="C23" s="5"/>
      <c r="D23" s="20" t="s">
        <v>18</v>
      </c>
      <c r="E23" s="22" t="s">
        <v>17</v>
      </c>
      <c r="F23" s="22" t="s">
        <v>22</v>
      </c>
      <c r="G23" s="79">
        <v>37894</v>
      </c>
      <c r="H23" s="24"/>
      <c r="I23" s="82">
        <v>37529</v>
      </c>
      <c r="J23" s="30"/>
      <c r="K23" s="79">
        <v>37894</v>
      </c>
      <c r="L23" s="86"/>
      <c r="M23" s="82">
        <v>37529</v>
      </c>
    </row>
    <row r="24" spans="1:13" ht="12.75">
      <c r="A24" s="5"/>
      <c r="B24" s="5"/>
      <c r="C24" s="5"/>
      <c r="D24" s="116" t="s">
        <v>23</v>
      </c>
      <c r="E24" s="117"/>
      <c r="F24" s="117"/>
      <c r="G24" s="20" t="s">
        <v>13</v>
      </c>
      <c r="H24" s="24"/>
      <c r="I24" s="81" t="s">
        <v>13</v>
      </c>
      <c r="J24" s="29"/>
      <c r="K24" s="20" t="s">
        <v>15</v>
      </c>
      <c r="L24" s="21"/>
      <c r="M24" s="81" t="s">
        <v>15</v>
      </c>
    </row>
    <row r="25" spans="4:13" ht="12.75">
      <c r="D25" s="23"/>
      <c r="E25" s="24"/>
      <c r="F25" s="24"/>
      <c r="G25" s="23"/>
      <c r="H25" s="24"/>
      <c r="I25" s="83"/>
      <c r="K25" s="23"/>
      <c r="L25" s="24"/>
      <c r="M25" s="83"/>
    </row>
    <row r="26" spans="1:21" ht="12.75">
      <c r="A26" s="52" t="s">
        <v>46</v>
      </c>
      <c r="B26" s="53"/>
      <c r="C26" s="53"/>
      <c r="D26" s="54"/>
      <c r="E26" s="55"/>
      <c r="F26" s="55"/>
      <c r="G26" s="54">
        <f>K26</f>
        <v>34544.8123563</v>
      </c>
      <c r="H26" s="55"/>
      <c r="I26" s="56">
        <v>36579</v>
      </c>
      <c r="J26" s="53"/>
      <c r="K26" s="54">
        <f>'[6]M-GER95A.XLS'!$U$125</f>
        <v>34544.8123563</v>
      </c>
      <c r="L26" s="55"/>
      <c r="M26" s="56">
        <v>36579</v>
      </c>
      <c r="N26" s="57"/>
      <c r="O26" s="57"/>
      <c r="P26" s="57"/>
      <c r="Q26" s="57"/>
      <c r="R26" s="57"/>
      <c r="S26" s="57"/>
      <c r="T26" s="57"/>
      <c r="U26" s="57"/>
    </row>
    <row r="27" spans="1:21" ht="12.75">
      <c r="A27" s="52"/>
      <c r="B27" s="53"/>
      <c r="C27" s="53"/>
      <c r="D27" s="54">
        <f>'[1]M-GER95A.XLS'!$U$105+1</f>
        <v>26478.046962599998</v>
      </c>
      <c r="E27" s="55">
        <v>40827</v>
      </c>
      <c r="F27" s="55">
        <v>29042</v>
      </c>
      <c r="G27" s="54"/>
      <c r="H27" s="55"/>
      <c r="I27" s="56"/>
      <c r="J27" s="53"/>
      <c r="K27" s="54"/>
      <c r="L27" s="55"/>
      <c r="M27" s="56"/>
      <c r="N27" s="57"/>
      <c r="O27" s="57"/>
      <c r="P27" s="57"/>
      <c r="Q27" s="57"/>
      <c r="R27" s="57"/>
      <c r="S27" s="57"/>
      <c r="T27" s="57"/>
      <c r="U27" s="57"/>
    </row>
    <row r="28" spans="1:21" ht="12.75">
      <c r="A28" s="69" t="s">
        <v>107</v>
      </c>
      <c r="B28" s="53"/>
      <c r="C28" s="78"/>
      <c r="D28" s="54"/>
      <c r="E28" s="55"/>
      <c r="F28" s="55"/>
      <c r="G28" s="54">
        <f>K28</f>
        <v>-34123.01160446</v>
      </c>
      <c r="H28" s="55"/>
      <c r="I28" s="56">
        <f>-41373+2092</f>
        <v>-39281</v>
      </c>
      <c r="J28" s="53"/>
      <c r="K28" s="54">
        <f>-'[6]M-GER95A.XLS'!$P$664-'[6]M-GER95A.XLS'!$P$675-'[6]M-GER95A.XLS'!$P$678-'[6]M-GER95A.XLS'!$P$682+2</f>
        <v>-34123.01160446</v>
      </c>
      <c r="L28" s="55"/>
      <c r="M28" s="56">
        <f>-41373+2092</f>
        <v>-39281</v>
      </c>
      <c r="N28" s="57"/>
      <c r="O28" s="57"/>
      <c r="P28" s="57"/>
      <c r="Q28" s="57"/>
      <c r="R28" s="57"/>
      <c r="S28" s="57"/>
      <c r="T28" s="57"/>
      <c r="U28" s="57"/>
    </row>
    <row r="29" spans="1:21" ht="12.75">
      <c r="A29" s="69"/>
      <c r="B29" s="53"/>
      <c r="C29" s="76"/>
      <c r="D29" s="54"/>
      <c r="E29" s="55"/>
      <c r="F29" s="55"/>
      <c r="G29" s="54"/>
      <c r="H29" s="55"/>
      <c r="I29" s="56"/>
      <c r="J29" s="53"/>
      <c r="K29" s="54"/>
      <c r="L29" s="55"/>
      <c r="M29" s="56"/>
      <c r="N29" s="57"/>
      <c r="O29" s="57"/>
      <c r="P29" s="57"/>
      <c r="Q29" s="57"/>
      <c r="R29" s="57"/>
      <c r="S29" s="57"/>
      <c r="T29" s="57"/>
      <c r="U29" s="57"/>
    </row>
    <row r="30" spans="1:21" ht="12.75">
      <c r="A30" s="52" t="s">
        <v>57</v>
      </c>
      <c r="G30" s="74">
        <f>K30</f>
        <v>18693.151984228</v>
      </c>
      <c r="H30" s="55"/>
      <c r="I30" s="64">
        <v>3543</v>
      </c>
      <c r="J30" s="53"/>
      <c r="K30" s="74">
        <f>'[6]M-GER95A.XLS'!$N$641</f>
        <v>18693.151984228</v>
      </c>
      <c r="L30" s="55"/>
      <c r="M30" s="64">
        <v>3543</v>
      </c>
      <c r="N30" s="57"/>
      <c r="O30" s="57"/>
      <c r="P30" s="57"/>
      <c r="Q30" s="57"/>
      <c r="R30" s="57"/>
      <c r="S30" s="57"/>
      <c r="T30" s="57"/>
      <c r="U30" s="57"/>
    </row>
    <row r="31" spans="1:21" ht="12.75">
      <c r="A31" s="52"/>
      <c r="B31" s="53"/>
      <c r="C31" s="53"/>
      <c r="D31" s="54"/>
      <c r="E31" s="55"/>
      <c r="F31" s="55"/>
      <c r="G31" s="54"/>
      <c r="H31" s="55"/>
      <c r="I31" s="56"/>
      <c r="J31" s="53"/>
      <c r="K31" s="54"/>
      <c r="L31" s="55"/>
      <c r="M31" s="56"/>
      <c r="N31" s="57"/>
      <c r="O31" s="57"/>
      <c r="P31" s="57"/>
      <c r="Q31" s="57"/>
      <c r="R31" s="57"/>
      <c r="S31" s="57"/>
      <c r="T31" s="57"/>
      <c r="U31" s="57"/>
    </row>
    <row r="32" spans="1:21" ht="12.75">
      <c r="A32" s="69" t="s">
        <v>171</v>
      </c>
      <c r="B32" s="90" t="s">
        <v>115</v>
      </c>
      <c r="C32" s="53"/>
      <c r="D32" s="54" t="e">
        <f>'[1]M-GER95A.XLS'!$N$562-#REF!</f>
        <v>#REF!</v>
      </c>
      <c r="E32" s="55">
        <v>1079</v>
      </c>
      <c r="F32" s="55">
        <v>1844</v>
      </c>
      <c r="G32" s="54">
        <f>SUM(G26:G30)</f>
        <v>19114.952736067997</v>
      </c>
      <c r="H32" s="55"/>
      <c r="I32" s="56">
        <f>SUM(I26:I30)</f>
        <v>841</v>
      </c>
      <c r="J32" s="53"/>
      <c r="K32" s="54">
        <f>SUM(K26:K30)</f>
        <v>19114.952736067997</v>
      </c>
      <c r="L32" s="55"/>
      <c r="M32" s="56">
        <f>SUM(M26:M30)</f>
        <v>841</v>
      </c>
      <c r="N32" s="57"/>
      <c r="O32" s="57"/>
      <c r="P32" s="57"/>
      <c r="Q32" s="57"/>
      <c r="R32" s="57"/>
      <c r="S32" s="57"/>
      <c r="T32" s="57"/>
      <c r="U32" s="57"/>
    </row>
    <row r="33" spans="1:21" ht="12.75">
      <c r="A33" s="52"/>
      <c r="B33" s="53"/>
      <c r="C33" s="53"/>
      <c r="D33" s="54"/>
      <c r="E33" s="55"/>
      <c r="F33" s="55"/>
      <c r="G33" s="54"/>
      <c r="H33" s="55"/>
      <c r="I33" s="56"/>
      <c r="J33" s="53"/>
      <c r="K33" s="54"/>
      <c r="L33" s="55"/>
      <c r="M33" s="56"/>
      <c r="N33" s="57"/>
      <c r="O33" s="57"/>
      <c r="P33" s="57"/>
      <c r="Q33" s="57"/>
      <c r="R33" s="57"/>
      <c r="S33" s="57"/>
      <c r="T33" s="57"/>
      <c r="U33" s="57"/>
    </row>
    <row r="34" spans="1:21" ht="12.75">
      <c r="A34" s="52" t="s">
        <v>58</v>
      </c>
      <c r="B34" s="90" t="s">
        <v>166</v>
      </c>
      <c r="C34" s="53"/>
      <c r="D34" s="54"/>
      <c r="E34" s="55"/>
      <c r="F34" s="55"/>
      <c r="G34" s="54">
        <f>K34</f>
        <v>-666.06504</v>
      </c>
      <c r="H34" s="55"/>
      <c r="I34" s="56">
        <v>-649</v>
      </c>
      <c r="J34" s="53"/>
      <c r="K34" s="54">
        <f>-'[6]M-GER95A.XLS'!$P$688</f>
        <v>-666.06504</v>
      </c>
      <c r="L34" s="55"/>
      <c r="M34" s="56">
        <v>-649</v>
      </c>
      <c r="N34" s="57"/>
      <c r="O34" s="57"/>
      <c r="P34" s="57"/>
      <c r="Q34" s="57"/>
      <c r="R34" s="57"/>
      <c r="S34" s="57"/>
      <c r="T34" s="57"/>
      <c r="U34" s="57"/>
    </row>
    <row r="35" spans="1:21" ht="12.75">
      <c r="A35" s="52"/>
      <c r="B35" s="53"/>
      <c r="C35" s="53"/>
      <c r="D35" s="55"/>
      <c r="E35" s="55"/>
      <c r="F35" s="55"/>
      <c r="G35" s="54"/>
      <c r="H35" s="55"/>
      <c r="I35" s="56"/>
      <c r="J35" s="53"/>
      <c r="K35" s="54"/>
      <c r="L35" s="55"/>
      <c r="M35" s="56"/>
      <c r="N35" s="57"/>
      <c r="O35" s="57"/>
      <c r="P35" s="57"/>
      <c r="Q35" s="57"/>
      <c r="R35" s="57"/>
      <c r="S35" s="57"/>
      <c r="T35" s="57"/>
      <c r="U35" s="57"/>
    </row>
    <row r="36" spans="1:21" ht="12.75">
      <c r="A36" s="52" t="s">
        <v>59</v>
      </c>
      <c r="B36" s="53"/>
      <c r="G36" s="74">
        <f>K36</f>
        <v>375.93375000000003</v>
      </c>
      <c r="H36" s="55"/>
      <c r="I36" s="64">
        <v>207</v>
      </c>
      <c r="J36" s="53"/>
      <c r="K36" s="74">
        <f>'[6]M-GER95A.XLS'!$U$230</f>
        <v>375.93375000000003</v>
      </c>
      <c r="L36" s="55"/>
      <c r="M36" s="64">
        <v>207</v>
      </c>
      <c r="N36" s="57"/>
      <c r="O36" s="57"/>
      <c r="P36" s="57"/>
      <c r="Q36" s="57"/>
      <c r="R36" s="57"/>
      <c r="S36" s="57"/>
      <c r="T36" s="57"/>
      <c r="U36" s="57"/>
    </row>
    <row r="37" spans="1:21" ht="12.75">
      <c r="A37" s="52"/>
      <c r="B37" s="53"/>
      <c r="C37" s="53"/>
      <c r="D37" s="54"/>
      <c r="E37" s="55"/>
      <c r="F37" s="55"/>
      <c r="G37" s="54"/>
      <c r="H37" s="55"/>
      <c r="I37" s="56"/>
      <c r="J37" s="53"/>
      <c r="K37" s="54"/>
      <c r="L37" s="55"/>
      <c r="M37" s="56"/>
      <c r="N37" s="57"/>
      <c r="O37" s="57"/>
      <c r="P37" s="57"/>
      <c r="Q37" s="57"/>
      <c r="R37" s="57"/>
      <c r="S37" s="57"/>
      <c r="T37" s="57"/>
      <c r="U37" s="57"/>
    </row>
    <row r="38" spans="1:21" ht="12.75">
      <c r="A38" s="69" t="s">
        <v>172</v>
      </c>
      <c r="B38" s="53"/>
      <c r="C38" s="53"/>
      <c r="D38" s="54"/>
      <c r="E38" s="55"/>
      <c r="F38" s="55"/>
      <c r="G38" s="54">
        <f>SUM(G32:G36)</f>
        <v>18824.821446067996</v>
      </c>
      <c r="H38" s="55"/>
      <c r="I38" s="56">
        <f>SUM(I32:I36)</f>
        <v>399</v>
      </c>
      <c r="J38" s="53"/>
      <c r="K38" s="54">
        <f>SUM(K32:K36)</f>
        <v>18824.821446067996</v>
      </c>
      <c r="L38" s="55"/>
      <c r="M38" s="56">
        <f>SUM(M32:M36)</f>
        <v>399</v>
      </c>
      <c r="N38" s="57"/>
      <c r="O38" s="57"/>
      <c r="P38" s="57"/>
      <c r="Q38" s="57"/>
      <c r="R38" s="57"/>
      <c r="S38" s="57"/>
      <c r="T38" s="57"/>
      <c r="U38" s="57"/>
    </row>
    <row r="39" spans="1:21" ht="12.75">
      <c r="A39" s="52"/>
      <c r="B39" s="53"/>
      <c r="C39" s="53"/>
      <c r="D39" s="54">
        <f>D64-SUM(D40:D45)</f>
        <v>9150.322644809501</v>
      </c>
      <c r="E39" s="55">
        <v>4101</v>
      </c>
      <c r="F39" s="55">
        <v>5710</v>
      </c>
      <c r="G39" s="54"/>
      <c r="H39" s="55"/>
      <c r="I39" s="56"/>
      <c r="J39" s="53"/>
      <c r="K39" s="54"/>
      <c r="L39" s="55"/>
      <c r="M39" s="56"/>
      <c r="N39" s="57"/>
      <c r="O39" s="57"/>
      <c r="P39" s="57"/>
      <c r="Q39" s="57"/>
      <c r="R39" s="57"/>
      <c r="S39" s="57"/>
      <c r="T39" s="57"/>
      <c r="U39" s="57"/>
    </row>
    <row r="40" spans="1:21" ht="12.75">
      <c r="A40" s="52" t="s">
        <v>12</v>
      </c>
      <c r="B40" s="53"/>
      <c r="C40" s="53"/>
      <c r="D40" s="53"/>
      <c r="E40" s="53"/>
      <c r="F40" s="53"/>
      <c r="G40" s="74">
        <f>K40</f>
        <v>-1080.898</v>
      </c>
      <c r="H40" s="55"/>
      <c r="I40" s="64">
        <v>-1359</v>
      </c>
      <c r="J40" s="53"/>
      <c r="K40" s="74">
        <f>'[6]M-GER95A.XLS'!$U$232</f>
        <v>-1080.898</v>
      </c>
      <c r="L40" s="55"/>
      <c r="M40" s="64">
        <v>-1359</v>
      </c>
      <c r="N40" s="57"/>
      <c r="O40" s="57"/>
      <c r="P40" s="57"/>
      <c r="Q40" s="57"/>
      <c r="R40" s="57"/>
      <c r="S40" s="57"/>
      <c r="T40" s="57"/>
      <c r="U40" s="57"/>
    </row>
    <row r="41" spans="1:21" ht="12.75">
      <c r="A41" s="52"/>
      <c r="B41" s="53"/>
      <c r="C41" s="53"/>
      <c r="D41" s="54">
        <f>-SUM('[1]M-GER95A.XLS'!$N$411:$N$413)</f>
        <v>-5341.9923358</v>
      </c>
      <c r="E41" s="55">
        <v>-4567</v>
      </c>
      <c r="F41" s="55">
        <v>-4378</v>
      </c>
      <c r="G41" s="54"/>
      <c r="H41" s="55"/>
      <c r="I41" s="56"/>
      <c r="J41" s="53"/>
      <c r="K41" s="54"/>
      <c r="L41" s="55"/>
      <c r="M41" s="56"/>
      <c r="N41" s="57"/>
      <c r="O41" s="57"/>
      <c r="P41" s="57"/>
      <c r="Q41" s="57"/>
      <c r="R41" s="57"/>
      <c r="S41" s="57"/>
      <c r="T41" s="57"/>
      <c r="U41" s="57"/>
    </row>
    <row r="42" spans="1:21" ht="12.75">
      <c r="A42" s="69" t="s">
        <v>110</v>
      </c>
      <c r="B42" s="53"/>
      <c r="C42" s="53"/>
      <c r="D42" s="54"/>
      <c r="E42" s="55"/>
      <c r="F42" s="55"/>
      <c r="G42" s="54">
        <f>G38+G40</f>
        <v>17743.923446067995</v>
      </c>
      <c r="H42" s="55"/>
      <c r="I42" s="56">
        <f>I38+I40</f>
        <v>-960</v>
      </c>
      <c r="J42" s="53"/>
      <c r="K42" s="54">
        <f>SUM(K38:K40)</f>
        <v>17743.923446067995</v>
      </c>
      <c r="L42" s="55"/>
      <c r="M42" s="56">
        <f>SUM(M38:M40)</f>
        <v>-960</v>
      </c>
      <c r="N42" s="57"/>
      <c r="O42" s="57"/>
      <c r="P42" s="57"/>
      <c r="Q42" s="57"/>
      <c r="R42" s="57"/>
      <c r="S42" s="57"/>
      <c r="T42" s="57"/>
      <c r="U42" s="57"/>
    </row>
    <row r="43" spans="1:21" ht="12.75">
      <c r="A43" s="52"/>
      <c r="B43" s="53"/>
      <c r="C43" s="53"/>
      <c r="D43" s="54">
        <f>-SUM('[1]M-GER95A.XLS'!$N$396:$N$397)</f>
        <v>-2628.0100002400004</v>
      </c>
      <c r="E43" s="55">
        <v>-3037</v>
      </c>
      <c r="F43" s="55">
        <v>-3023</v>
      </c>
      <c r="G43" s="54"/>
      <c r="H43" s="55"/>
      <c r="I43" s="56"/>
      <c r="J43" s="53"/>
      <c r="K43" s="54"/>
      <c r="L43" s="55"/>
      <c r="M43" s="56"/>
      <c r="N43" s="57"/>
      <c r="O43" s="57"/>
      <c r="P43" s="57"/>
      <c r="Q43" s="57"/>
      <c r="R43" s="57"/>
      <c r="S43" s="57"/>
      <c r="T43" s="57"/>
      <c r="U43" s="57"/>
    </row>
    <row r="44" spans="1:21" ht="12.75">
      <c r="A44" s="52" t="s">
        <v>10</v>
      </c>
      <c r="B44" s="53"/>
      <c r="C44" s="53"/>
      <c r="D44" s="54"/>
      <c r="E44" s="55"/>
      <c r="F44" s="55"/>
      <c r="G44" s="54">
        <f>K44</f>
        <v>-377.2601258772334</v>
      </c>
      <c r="H44" s="55"/>
      <c r="I44" s="56">
        <v>-934</v>
      </c>
      <c r="J44" s="53"/>
      <c r="K44" s="54">
        <f>'[6]M-GER95A.XLS'!$U$240+'[6]M-GER95A.XLS'!$U$242</f>
        <v>-377.2601258772334</v>
      </c>
      <c r="L44" s="55"/>
      <c r="M44" s="56">
        <v>-934</v>
      </c>
      <c r="N44" s="57"/>
      <c r="O44" s="57"/>
      <c r="P44" s="57"/>
      <c r="Q44" s="57"/>
      <c r="R44" s="57"/>
      <c r="S44" s="57"/>
      <c r="T44" s="57"/>
      <c r="U44" s="57"/>
    </row>
    <row r="45" spans="1:21" ht="12.75">
      <c r="A45" s="52"/>
      <c r="B45" s="53"/>
      <c r="C45" s="53"/>
      <c r="D45" s="54">
        <f>'[1]M-GER95A.XLS'!$U$209</f>
        <v>237.61999757499999</v>
      </c>
      <c r="E45" s="55">
        <v>-20574</v>
      </c>
      <c r="F45" s="55">
        <v>-9711</v>
      </c>
      <c r="G45" s="54"/>
      <c r="H45" s="55"/>
      <c r="I45" s="56"/>
      <c r="J45" s="53"/>
      <c r="K45" s="54"/>
      <c r="L45" s="55"/>
      <c r="M45" s="56"/>
      <c r="N45" s="57"/>
      <c r="O45" s="57"/>
      <c r="P45" s="57"/>
      <c r="Q45" s="57"/>
      <c r="R45" s="57"/>
      <c r="S45" s="57"/>
      <c r="T45" s="57"/>
      <c r="U45" s="57"/>
    </row>
    <row r="46" spans="1:21" ht="13.5" thickBot="1">
      <c r="A46" s="69" t="s">
        <v>111</v>
      </c>
      <c r="B46" s="53"/>
      <c r="D46" s="66"/>
      <c r="E46" s="66"/>
      <c r="F46" s="66"/>
      <c r="G46" s="75">
        <f>G42+G44</f>
        <v>17366.66332019076</v>
      </c>
      <c r="H46" s="55"/>
      <c r="I46" s="84">
        <f>I42+I44</f>
        <v>-1894</v>
      </c>
      <c r="J46" s="53"/>
      <c r="K46" s="75">
        <f>SUM(K42:K45)</f>
        <v>17366.66332019076</v>
      </c>
      <c r="L46" s="55"/>
      <c r="M46" s="84">
        <f>SUM(M42:M45)</f>
        <v>-1894</v>
      </c>
      <c r="N46" s="57"/>
      <c r="O46" s="57"/>
      <c r="P46" s="57"/>
      <c r="Q46" s="57"/>
      <c r="R46" s="57"/>
      <c r="S46" s="57"/>
      <c r="T46" s="57"/>
      <c r="U46" s="57"/>
    </row>
    <row r="47" spans="1:21" ht="12.75">
      <c r="A47" s="52"/>
      <c r="B47" s="53"/>
      <c r="C47" s="53"/>
      <c r="D47" s="54"/>
      <c r="E47" s="55"/>
      <c r="F47" s="55"/>
      <c r="G47" s="54"/>
      <c r="H47" s="55"/>
      <c r="I47" s="56"/>
      <c r="J47" s="53"/>
      <c r="K47" s="54">
        <f>SUM('[6]M-GER95A.XLS'!$U$238:$U$242)-K46</f>
        <v>-0.08917999998448067</v>
      </c>
      <c r="L47" s="55"/>
      <c r="M47" s="56"/>
      <c r="N47" s="57"/>
      <c r="O47" s="57"/>
      <c r="P47" s="57"/>
      <c r="Q47" s="57"/>
      <c r="R47" s="57"/>
      <c r="S47" s="57"/>
      <c r="T47" s="57"/>
      <c r="U47" s="57"/>
    </row>
    <row r="48" spans="1:21" ht="12.75">
      <c r="A48" s="52"/>
      <c r="B48" s="53"/>
      <c r="C48" s="53"/>
      <c r="D48" s="54"/>
      <c r="E48" s="55"/>
      <c r="F48" s="55"/>
      <c r="G48" s="54"/>
      <c r="H48" s="55"/>
      <c r="I48" s="56"/>
      <c r="J48" s="53"/>
      <c r="K48" s="54"/>
      <c r="L48" s="55"/>
      <c r="M48" s="56"/>
      <c r="N48" s="57"/>
      <c r="O48" s="57"/>
      <c r="P48" s="57"/>
      <c r="Q48" s="57"/>
      <c r="R48" s="57"/>
      <c r="S48" s="57"/>
      <c r="T48" s="57"/>
      <c r="U48" s="57"/>
    </row>
    <row r="49" spans="1:21" ht="12.75">
      <c r="A49" s="69" t="s">
        <v>112</v>
      </c>
      <c r="B49" s="53"/>
      <c r="C49" s="53"/>
      <c r="D49" s="54"/>
      <c r="E49" s="55"/>
      <c r="F49" s="55"/>
      <c r="G49" s="54"/>
      <c r="H49" s="55"/>
      <c r="I49" s="56"/>
      <c r="J49" s="53"/>
      <c r="K49" s="54"/>
      <c r="L49" s="55"/>
      <c r="M49" s="85"/>
      <c r="N49" s="57"/>
      <c r="O49" s="57"/>
      <c r="P49" s="57"/>
      <c r="Q49" s="57"/>
      <c r="R49" s="57"/>
      <c r="S49" s="57"/>
      <c r="T49" s="57"/>
      <c r="U49" s="57"/>
    </row>
    <row r="50" spans="1:21" ht="12.75">
      <c r="A50" s="58" t="s">
        <v>60</v>
      </c>
      <c r="B50" s="53"/>
      <c r="C50" s="53"/>
      <c r="D50" s="54"/>
      <c r="E50" s="55"/>
      <c r="F50" s="55"/>
      <c r="G50" s="89">
        <f>K50</f>
        <v>2.844290502452454</v>
      </c>
      <c r="H50" s="55"/>
      <c r="I50" s="85">
        <v>-0.31</v>
      </c>
      <c r="J50" s="53"/>
      <c r="K50" s="80">
        <f>'[9]June2001'!$C$46</f>
        <v>2.844290502452454</v>
      </c>
      <c r="L50" s="55"/>
      <c r="M50" s="85">
        <v>-0.31</v>
      </c>
      <c r="N50" s="57"/>
      <c r="O50" s="57"/>
      <c r="P50" s="57"/>
      <c r="Q50" s="57"/>
      <c r="R50" s="57"/>
      <c r="S50" s="57"/>
      <c r="T50" s="57"/>
      <c r="U50" s="57"/>
    </row>
    <row r="51" spans="1:21" ht="12.75">
      <c r="A51" s="58" t="s">
        <v>61</v>
      </c>
      <c r="B51" s="53"/>
      <c r="C51" s="53"/>
      <c r="D51" s="54"/>
      <c r="E51" s="55"/>
      <c r="F51" s="55"/>
      <c r="G51" s="89">
        <f>K51</f>
        <v>1.5935820786417003</v>
      </c>
      <c r="H51" s="55"/>
      <c r="I51" s="85">
        <v>0.11</v>
      </c>
      <c r="J51" s="53"/>
      <c r="K51" s="80">
        <f>'[9]June2001'!$C$58</f>
        <v>1.5935820786417003</v>
      </c>
      <c r="L51" s="55"/>
      <c r="M51" s="85">
        <v>0.11</v>
      </c>
      <c r="N51" s="57"/>
      <c r="O51" s="57"/>
      <c r="P51" s="57"/>
      <c r="Q51" s="57"/>
      <c r="R51" s="57"/>
      <c r="S51" s="57"/>
      <c r="T51" s="57"/>
      <c r="U51" s="57"/>
    </row>
    <row r="52" spans="1:21" ht="12.75">
      <c r="A52" s="52"/>
      <c r="B52" s="53"/>
      <c r="C52" s="53"/>
      <c r="D52" s="54"/>
      <c r="E52" s="55"/>
      <c r="F52" s="55"/>
      <c r="G52" s="74"/>
      <c r="H52" s="65"/>
      <c r="I52" s="64"/>
      <c r="J52" s="53"/>
      <c r="K52" s="74"/>
      <c r="L52" s="65"/>
      <c r="M52" s="64"/>
      <c r="N52" s="57"/>
      <c r="O52" s="57"/>
      <c r="P52" s="57"/>
      <c r="Q52" s="57"/>
      <c r="R52" s="57"/>
      <c r="S52" s="57"/>
      <c r="T52" s="57"/>
      <c r="U52" s="57"/>
    </row>
    <row r="53" spans="1:21" ht="12.75">
      <c r="A53" s="52"/>
      <c r="B53" s="53"/>
      <c r="C53" s="53"/>
      <c r="D53" s="54"/>
      <c r="E53" s="55"/>
      <c r="F53" s="56"/>
      <c r="G53" s="53"/>
      <c r="H53" s="53"/>
      <c r="I53" s="53"/>
      <c r="J53" s="53"/>
      <c r="K53" s="53"/>
      <c r="L53" s="53"/>
      <c r="M53" s="53"/>
      <c r="N53" s="57"/>
      <c r="O53" s="57"/>
      <c r="P53" s="57"/>
      <c r="Q53" s="57"/>
      <c r="R53" s="57"/>
      <c r="S53" s="57"/>
      <c r="T53" s="57"/>
      <c r="U53" s="57"/>
    </row>
    <row r="54" spans="1:21" ht="12.75">
      <c r="A54" s="52"/>
      <c r="B54" s="53"/>
      <c r="C54" s="53"/>
      <c r="D54" s="54"/>
      <c r="E54" s="55"/>
      <c r="F54" s="56"/>
      <c r="G54" s="53"/>
      <c r="H54" s="53"/>
      <c r="I54" s="53"/>
      <c r="J54" s="53"/>
      <c r="K54" s="53"/>
      <c r="L54" s="53"/>
      <c r="M54" s="53"/>
      <c r="N54" s="57"/>
      <c r="O54" s="57"/>
      <c r="P54" s="57"/>
      <c r="Q54" s="57"/>
      <c r="R54" s="57"/>
      <c r="S54" s="57"/>
      <c r="T54" s="57"/>
      <c r="U54" s="57"/>
    </row>
    <row r="55" spans="1:21" ht="12.75">
      <c r="A55" s="77" t="s">
        <v>144</v>
      </c>
      <c r="B55" s="53"/>
      <c r="C55" s="53"/>
      <c r="D55" s="54"/>
      <c r="E55" s="55"/>
      <c r="F55" s="56"/>
      <c r="G55" s="53"/>
      <c r="H55" s="53"/>
      <c r="I55" s="53"/>
      <c r="J55" s="53"/>
      <c r="K55" s="53"/>
      <c r="L55" s="53"/>
      <c r="M55" s="53"/>
      <c r="N55" s="57"/>
      <c r="O55" s="57"/>
      <c r="P55" s="57"/>
      <c r="Q55" s="57"/>
      <c r="R55" s="57"/>
      <c r="S55" s="57"/>
      <c r="T55" s="57"/>
      <c r="U55" s="57"/>
    </row>
    <row r="56" spans="1:21" ht="12.75">
      <c r="A56" s="70" t="s">
        <v>157</v>
      </c>
      <c r="B56" s="53"/>
      <c r="C56" s="53"/>
      <c r="D56" s="54"/>
      <c r="E56" s="55"/>
      <c r="F56" s="56"/>
      <c r="G56" s="53"/>
      <c r="H56" s="53"/>
      <c r="I56" s="53"/>
      <c r="J56" s="53"/>
      <c r="K56" s="53"/>
      <c r="L56" s="53"/>
      <c r="M56" s="53"/>
      <c r="N56" s="57"/>
      <c r="O56" s="57"/>
      <c r="P56" s="57"/>
      <c r="Q56" s="57"/>
      <c r="R56" s="57"/>
      <c r="S56" s="57"/>
      <c r="T56" s="57"/>
      <c r="U56" s="57"/>
    </row>
    <row r="57" spans="1:21" ht="12.75">
      <c r="A57" s="70"/>
      <c r="B57" s="53"/>
      <c r="C57" s="53"/>
      <c r="D57" s="54"/>
      <c r="E57" s="55"/>
      <c r="F57" s="56"/>
      <c r="G57" s="53"/>
      <c r="H57" s="53"/>
      <c r="I57" s="53"/>
      <c r="J57" s="53"/>
      <c r="K57" s="53"/>
      <c r="L57" s="53"/>
      <c r="M57" s="53"/>
      <c r="N57" s="57"/>
      <c r="O57" s="57"/>
      <c r="P57" s="57"/>
      <c r="Q57" s="57"/>
      <c r="R57" s="57"/>
      <c r="S57" s="57"/>
      <c r="T57" s="57"/>
      <c r="U57" s="57"/>
    </row>
    <row r="58" spans="1:21" ht="12.75">
      <c r="A58" s="70"/>
      <c r="B58" s="53"/>
      <c r="C58" s="53"/>
      <c r="D58" s="54"/>
      <c r="E58" s="55"/>
      <c r="F58" s="56"/>
      <c r="G58" s="99" t="s">
        <v>158</v>
      </c>
      <c r="H58" s="99"/>
      <c r="I58" s="100" t="s">
        <v>158</v>
      </c>
      <c r="J58" s="53"/>
      <c r="K58" s="53"/>
      <c r="L58" s="53"/>
      <c r="M58" s="53"/>
      <c r="N58" s="57"/>
      <c r="O58" s="57"/>
      <c r="P58" s="57"/>
      <c r="Q58" s="57"/>
      <c r="R58" s="57"/>
      <c r="S58" s="57"/>
      <c r="T58" s="57"/>
      <c r="U58" s="57"/>
    </row>
    <row r="59" spans="1:21" ht="12.75">
      <c r="A59" s="70"/>
      <c r="B59" s="53"/>
      <c r="C59" s="53"/>
      <c r="D59" s="54"/>
      <c r="E59" s="55"/>
      <c r="F59" s="56"/>
      <c r="G59" s="101" t="s">
        <v>116</v>
      </c>
      <c r="H59" s="93"/>
      <c r="I59" s="102" t="s">
        <v>150</v>
      </c>
      <c r="J59" s="53"/>
      <c r="K59" s="53"/>
      <c r="L59" s="53"/>
      <c r="M59" s="53"/>
      <c r="N59" s="57"/>
      <c r="O59" s="57"/>
      <c r="P59" s="57"/>
      <c r="Q59" s="57"/>
      <c r="R59" s="57"/>
      <c r="S59" s="57"/>
      <c r="T59" s="57"/>
      <c r="U59" s="57"/>
    </row>
    <row r="60" spans="1:21" ht="12.75">
      <c r="A60" s="70"/>
      <c r="B60" s="53"/>
      <c r="C60" s="53"/>
      <c r="D60" s="54"/>
      <c r="E60" s="55"/>
      <c r="F60" s="56"/>
      <c r="G60" s="78" t="s">
        <v>13</v>
      </c>
      <c r="H60" s="53"/>
      <c r="I60" s="78" t="s">
        <v>13</v>
      </c>
      <c r="J60" s="53"/>
      <c r="K60" s="53"/>
      <c r="L60" s="53"/>
      <c r="M60" s="53"/>
      <c r="N60" s="57"/>
      <c r="O60" s="57"/>
      <c r="P60" s="57"/>
      <c r="Q60" s="57"/>
      <c r="R60" s="57"/>
      <c r="S60" s="57"/>
      <c r="T60" s="57"/>
      <c r="U60" s="57"/>
    </row>
    <row r="61" spans="1:21" ht="12.75">
      <c r="A61" s="77" t="s">
        <v>145</v>
      </c>
      <c r="B61" s="53"/>
      <c r="C61" s="53"/>
      <c r="D61" s="54"/>
      <c r="E61" s="55"/>
      <c r="F61" s="56"/>
      <c r="G61" s="53">
        <f>8000+1500</f>
        <v>9500</v>
      </c>
      <c r="H61" s="53"/>
      <c r="I61" s="53">
        <v>0</v>
      </c>
      <c r="J61" s="53"/>
      <c r="K61" s="53"/>
      <c r="L61" s="53"/>
      <c r="M61" s="53"/>
      <c r="N61" s="57"/>
      <c r="O61" s="57"/>
      <c r="P61" s="57"/>
      <c r="Q61" s="57"/>
      <c r="R61" s="57"/>
      <c r="S61" s="57"/>
      <c r="T61" s="57"/>
      <c r="U61" s="57"/>
    </row>
    <row r="62" spans="1:21" ht="12.75">
      <c r="A62" s="70" t="s">
        <v>156</v>
      </c>
      <c r="B62" s="53"/>
      <c r="C62" s="53"/>
      <c r="D62" s="54"/>
      <c r="E62" s="55"/>
      <c r="F62" s="56"/>
      <c r="G62" s="53">
        <v>2152</v>
      </c>
      <c r="H62" s="53"/>
      <c r="I62" s="53">
        <v>-5961</v>
      </c>
      <c r="J62" s="53"/>
      <c r="K62" s="53"/>
      <c r="L62" s="53"/>
      <c r="M62" s="53"/>
      <c r="N62" s="57"/>
      <c r="O62" s="57"/>
      <c r="P62" s="57"/>
      <c r="Q62" s="57"/>
      <c r="R62" s="57"/>
      <c r="S62" s="57"/>
      <c r="T62" s="57"/>
      <c r="U62" s="57"/>
    </row>
    <row r="63" spans="1:21" ht="12.75">
      <c r="A63" s="70" t="s">
        <v>114</v>
      </c>
      <c r="B63" s="53"/>
      <c r="C63" s="53"/>
      <c r="D63" s="54"/>
      <c r="E63" s="55"/>
      <c r="F63" s="56"/>
      <c r="G63" s="53">
        <v>3654</v>
      </c>
      <c r="H63" s="53"/>
      <c r="I63" s="53">
        <f>-952540/1000</f>
        <v>-952.54</v>
      </c>
      <c r="J63" s="53"/>
      <c r="K63" s="53"/>
      <c r="L63" s="53"/>
      <c r="M63" s="53"/>
      <c r="N63" s="57"/>
      <c r="O63" s="57"/>
      <c r="P63" s="57"/>
      <c r="Q63" s="57"/>
      <c r="R63" s="57"/>
      <c r="S63" s="57"/>
      <c r="T63" s="57"/>
      <c r="U63" s="57"/>
    </row>
    <row r="64" spans="1:21" ht="12.75">
      <c r="A64" s="93"/>
      <c r="B64" s="53"/>
      <c r="C64" s="53"/>
      <c r="D64" s="54">
        <f>SUM('[1]M-GER95A.XLS'!$U$208:$U$209)</f>
        <v>1417.940306344501</v>
      </c>
      <c r="E64" s="55">
        <v>-24077</v>
      </c>
      <c r="F64" s="56">
        <v>-11402</v>
      </c>
      <c r="G64" s="53"/>
      <c r="H64" s="53"/>
      <c r="I64" s="53"/>
      <c r="J64" s="53"/>
      <c r="K64" s="53"/>
      <c r="L64" s="53"/>
      <c r="M64" s="53"/>
      <c r="N64" s="57"/>
      <c r="O64" s="57"/>
      <c r="P64" s="57"/>
      <c r="Q64" s="57"/>
      <c r="R64" s="57"/>
      <c r="S64" s="57"/>
      <c r="T64" s="57"/>
      <c r="U64" s="57"/>
    </row>
    <row r="65" spans="1:21" ht="12.75">
      <c r="A65" s="93"/>
      <c r="B65" s="53"/>
      <c r="C65" s="53"/>
      <c r="D65" s="55"/>
      <c r="E65" s="55"/>
      <c r="F65" s="55"/>
      <c r="G65" s="53"/>
      <c r="H65" s="53"/>
      <c r="I65" s="53"/>
      <c r="J65" s="53"/>
      <c r="K65" s="53"/>
      <c r="L65" s="53"/>
      <c r="M65" s="53"/>
      <c r="N65" s="57"/>
      <c r="O65" s="57"/>
      <c r="P65" s="57"/>
      <c r="Q65" s="57"/>
      <c r="R65" s="57"/>
      <c r="S65" s="57"/>
      <c r="T65" s="57"/>
      <c r="U65" s="57"/>
    </row>
    <row r="66" spans="1:21" ht="12.75">
      <c r="A66" s="70" t="s">
        <v>167</v>
      </c>
      <c r="B66" s="53"/>
      <c r="C66" s="53"/>
      <c r="D66" s="55"/>
      <c r="E66" s="55"/>
      <c r="F66" s="55"/>
      <c r="G66" s="53"/>
      <c r="H66" s="53"/>
      <c r="I66" s="53"/>
      <c r="J66" s="53"/>
      <c r="K66" s="53"/>
      <c r="L66" s="53"/>
      <c r="M66" s="53"/>
      <c r="N66" s="57"/>
      <c r="O66" s="57"/>
      <c r="P66" s="57"/>
      <c r="Q66" s="57"/>
      <c r="R66" s="57"/>
      <c r="S66" s="57"/>
      <c r="T66" s="57"/>
      <c r="U66" s="57"/>
    </row>
    <row r="67" spans="1:21" ht="12.75">
      <c r="A67" s="70" t="s">
        <v>169</v>
      </c>
      <c r="B67" s="53"/>
      <c r="C67" s="53"/>
      <c r="D67" s="55"/>
      <c r="E67" s="55"/>
      <c r="F67" s="55"/>
      <c r="G67" s="53"/>
      <c r="H67" s="53"/>
      <c r="I67" s="53"/>
      <c r="J67" s="53"/>
      <c r="K67" s="53"/>
      <c r="L67" s="53"/>
      <c r="M67" s="53"/>
      <c r="N67" s="57"/>
      <c r="O67" s="57"/>
      <c r="P67" s="57"/>
      <c r="Q67" s="57"/>
      <c r="R67" s="57"/>
      <c r="S67" s="57"/>
      <c r="T67" s="57"/>
      <c r="U67" s="57"/>
    </row>
    <row r="68" spans="1:21" ht="12.75">
      <c r="A68" s="70" t="s">
        <v>170</v>
      </c>
      <c r="B68" s="53"/>
      <c r="C68" s="53"/>
      <c r="D68" s="55"/>
      <c r="E68" s="55"/>
      <c r="F68" s="55"/>
      <c r="G68" s="53"/>
      <c r="H68" s="53"/>
      <c r="I68" s="53"/>
      <c r="J68" s="53"/>
      <c r="K68" s="53"/>
      <c r="L68" s="53"/>
      <c r="M68" s="53"/>
      <c r="N68" s="57"/>
      <c r="O68" s="57"/>
      <c r="P68" s="57"/>
      <c r="Q68" s="57"/>
      <c r="R68" s="57"/>
      <c r="S68" s="57"/>
      <c r="T68" s="57"/>
      <c r="U68" s="57"/>
    </row>
    <row r="69" spans="1:21" ht="12.75">
      <c r="A69" s="70" t="s">
        <v>168</v>
      </c>
      <c r="B69" s="53"/>
      <c r="C69" s="53"/>
      <c r="D69" s="55"/>
      <c r="E69" s="55"/>
      <c r="F69" s="55"/>
      <c r="G69" s="53"/>
      <c r="H69" s="53"/>
      <c r="I69" s="53"/>
      <c r="J69" s="53"/>
      <c r="K69" s="53"/>
      <c r="L69" s="53"/>
      <c r="M69" s="53"/>
      <c r="N69" s="57"/>
      <c r="O69" s="57"/>
      <c r="P69" s="57"/>
      <c r="Q69" s="57"/>
      <c r="R69" s="57"/>
      <c r="S69" s="57"/>
      <c r="T69" s="57"/>
      <c r="U69" s="57"/>
    </row>
    <row r="70" spans="1:21" ht="12.75">
      <c r="A70" s="93"/>
      <c r="B70" s="53"/>
      <c r="C70" s="53"/>
      <c r="D70" s="55"/>
      <c r="E70" s="55"/>
      <c r="F70" s="55"/>
      <c r="G70" s="53"/>
      <c r="H70" s="53"/>
      <c r="I70" s="53"/>
      <c r="J70" s="53"/>
      <c r="K70" s="53"/>
      <c r="L70" s="53"/>
      <c r="M70" s="53"/>
      <c r="N70" s="57"/>
      <c r="O70" s="57"/>
      <c r="P70" s="57"/>
      <c r="Q70" s="57"/>
      <c r="R70" s="57"/>
      <c r="S70" s="57"/>
      <c r="T70" s="57"/>
      <c r="U70" s="57"/>
    </row>
    <row r="71" spans="1:21" ht="12.75">
      <c r="A71" s="93"/>
      <c r="B71" s="53"/>
      <c r="C71" s="53"/>
      <c r="D71" s="55"/>
      <c r="E71" s="55"/>
      <c r="F71" s="55"/>
      <c r="G71" s="53"/>
      <c r="H71" s="53"/>
      <c r="I71" s="53"/>
      <c r="J71" s="53"/>
      <c r="K71" s="53"/>
      <c r="L71" s="53"/>
      <c r="M71" s="53"/>
      <c r="N71" s="57"/>
      <c r="O71" s="57"/>
      <c r="P71" s="57"/>
      <c r="Q71" s="57"/>
      <c r="R71" s="57"/>
      <c r="S71" s="57"/>
      <c r="T71" s="57"/>
      <c r="U71" s="57"/>
    </row>
    <row r="72" spans="1:21" ht="12.75">
      <c r="A72" s="52"/>
      <c r="B72" s="53"/>
      <c r="C72" s="53"/>
      <c r="D72" s="55"/>
      <c r="E72" s="55"/>
      <c r="F72" s="55"/>
      <c r="G72" s="53"/>
      <c r="H72" s="53"/>
      <c r="I72" s="53"/>
      <c r="J72" s="53"/>
      <c r="K72" s="53"/>
      <c r="L72" s="53"/>
      <c r="M72" s="53"/>
      <c r="N72" s="57"/>
      <c r="O72" s="57"/>
      <c r="P72" s="57"/>
      <c r="Q72" s="57"/>
      <c r="R72" s="57"/>
      <c r="S72" s="57"/>
      <c r="T72" s="57"/>
      <c r="U72" s="57"/>
    </row>
    <row r="73" spans="1:21" ht="12.75">
      <c r="A73" s="52"/>
      <c r="B73" s="53"/>
      <c r="C73" s="53"/>
      <c r="D73" s="55"/>
      <c r="E73" s="55"/>
      <c r="F73" s="55"/>
      <c r="G73" s="53"/>
      <c r="H73" s="53"/>
      <c r="I73" s="53"/>
      <c r="J73" s="53"/>
      <c r="K73" s="53"/>
      <c r="L73" s="53"/>
      <c r="M73" s="53"/>
      <c r="N73" s="57"/>
      <c r="O73" s="57"/>
      <c r="P73" s="57"/>
      <c r="Q73" s="57"/>
      <c r="R73" s="57"/>
      <c r="S73" s="57"/>
      <c r="T73" s="57"/>
      <c r="U73" s="57"/>
    </row>
    <row r="74" spans="1:21" ht="12.75">
      <c r="A74" s="115" t="s">
        <v>143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57"/>
      <c r="O74" s="57"/>
      <c r="P74" s="57"/>
      <c r="Q74" s="57"/>
      <c r="R74" s="57"/>
      <c r="S74" s="57"/>
      <c r="T74" s="57"/>
      <c r="U74" s="57"/>
    </row>
    <row r="75" spans="1:21" ht="12.75">
      <c r="A75" s="52"/>
      <c r="B75" s="53"/>
      <c r="C75" s="53"/>
      <c r="D75" s="54"/>
      <c r="E75" s="55"/>
      <c r="F75" s="56"/>
      <c r="G75" s="53"/>
      <c r="H75" s="53"/>
      <c r="I75" s="53"/>
      <c r="J75" s="53"/>
      <c r="K75" s="53"/>
      <c r="L75" s="53"/>
      <c r="M75" s="53"/>
      <c r="N75" s="57"/>
      <c r="O75" s="57"/>
      <c r="P75" s="57"/>
      <c r="Q75" s="57"/>
      <c r="R75" s="57"/>
      <c r="S75" s="57"/>
      <c r="T75" s="57"/>
      <c r="U75" s="57"/>
    </row>
    <row r="76" spans="1:21" ht="12.75">
      <c r="A76" s="53"/>
      <c r="B76" s="53"/>
      <c r="C76" s="53"/>
      <c r="D76" s="54">
        <f>'[1]M-GER95A.XLS'!$U$210</f>
        <v>-258.83005</v>
      </c>
      <c r="E76" s="55">
        <v>-188</v>
      </c>
      <c r="F76" s="56">
        <v>81</v>
      </c>
      <c r="G76" s="53"/>
      <c r="H76" s="53"/>
      <c r="I76" s="53"/>
      <c r="J76" s="53"/>
      <c r="K76" s="53"/>
      <c r="L76" s="53"/>
      <c r="M76" s="53"/>
      <c r="N76" s="57"/>
      <c r="O76" s="57"/>
      <c r="P76" s="57"/>
      <c r="Q76" s="57"/>
      <c r="R76" s="57"/>
      <c r="S76" s="57"/>
      <c r="T76" s="57"/>
      <c r="U76" s="57"/>
    </row>
    <row r="77" spans="1:21" ht="12.75">
      <c r="A77" s="53"/>
      <c r="B77" s="53"/>
      <c r="C77" s="53"/>
      <c r="D77" s="54"/>
      <c r="E77" s="55"/>
      <c r="F77" s="56"/>
      <c r="G77" s="53"/>
      <c r="H77" s="53"/>
      <c r="I77" s="53"/>
      <c r="J77" s="53"/>
      <c r="K77" s="53"/>
      <c r="L77" s="53"/>
      <c r="M77" s="53"/>
      <c r="N77" s="57"/>
      <c r="O77" s="57"/>
      <c r="P77" s="57"/>
      <c r="Q77" s="57"/>
      <c r="R77" s="57"/>
      <c r="S77" s="57"/>
      <c r="T77" s="57"/>
      <c r="U77" s="57"/>
    </row>
    <row r="78" spans="1:21" ht="12.75">
      <c r="A78" s="53"/>
      <c r="B78" s="53"/>
      <c r="C78" s="53"/>
      <c r="D78" s="54"/>
      <c r="E78" s="55"/>
      <c r="F78" s="56"/>
      <c r="G78" s="53"/>
      <c r="H78" s="53"/>
      <c r="I78" s="53"/>
      <c r="J78" s="53"/>
      <c r="K78" s="53"/>
      <c r="L78" s="53"/>
      <c r="M78" s="53"/>
      <c r="N78" s="57"/>
      <c r="O78" s="57"/>
      <c r="P78" s="57"/>
      <c r="Q78" s="57"/>
      <c r="R78" s="57"/>
      <c r="S78" s="57"/>
      <c r="T78" s="57"/>
      <c r="U78" s="57"/>
    </row>
    <row r="79" spans="1:21" ht="12.75">
      <c r="A79" s="53"/>
      <c r="B79" s="53"/>
      <c r="C79" s="53"/>
      <c r="D79" s="54"/>
      <c r="E79" s="55"/>
      <c r="F79" s="56"/>
      <c r="G79" s="53"/>
      <c r="H79" s="53"/>
      <c r="I79" s="53"/>
      <c r="J79" s="53"/>
      <c r="K79" s="53"/>
      <c r="L79" s="53"/>
      <c r="M79" s="53"/>
      <c r="N79" s="57"/>
      <c r="O79" s="57"/>
      <c r="P79" s="57"/>
      <c r="Q79" s="57"/>
      <c r="R79" s="57"/>
      <c r="S79" s="57"/>
      <c r="T79" s="57"/>
      <c r="U79" s="57"/>
    </row>
    <row r="80" spans="1:21" ht="12.75">
      <c r="A80" s="53"/>
      <c r="B80" s="53"/>
      <c r="C80" s="53"/>
      <c r="D80" s="54">
        <f>D64+D76</f>
        <v>1159.110256344501</v>
      </c>
      <c r="E80" s="55">
        <v>-24265</v>
      </c>
      <c r="F80" s="56">
        <v>-11321</v>
      </c>
      <c r="G80" s="53"/>
      <c r="H80" s="53"/>
      <c r="I80" s="53"/>
      <c r="J80" s="53"/>
      <c r="K80" s="53"/>
      <c r="L80" s="53"/>
      <c r="M80" s="53"/>
      <c r="N80" s="57"/>
      <c r="O80" s="57"/>
      <c r="P80" s="57"/>
      <c r="Q80" s="57"/>
      <c r="R80" s="57"/>
      <c r="S80" s="57"/>
      <c r="T80" s="57"/>
      <c r="U80" s="57"/>
    </row>
    <row r="81" spans="1:21" ht="12.75">
      <c r="A81" s="53"/>
      <c r="B81" s="53"/>
      <c r="C81" s="53"/>
      <c r="D81" s="54"/>
      <c r="E81" s="55"/>
      <c r="F81" s="56"/>
      <c r="G81" s="53"/>
      <c r="H81" s="53"/>
      <c r="I81" s="53"/>
      <c r="J81" s="53"/>
      <c r="K81" s="53"/>
      <c r="L81" s="53"/>
      <c r="M81" s="53"/>
      <c r="N81" s="57"/>
      <c r="O81" s="57"/>
      <c r="P81" s="57"/>
      <c r="Q81" s="57"/>
      <c r="R81" s="57"/>
      <c r="S81" s="57"/>
      <c r="T81" s="57"/>
      <c r="U81" s="57"/>
    </row>
    <row r="82" spans="1:21" ht="12.75">
      <c r="A82" s="53"/>
      <c r="B82" s="53"/>
      <c r="C82" s="53"/>
      <c r="D82" s="54">
        <f>'[1]M-GER95A.XLS'!$U$212</f>
        <v>-454.91065000000003</v>
      </c>
      <c r="E82" s="55">
        <v>-1019</v>
      </c>
      <c r="F82" s="56">
        <v>111</v>
      </c>
      <c r="G82" s="53"/>
      <c r="H82" s="53"/>
      <c r="I82" s="53"/>
      <c r="J82" s="53"/>
      <c r="K82" s="53"/>
      <c r="L82" s="53"/>
      <c r="M82" s="53"/>
      <c r="N82" s="57"/>
      <c r="O82" s="57"/>
      <c r="P82" s="57"/>
      <c r="Q82" s="57"/>
      <c r="R82" s="57"/>
      <c r="S82" s="57"/>
      <c r="T82" s="57"/>
      <c r="U82" s="57"/>
    </row>
    <row r="83" spans="1:21" ht="12.75">
      <c r="A83" s="53"/>
      <c r="B83" s="53"/>
      <c r="C83" s="53"/>
      <c r="D83" s="54"/>
      <c r="E83" s="55"/>
      <c r="F83" s="56"/>
      <c r="G83" s="53"/>
      <c r="H83" s="53"/>
      <c r="I83" s="53"/>
      <c r="J83" s="53"/>
      <c r="K83" s="53"/>
      <c r="L83" s="53"/>
      <c r="M83" s="53"/>
      <c r="N83" s="57"/>
      <c r="O83" s="57"/>
      <c r="P83" s="57"/>
      <c r="Q83" s="57"/>
      <c r="R83" s="57"/>
      <c r="S83" s="57"/>
      <c r="T83" s="57"/>
      <c r="U83" s="57"/>
    </row>
    <row r="84" spans="1:21" ht="12.75">
      <c r="A84" s="53"/>
      <c r="B84" s="53"/>
      <c r="C84" s="53"/>
      <c r="D84" s="54">
        <f>D80+D82</f>
        <v>704.199606344501</v>
      </c>
      <c r="E84" s="55">
        <v>-25284</v>
      </c>
      <c r="F84" s="56">
        <v>-11210</v>
      </c>
      <c r="G84" s="53"/>
      <c r="H84" s="53"/>
      <c r="I84" s="53"/>
      <c r="J84" s="53"/>
      <c r="K84" s="53"/>
      <c r="L84" s="53"/>
      <c r="M84" s="53"/>
      <c r="N84" s="57"/>
      <c r="O84" s="57"/>
      <c r="P84" s="57"/>
      <c r="Q84" s="57"/>
      <c r="R84" s="57"/>
      <c r="S84" s="57"/>
      <c r="T84" s="57"/>
      <c r="U84" s="57"/>
    </row>
    <row r="85" spans="1:21" ht="12.75">
      <c r="A85" s="53"/>
      <c r="B85" s="53"/>
      <c r="C85" s="53"/>
      <c r="D85" s="54">
        <f>'[1]M-GER95A.XLS'!$U$220</f>
        <v>-1303.4257164173998</v>
      </c>
      <c r="E85" s="55">
        <v>-1463</v>
      </c>
      <c r="F85" s="56">
        <v>-1439</v>
      </c>
      <c r="G85" s="53"/>
      <c r="H85" s="53"/>
      <c r="I85" s="53"/>
      <c r="J85" s="53"/>
      <c r="K85" s="53"/>
      <c r="L85" s="53"/>
      <c r="M85" s="53"/>
      <c r="N85" s="57"/>
      <c r="O85" s="57"/>
      <c r="P85" s="57"/>
      <c r="Q85" s="57"/>
      <c r="R85" s="57"/>
      <c r="S85" s="57"/>
      <c r="T85" s="57"/>
      <c r="U85" s="57"/>
    </row>
    <row r="86" spans="1:21" ht="12.75">
      <c r="A86" s="53"/>
      <c r="B86" s="53"/>
      <c r="C86" s="53"/>
      <c r="D86" s="54"/>
      <c r="E86" s="55"/>
      <c r="F86" s="56"/>
      <c r="G86" s="53"/>
      <c r="H86" s="53"/>
      <c r="I86" s="53"/>
      <c r="J86" s="53"/>
      <c r="K86" s="53"/>
      <c r="L86" s="53"/>
      <c r="M86" s="53"/>
      <c r="N86" s="57"/>
      <c r="O86" s="57"/>
      <c r="P86" s="57"/>
      <c r="Q86" s="57"/>
      <c r="R86" s="57"/>
      <c r="S86" s="57"/>
      <c r="T86" s="57"/>
      <c r="U86" s="57"/>
    </row>
    <row r="87" spans="1:21" ht="12.75">
      <c r="A87" s="53"/>
      <c r="B87" s="53"/>
      <c r="C87" s="53"/>
      <c r="D87" s="54"/>
      <c r="E87" s="55"/>
      <c r="F87" s="56"/>
      <c r="G87" s="53"/>
      <c r="H87" s="53"/>
      <c r="I87" s="53"/>
      <c r="J87" s="53"/>
      <c r="K87" s="53"/>
      <c r="L87" s="53"/>
      <c r="M87" s="53"/>
      <c r="N87" s="57"/>
      <c r="O87" s="57"/>
      <c r="P87" s="57"/>
      <c r="Q87" s="57"/>
      <c r="R87" s="57"/>
      <c r="S87" s="57"/>
      <c r="T87" s="57"/>
      <c r="U87" s="57"/>
    </row>
    <row r="88" spans="1:21" ht="12.75">
      <c r="A88" s="53"/>
      <c r="B88" s="53"/>
      <c r="C88" s="53"/>
      <c r="D88" s="54"/>
      <c r="E88" s="55"/>
      <c r="F88" s="56"/>
      <c r="G88" s="53"/>
      <c r="H88" s="53"/>
      <c r="I88" s="53"/>
      <c r="J88" s="53"/>
      <c r="K88" s="53"/>
      <c r="L88" s="53"/>
      <c r="M88" s="53"/>
      <c r="N88" s="57"/>
      <c r="O88" s="57"/>
      <c r="P88" s="57"/>
      <c r="Q88" s="57"/>
      <c r="R88" s="57"/>
      <c r="S88" s="57"/>
      <c r="T88" s="57"/>
      <c r="U88" s="57"/>
    </row>
    <row r="89" spans="1:21" ht="12.75">
      <c r="A89" s="53"/>
      <c r="B89" s="53"/>
      <c r="C89" s="53"/>
      <c r="D89" s="54">
        <f>D84+D85</f>
        <v>-599.2261100728988</v>
      </c>
      <c r="E89" s="55">
        <v>-26747</v>
      </c>
      <c r="F89" s="56">
        <v>-12649</v>
      </c>
      <c r="G89" s="53"/>
      <c r="H89" s="53"/>
      <c r="I89" s="53"/>
      <c r="J89" s="53"/>
      <c r="K89" s="53"/>
      <c r="L89" s="53"/>
      <c r="M89" s="53"/>
      <c r="N89" s="57"/>
      <c r="O89" s="57"/>
      <c r="P89" s="57"/>
      <c r="Q89" s="57"/>
      <c r="R89" s="57"/>
      <c r="S89" s="57"/>
      <c r="T89" s="57"/>
      <c r="U89" s="57"/>
    </row>
    <row r="90" spans="1:21" ht="12.75">
      <c r="A90" s="53"/>
      <c r="B90" s="53"/>
      <c r="C90" s="53"/>
      <c r="D90" s="54"/>
      <c r="E90" s="55"/>
      <c r="F90" s="56"/>
      <c r="G90" s="53"/>
      <c r="H90" s="53"/>
      <c r="I90" s="53"/>
      <c r="J90" s="53"/>
      <c r="K90" s="53"/>
      <c r="L90" s="53"/>
      <c r="M90" s="53"/>
      <c r="N90" s="57"/>
      <c r="O90" s="57"/>
      <c r="P90" s="57"/>
      <c r="Q90" s="57"/>
      <c r="R90" s="57"/>
      <c r="S90" s="57"/>
      <c r="T90" s="57"/>
      <c r="U90" s="57"/>
    </row>
    <row r="91" spans="1:21" ht="12.75">
      <c r="A91" s="53"/>
      <c r="B91" s="53"/>
      <c r="C91" s="53"/>
      <c r="D91" s="54"/>
      <c r="E91" s="55"/>
      <c r="F91" s="56"/>
      <c r="G91" s="53"/>
      <c r="H91" s="53"/>
      <c r="I91" s="53"/>
      <c r="J91" s="53"/>
      <c r="K91" s="53"/>
      <c r="L91" s="53"/>
      <c r="M91" s="53"/>
      <c r="N91" s="57"/>
      <c r="O91" s="57"/>
      <c r="P91" s="57"/>
      <c r="Q91" s="57"/>
      <c r="R91" s="57"/>
      <c r="S91" s="57"/>
      <c r="T91" s="57"/>
      <c r="U91" s="57"/>
    </row>
    <row r="92" spans="1:21" ht="12.75">
      <c r="A92" s="53"/>
      <c r="B92" s="53"/>
      <c r="C92" s="53"/>
      <c r="D92" s="54"/>
      <c r="E92" s="55"/>
      <c r="F92" s="56"/>
      <c r="G92" s="53"/>
      <c r="H92" s="53"/>
      <c r="I92" s="53"/>
      <c r="J92" s="53"/>
      <c r="K92" s="53"/>
      <c r="L92" s="53"/>
      <c r="M92" s="53"/>
      <c r="N92" s="57"/>
      <c r="O92" s="57"/>
      <c r="P92" s="57"/>
      <c r="Q92" s="57"/>
      <c r="R92" s="57"/>
      <c r="S92" s="57"/>
      <c r="T92" s="57"/>
      <c r="U92" s="57"/>
    </row>
    <row r="93" spans="1:21" ht="12.75">
      <c r="A93" s="53"/>
      <c r="B93" s="53"/>
      <c r="C93" s="53"/>
      <c r="D93" s="59" t="s">
        <v>16</v>
      </c>
      <c r="E93" s="60">
        <v>0</v>
      </c>
      <c r="F93" s="56">
        <v>0</v>
      </c>
      <c r="G93" s="53"/>
      <c r="H93" s="53"/>
      <c r="I93" s="53"/>
      <c r="J93" s="53"/>
      <c r="K93" s="53"/>
      <c r="L93" s="53"/>
      <c r="M93" s="53"/>
      <c r="N93" s="57"/>
      <c r="O93" s="57"/>
      <c r="P93" s="57"/>
      <c r="Q93" s="57"/>
      <c r="R93" s="57"/>
      <c r="S93" s="57"/>
      <c r="T93" s="57"/>
      <c r="U93" s="57"/>
    </row>
    <row r="94" spans="1:21" ht="12.75">
      <c r="A94" s="53"/>
      <c r="B94" s="53"/>
      <c r="C94" s="53"/>
      <c r="D94" s="59" t="s">
        <v>16</v>
      </c>
      <c r="E94" s="60">
        <v>0</v>
      </c>
      <c r="F94" s="56">
        <v>0</v>
      </c>
      <c r="G94" s="53"/>
      <c r="H94" s="53"/>
      <c r="I94" s="53"/>
      <c r="J94" s="53"/>
      <c r="K94" s="53"/>
      <c r="L94" s="53"/>
      <c r="M94" s="53"/>
      <c r="N94" s="57"/>
      <c r="O94" s="57"/>
      <c r="P94" s="57"/>
      <c r="Q94" s="57"/>
      <c r="R94" s="57"/>
      <c r="S94" s="57"/>
      <c r="T94" s="57"/>
      <c r="U94" s="57"/>
    </row>
    <row r="95" spans="1:21" ht="12.75">
      <c r="A95" s="53"/>
      <c r="B95" s="53"/>
      <c r="C95" s="53"/>
      <c r="D95" s="54"/>
      <c r="E95" s="61"/>
      <c r="F95" s="56"/>
      <c r="G95" s="53"/>
      <c r="H95" s="53"/>
      <c r="I95" s="53"/>
      <c r="J95" s="53"/>
      <c r="K95" s="53"/>
      <c r="L95" s="53"/>
      <c r="M95" s="53"/>
      <c r="N95" s="57"/>
      <c r="O95" s="57"/>
      <c r="P95" s="57"/>
      <c r="Q95" s="57"/>
      <c r="R95" s="57"/>
      <c r="S95" s="57"/>
      <c r="T95" s="57"/>
      <c r="U95" s="57"/>
    </row>
    <row r="96" spans="1:21" ht="12.75">
      <c r="A96" s="53"/>
      <c r="B96" s="53"/>
      <c r="C96" s="53"/>
      <c r="D96" s="54"/>
      <c r="E96" s="61"/>
      <c r="F96" s="56"/>
      <c r="G96" s="53"/>
      <c r="H96" s="53"/>
      <c r="I96" s="53"/>
      <c r="J96" s="53"/>
      <c r="K96" s="53"/>
      <c r="L96" s="53"/>
      <c r="M96" s="53"/>
      <c r="N96" s="57"/>
      <c r="O96" s="57"/>
      <c r="P96" s="57"/>
      <c r="Q96" s="57"/>
      <c r="R96" s="57"/>
      <c r="S96" s="57"/>
      <c r="T96" s="57"/>
      <c r="U96" s="57"/>
    </row>
    <row r="97" spans="1:21" ht="12.75">
      <c r="A97" s="53"/>
      <c r="B97" s="53"/>
      <c r="C97" s="53"/>
      <c r="D97" s="59" t="s">
        <v>16</v>
      </c>
      <c r="E97" s="60">
        <v>0</v>
      </c>
      <c r="F97" s="56">
        <v>0</v>
      </c>
      <c r="G97" s="53"/>
      <c r="H97" s="53"/>
      <c r="I97" s="53"/>
      <c r="J97" s="53"/>
      <c r="K97" s="53"/>
      <c r="L97" s="53"/>
      <c r="M97" s="53"/>
      <c r="N97" s="57"/>
      <c r="O97" s="57"/>
      <c r="P97" s="57"/>
      <c r="Q97" s="57"/>
      <c r="R97" s="57"/>
      <c r="S97" s="57"/>
      <c r="T97" s="57"/>
      <c r="U97" s="57"/>
    </row>
    <row r="98" spans="1:21" ht="12.75">
      <c r="A98" s="53"/>
      <c r="B98" s="53"/>
      <c r="C98" s="53"/>
      <c r="D98" s="54"/>
      <c r="E98" s="55"/>
      <c r="F98" s="56"/>
      <c r="G98" s="53"/>
      <c r="H98" s="53"/>
      <c r="I98" s="53"/>
      <c r="J98" s="53"/>
      <c r="K98" s="53"/>
      <c r="L98" s="53"/>
      <c r="M98" s="53"/>
      <c r="N98" s="57"/>
      <c r="O98" s="57"/>
      <c r="P98" s="57"/>
      <c r="Q98" s="57"/>
      <c r="R98" s="57"/>
      <c r="S98" s="57"/>
      <c r="T98" s="57"/>
      <c r="U98" s="57"/>
    </row>
    <row r="99" spans="1:21" ht="12.75">
      <c r="A99" s="53"/>
      <c r="B99" s="53"/>
      <c r="C99" s="53"/>
      <c r="D99" s="54"/>
      <c r="E99" s="55"/>
      <c r="F99" s="56"/>
      <c r="G99" s="53"/>
      <c r="H99" s="53"/>
      <c r="I99" s="53"/>
      <c r="J99" s="53"/>
      <c r="K99" s="53"/>
      <c r="L99" s="53"/>
      <c r="M99" s="53"/>
      <c r="N99" s="57"/>
      <c r="O99" s="57"/>
      <c r="P99" s="57"/>
      <c r="Q99" s="57"/>
      <c r="R99" s="57"/>
      <c r="S99" s="57"/>
      <c r="T99" s="57"/>
      <c r="U99" s="57"/>
    </row>
    <row r="100" spans="1:21" ht="12.75">
      <c r="A100" s="53"/>
      <c r="B100" s="53"/>
      <c r="C100" s="53"/>
      <c r="D100" s="54"/>
      <c r="E100" s="55"/>
      <c r="F100" s="56"/>
      <c r="G100" s="53"/>
      <c r="H100" s="53"/>
      <c r="I100" s="53"/>
      <c r="J100" s="53"/>
      <c r="K100" s="53"/>
      <c r="L100" s="53"/>
      <c r="M100" s="53"/>
      <c r="N100" s="57"/>
      <c r="O100" s="57"/>
      <c r="P100" s="57"/>
      <c r="Q100" s="57"/>
      <c r="R100" s="57"/>
      <c r="S100" s="57"/>
      <c r="T100" s="57"/>
      <c r="U100" s="57"/>
    </row>
    <row r="101" spans="1:21" ht="12.75">
      <c r="A101" s="53"/>
      <c r="B101" s="53"/>
      <c r="C101" s="53"/>
      <c r="D101" s="54">
        <f>SUM(D89:D97)</f>
        <v>-599.2261100728988</v>
      </c>
      <c r="E101" s="55">
        <v>-26747</v>
      </c>
      <c r="F101" s="56">
        <v>-12649</v>
      </c>
      <c r="G101" s="53"/>
      <c r="H101" s="53"/>
      <c r="I101" s="53"/>
      <c r="J101" s="53"/>
      <c r="K101" s="53"/>
      <c r="L101" s="53"/>
      <c r="M101" s="53"/>
      <c r="N101" s="57"/>
      <c r="O101" s="57"/>
      <c r="P101" s="57"/>
      <c r="Q101" s="57"/>
      <c r="R101" s="57"/>
      <c r="S101" s="57"/>
      <c r="T101" s="57"/>
      <c r="U101" s="57"/>
    </row>
    <row r="102" spans="1:21" ht="12.75">
      <c r="A102" s="53"/>
      <c r="B102" s="53"/>
      <c r="C102" s="53"/>
      <c r="D102" s="54"/>
      <c r="E102" s="55"/>
      <c r="F102" s="56"/>
      <c r="G102" s="53"/>
      <c r="H102" s="53"/>
      <c r="I102" s="53"/>
      <c r="J102" s="53"/>
      <c r="K102" s="53"/>
      <c r="L102" s="53"/>
      <c r="M102" s="53"/>
      <c r="N102" s="57"/>
      <c r="O102" s="57"/>
      <c r="P102" s="57"/>
      <c r="Q102" s="57"/>
      <c r="R102" s="57"/>
      <c r="S102" s="57"/>
      <c r="T102" s="57"/>
      <c r="U102" s="57"/>
    </row>
    <row r="103" spans="1:21" ht="12.75">
      <c r="A103" s="53"/>
      <c r="B103" s="53"/>
      <c r="C103" s="53"/>
      <c r="D103" s="54"/>
      <c r="E103" s="55"/>
      <c r="F103" s="56"/>
      <c r="G103" s="53"/>
      <c r="H103" s="53"/>
      <c r="I103" s="53"/>
      <c r="J103" s="53"/>
      <c r="K103" s="53"/>
      <c r="L103" s="53"/>
      <c r="M103" s="53"/>
      <c r="N103" s="57"/>
      <c r="O103" s="57"/>
      <c r="P103" s="57"/>
      <c r="Q103" s="57"/>
      <c r="R103" s="57"/>
      <c r="S103" s="57"/>
      <c r="T103" s="57"/>
      <c r="U103" s="57"/>
    </row>
    <row r="104" spans="1:21" ht="12.75">
      <c r="A104" s="53"/>
      <c r="B104" s="53"/>
      <c r="C104" s="53"/>
      <c r="D104" s="54"/>
      <c r="E104" s="55"/>
      <c r="F104" s="56"/>
      <c r="G104" s="53"/>
      <c r="H104" s="53"/>
      <c r="I104" s="53"/>
      <c r="J104" s="53"/>
      <c r="K104" s="53"/>
      <c r="L104" s="53"/>
      <c r="M104" s="53"/>
      <c r="N104" s="57"/>
      <c r="O104" s="57"/>
      <c r="P104" s="57"/>
      <c r="Q104" s="57"/>
      <c r="R104" s="57"/>
      <c r="S104" s="57"/>
      <c r="T104" s="57"/>
      <c r="U104" s="57"/>
    </row>
    <row r="105" spans="1:21" ht="12.75">
      <c r="A105" s="53"/>
      <c r="B105" s="53"/>
      <c r="C105" s="53"/>
      <c r="D105" s="54"/>
      <c r="E105" s="55"/>
      <c r="F105" s="56"/>
      <c r="G105" s="53"/>
      <c r="H105" s="53"/>
      <c r="I105" s="53"/>
      <c r="J105" s="53"/>
      <c r="K105" s="53"/>
      <c r="L105" s="53"/>
      <c r="M105" s="53"/>
      <c r="N105" s="57"/>
      <c r="O105" s="57"/>
      <c r="P105" s="57"/>
      <c r="Q105" s="57"/>
      <c r="R105" s="57"/>
      <c r="S105" s="57"/>
      <c r="T105" s="57"/>
      <c r="U105" s="57"/>
    </row>
    <row r="106" spans="1:21" ht="12.75">
      <c r="A106" s="53"/>
      <c r="B106" s="53"/>
      <c r="C106" s="53"/>
      <c r="D106" s="54"/>
      <c r="E106" s="55"/>
      <c r="F106" s="56"/>
      <c r="G106" s="53"/>
      <c r="H106" s="53"/>
      <c r="I106" s="53"/>
      <c r="J106" s="53"/>
      <c r="K106" s="53"/>
      <c r="L106" s="53"/>
      <c r="M106" s="53"/>
      <c r="N106" s="57"/>
      <c r="O106" s="57"/>
      <c r="P106" s="57"/>
      <c r="Q106" s="57"/>
      <c r="R106" s="57"/>
      <c r="S106" s="57"/>
      <c r="T106" s="57"/>
      <c r="U106" s="57"/>
    </row>
    <row r="107" spans="1:21" ht="12.75">
      <c r="A107" s="53"/>
      <c r="B107" s="53"/>
      <c r="C107" s="53"/>
      <c r="D107" s="54"/>
      <c r="E107" s="55"/>
      <c r="F107" s="56"/>
      <c r="G107" s="53"/>
      <c r="H107" s="53"/>
      <c r="I107" s="53"/>
      <c r="J107" s="53"/>
      <c r="K107" s="53"/>
      <c r="L107" s="53"/>
      <c r="M107" s="53"/>
      <c r="N107" s="57"/>
      <c r="O107" s="57"/>
      <c r="P107" s="57"/>
      <c r="Q107" s="57"/>
      <c r="R107" s="57"/>
      <c r="S107" s="57"/>
      <c r="T107" s="57"/>
      <c r="U107" s="57"/>
    </row>
    <row r="108" spans="1:21" ht="12.75">
      <c r="A108" s="53"/>
      <c r="B108" s="53"/>
      <c r="C108" s="53"/>
      <c r="D108" s="54"/>
      <c r="E108" s="55"/>
      <c r="F108" s="56"/>
      <c r="G108" s="53"/>
      <c r="H108" s="53"/>
      <c r="I108" s="53"/>
      <c r="J108" s="53"/>
      <c r="K108" s="53"/>
      <c r="L108" s="53"/>
      <c r="M108" s="53"/>
      <c r="N108" s="57"/>
      <c r="O108" s="57"/>
      <c r="P108" s="57"/>
      <c r="Q108" s="57"/>
      <c r="R108" s="57"/>
      <c r="S108" s="57"/>
      <c r="T108" s="57"/>
      <c r="U108" s="57"/>
    </row>
    <row r="109" spans="1:21" ht="12.75">
      <c r="A109" s="53"/>
      <c r="B109" s="53"/>
      <c r="C109" s="53"/>
      <c r="D109" s="54">
        <f>'[2]sept1999'!$C$44</f>
        <v>-0.09687706757283902</v>
      </c>
      <c r="E109" s="55">
        <v>-4.32</v>
      </c>
      <c r="F109" s="56">
        <v>-2.04</v>
      </c>
      <c r="G109" s="53"/>
      <c r="H109" s="53"/>
      <c r="I109" s="53"/>
      <c r="J109" s="53"/>
      <c r="K109" s="53"/>
      <c r="L109" s="53"/>
      <c r="M109" s="53"/>
      <c r="N109" s="57"/>
      <c r="O109" s="57"/>
      <c r="P109" s="57"/>
      <c r="Q109" s="57"/>
      <c r="R109" s="57"/>
      <c r="S109" s="57"/>
      <c r="T109" s="57"/>
      <c r="U109" s="57"/>
    </row>
    <row r="110" spans="1:21" ht="12.75">
      <c r="A110" s="53"/>
      <c r="B110" s="53"/>
      <c r="C110" s="53"/>
      <c r="D110" s="54"/>
      <c r="E110" s="55"/>
      <c r="F110" s="56"/>
      <c r="G110" s="53"/>
      <c r="H110" s="53"/>
      <c r="I110" s="53"/>
      <c r="J110" s="53"/>
      <c r="K110" s="53"/>
      <c r="L110" s="53"/>
      <c r="M110" s="53"/>
      <c r="N110" s="57"/>
      <c r="O110" s="57"/>
      <c r="P110" s="57"/>
      <c r="Q110" s="57"/>
      <c r="R110" s="57"/>
      <c r="S110" s="57"/>
      <c r="T110" s="57"/>
      <c r="U110" s="57"/>
    </row>
    <row r="111" spans="1:21" ht="12.75">
      <c r="A111" s="53"/>
      <c r="B111" s="53"/>
      <c r="C111" s="53"/>
      <c r="D111" s="54"/>
      <c r="E111" s="55"/>
      <c r="F111" s="56"/>
      <c r="G111" s="53"/>
      <c r="H111" s="53"/>
      <c r="I111" s="53"/>
      <c r="J111" s="53"/>
      <c r="K111" s="53"/>
      <c r="L111" s="53"/>
      <c r="M111" s="53"/>
      <c r="N111" s="57"/>
      <c r="O111" s="57"/>
      <c r="P111" s="57"/>
      <c r="Q111" s="57"/>
      <c r="R111" s="57"/>
      <c r="S111" s="57"/>
      <c r="T111" s="57"/>
      <c r="U111" s="57"/>
    </row>
    <row r="112" spans="1:21" ht="12.75">
      <c r="A112" s="53"/>
      <c r="B112" s="53"/>
      <c r="C112" s="53"/>
      <c r="D112" s="62">
        <f>'[2]sept1999'!$C$56</f>
        <v>0.32922698877107814</v>
      </c>
      <c r="E112" s="63">
        <v>-1.7</v>
      </c>
      <c r="F112" s="64">
        <v>-0.6</v>
      </c>
      <c r="G112" s="53"/>
      <c r="H112" s="53"/>
      <c r="I112" s="53"/>
      <c r="J112" s="53"/>
      <c r="K112" s="53"/>
      <c r="L112" s="53"/>
      <c r="M112" s="53"/>
      <c r="N112" s="57"/>
      <c r="O112" s="57"/>
      <c r="P112" s="57"/>
      <c r="Q112" s="57"/>
      <c r="R112" s="57"/>
      <c r="S112" s="57"/>
      <c r="T112" s="57"/>
      <c r="U112" s="57"/>
    </row>
    <row r="113" spans="1:21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7"/>
      <c r="O113" s="57"/>
      <c r="P113" s="57"/>
      <c r="Q113" s="57"/>
      <c r="R113" s="57"/>
      <c r="S113" s="57"/>
      <c r="T113" s="57"/>
      <c r="U113" s="57"/>
    </row>
    <row r="114" spans="1:21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7"/>
      <c r="O114" s="57"/>
      <c r="P114" s="57"/>
      <c r="Q114" s="57"/>
      <c r="R114" s="57"/>
      <c r="S114" s="57"/>
      <c r="T114" s="57"/>
      <c r="U114" s="57"/>
    </row>
    <row r="115" spans="1:21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7"/>
      <c r="O115" s="57"/>
      <c r="P115" s="57"/>
      <c r="Q115" s="57"/>
      <c r="R115" s="57"/>
      <c r="S115" s="57"/>
      <c r="T115" s="57"/>
      <c r="U115" s="57"/>
    </row>
    <row r="116" spans="1:21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7"/>
      <c r="O116" s="57"/>
      <c r="P116" s="57"/>
      <c r="Q116" s="57"/>
      <c r="R116" s="57"/>
      <c r="S116" s="57"/>
      <c r="T116" s="57"/>
      <c r="U116" s="57"/>
    </row>
    <row r="117" spans="1:21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7"/>
      <c r="O117" s="57"/>
      <c r="P117" s="57"/>
      <c r="Q117" s="57"/>
      <c r="R117" s="57"/>
      <c r="S117" s="57"/>
      <c r="T117" s="57"/>
      <c r="U117" s="57"/>
    </row>
    <row r="118" spans="1:21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7"/>
      <c r="O118" s="57"/>
      <c r="P118" s="57"/>
      <c r="Q118" s="57"/>
      <c r="R118" s="57"/>
      <c r="S118" s="57"/>
      <c r="T118" s="57"/>
      <c r="U118" s="57"/>
    </row>
    <row r="119" spans="1:21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7"/>
      <c r="O119" s="57"/>
      <c r="P119" s="57"/>
      <c r="Q119" s="57"/>
      <c r="R119" s="57"/>
      <c r="S119" s="57"/>
      <c r="T119" s="57"/>
      <c r="U119" s="57"/>
    </row>
    <row r="120" spans="1:21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7"/>
      <c r="O120" s="57"/>
      <c r="P120" s="57"/>
      <c r="Q120" s="57"/>
      <c r="R120" s="57"/>
      <c r="S120" s="57"/>
      <c r="T120" s="57"/>
      <c r="U120" s="57"/>
    </row>
    <row r="121" spans="1:21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7"/>
      <c r="O121" s="57"/>
      <c r="P121" s="57"/>
      <c r="Q121" s="57"/>
      <c r="R121" s="57"/>
      <c r="S121" s="57"/>
      <c r="T121" s="57"/>
      <c r="U121" s="57"/>
    </row>
    <row r="122" spans="1:21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7"/>
      <c r="O122" s="57"/>
      <c r="P122" s="57"/>
      <c r="Q122" s="57"/>
      <c r="R122" s="57"/>
      <c r="S122" s="57"/>
      <c r="T122" s="57"/>
      <c r="U122" s="57"/>
    </row>
    <row r="123" spans="1:21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7"/>
      <c r="O123" s="57"/>
      <c r="P123" s="57"/>
      <c r="Q123" s="57"/>
      <c r="R123" s="57"/>
      <c r="S123" s="57"/>
      <c r="T123" s="57"/>
      <c r="U123" s="57"/>
    </row>
    <row r="124" spans="1:21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7"/>
      <c r="O124" s="57"/>
      <c r="P124" s="57"/>
      <c r="Q124" s="57"/>
      <c r="R124" s="57"/>
      <c r="S124" s="57"/>
      <c r="T124" s="57"/>
      <c r="U124" s="57"/>
    </row>
    <row r="125" spans="1:21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7"/>
      <c r="O125" s="57"/>
      <c r="P125" s="57"/>
      <c r="Q125" s="57"/>
      <c r="R125" s="57"/>
      <c r="S125" s="57"/>
      <c r="T125" s="57"/>
      <c r="U125" s="57"/>
    </row>
    <row r="126" spans="1:21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7"/>
      <c r="O126" s="57"/>
      <c r="P126" s="57"/>
      <c r="Q126" s="57"/>
      <c r="R126" s="57"/>
      <c r="S126" s="57"/>
      <c r="T126" s="57"/>
      <c r="U126" s="57"/>
    </row>
    <row r="127" spans="1:21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7"/>
      <c r="O127" s="57"/>
      <c r="P127" s="57"/>
      <c r="Q127" s="57"/>
      <c r="R127" s="57"/>
      <c r="S127" s="57"/>
      <c r="T127" s="57"/>
      <c r="U127" s="57"/>
    </row>
    <row r="128" spans="1:21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7"/>
      <c r="O128" s="57"/>
      <c r="P128" s="57"/>
      <c r="Q128" s="57"/>
      <c r="R128" s="57"/>
      <c r="S128" s="57"/>
      <c r="T128" s="57"/>
      <c r="U128" s="57"/>
    </row>
    <row r="129" spans="1:21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7"/>
      <c r="O129" s="57"/>
      <c r="P129" s="57"/>
      <c r="Q129" s="57"/>
      <c r="R129" s="57"/>
      <c r="S129" s="57"/>
      <c r="T129" s="57"/>
      <c r="U129" s="57"/>
    </row>
    <row r="130" spans="1:21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7"/>
      <c r="O130" s="57"/>
      <c r="P130" s="57"/>
      <c r="Q130" s="57"/>
      <c r="R130" s="57"/>
      <c r="S130" s="57"/>
      <c r="T130" s="57"/>
      <c r="U130" s="57"/>
    </row>
    <row r="131" spans="1:21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7"/>
      <c r="O131" s="57"/>
      <c r="P131" s="57"/>
      <c r="Q131" s="57"/>
      <c r="R131" s="57"/>
      <c r="S131" s="57"/>
      <c r="T131" s="57"/>
      <c r="U131" s="57"/>
    </row>
    <row r="132" spans="1:21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7"/>
      <c r="O132" s="57"/>
      <c r="P132" s="57"/>
      <c r="Q132" s="57"/>
      <c r="R132" s="57"/>
      <c r="S132" s="57"/>
      <c r="T132" s="57"/>
      <c r="U132" s="57"/>
    </row>
    <row r="133" spans="1:21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7"/>
      <c r="O133" s="57"/>
      <c r="P133" s="57"/>
      <c r="Q133" s="57"/>
      <c r="R133" s="57"/>
      <c r="S133" s="57"/>
      <c r="T133" s="57"/>
      <c r="U133" s="57"/>
    </row>
    <row r="134" spans="1:21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7"/>
      <c r="O134" s="57"/>
      <c r="P134" s="57"/>
      <c r="Q134" s="57"/>
      <c r="R134" s="57"/>
      <c r="S134" s="57"/>
      <c r="T134" s="57"/>
      <c r="U134" s="57"/>
    </row>
    <row r="135" spans="1:21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7"/>
      <c r="O135" s="57"/>
      <c r="P135" s="57"/>
      <c r="Q135" s="57"/>
      <c r="R135" s="57"/>
      <c r="S135" s="57"/>
      <c r="T135" s="57"/>
      <c r="U135" s="57"/>
    </row>
    <row r="136" spans="1:21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7"/>
      <c r="O136" s="57"/>
      <c r="P136" s="57"/>
      <c r="Q136" s="57"/>
      <c r="R136" s="57"/>
      <c r="S136" s="57"/>
      <c r="T136" s="57"/>
      <c r="U136" s="57"/>
    </row>
    <row r="137" spans="1:21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7"/>
      <c r="O137" s="57"/>
      <c r="P137" s="57"/>
      <c r="Q137" s="57"/>
      <c r="R137" s="57"/>
      <c r="S137" s="57"/>
      <c r="T137" s="57"/>
      <c r="U137" s="57"/>
    </row>
    <row r="138" spans="1:21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7"/>
      <c r="O138" s="57"/>
      <c r="P138" s="57"/>
      <c r="Q138" s="57"/>
      <c r="R138" s="57"/>
      <c r="S138" s="57"/>
      <c r="T138" s="57"/>
      <c r="U138" s="57"/>
    </row>
    <row r="139" spans="1:21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7"/>
      <c r="O139" s="57"/>
      <c r="P139" s="57"/>
      <c r="Q139" s="57"/>
      <c r="R139" s="57"/>
      <c r="S139" s="57"/>
      <c r="T139" s="57"/>
      <c r="U139" s="57"/>
    </row>
    <row r="140" spans="1:21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7"/>
      <c r="O140" s="57"/>
      <c r="P140" s="57"/>
      <c r="Q140" s="57"/>
      <c r="R140" s="57"/>
      <c r="S140" s="57"/>
      <c r="T140" s="57"/>
      <c r="U140" s="57"/>
    </row>
    <row r="141" spans="1:21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7"/>
      <c r="O141" s="57"/>
      <c r="P141" s="57"/>
      <c r="Q141" s="57"/>
      <c r="R141" s="57"/>
      <c r="S141" s="57"/>
      <c r="T141" s="57"/>
      <c r="U141" s="57"/>
    </row>
    <row r="142" spans="1:21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7"/>
      <c r="O142" s="57"/>
      <c r="P142" s="57"/>
      <c r="Q142" s="57"/>
      <c r="R142" s="57"/>
      <c r="S142" s="57"/>
      <c r="T142" s="57"/>
      <c r="U142" s="57"/>
    </row>
    <row r="143" spans="1:21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7"/>
      <c r="O143" s="57"/>
      <c r="P143" s="57"/>
      <c r="Q143" s="57"/>
      <c r="R143" s="57"/>
      <c r="S143" s="57"/>
      <c r="T143" s="57"/>
      <c r="U143" s="57"/>
    </row>
    <row r="144" spans="1:21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7"/>
      <c r="O144" s="57"/>
      <c r="P144" s="57"/>
      <c r="Q144" s="57"/>
      <c r="R144" s="57"/>
      <c r="S144" s="57"/>
      <c r="T144" s="57"/>
      <c r="U144" s="57"/>
    </row>
    <row r="145" spans="1:21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7"/>
      <c r="O145" s="57"/>
      <c r="P145" s="57"/>
      <c r="Q145" s="57"/>
      <c r="R145" s="57"/>
      <c r="S145" s="57"/>
      <c r="T145" s="57"/>
      <c r="U145" s="57"/>
    </row>
    <row r="146" spans="1:21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7"/>
      <c r="O146" s="57"/>
      <c r="P146" s="57"/>
      <c r="Q146" s="57"/>
      <c r="R146" s="57"/>
      <c r="S146" s="57"/>
      <c r="T146" s="57"/>
      <c r="U146" s="57"/>
    </row>
    <row r="147" spans="1:21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7"/>
      <c r="O147" s="57"/>
      <c r="P147" s="57"/>
      <c r="Q147" s="57"/>
      <c r="R147" s="57"/>
      <c r="S147" s="57"/>
      <c r="T147" s="57"/>
      <c r="U147" s="57"/>
    </row>
    <row r="148" spans="1:21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7"/>
      <c r="O148" s="57"/>
      <c r="P148" s="57"/>
      <c r="Q148" s="57"/>
      <c r="R148" s="57"/>
      <c r="S148" s="57"/>
      <c r="T148" s="57"/>
      <c r="U148" s="57"/>
    </row>
    <row r="149" spans="1:21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7"/>
      <c r="O149" s="57"/>
      <c r="P149" s="57"/>
      <c r="Q149" s="57"/>
      <c r="R149" s="57"/>
      <c r="S149" s="57"/>
      <c r="T149" s="57"/>
      <c r="U149" s="57"/>
    </row>
    <row r="150" spans="1:21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7"/>
      <c r="O150" s="57"/>
      <c r="P150" s="57"/>
      <c r="Q150" s="57"/>
      <c r="R150" s="57"/>
      <c r="S150" s="57"/>
      <c r="T150" s="57"/>
      <c r="U150" s="57"/>
    </row>
    <row r="151" spans="1:21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7"/>
      <c r="O151" s="57"/>
      <c r="P151" s="57"/>
      <c r="Q151" s="57"/>
      <c r="R151" s="57"/>
      <c r="S151" s="57"/>
      <c r="T151" s="57"/>
      <c r="U151" s="57"/>
    </row>
    <row r="152" spans="1:21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7"/>
      <c r="O152" s="57"/>
      <c r="P152" s="57"/>
      <c r="Q152" s="57"/>
      <c r="R152" s="57"/>
      <c r="S152" s="57"/>
      <c r="T152" s="57"/>
      <c r="U152" s="57"/>
    </row>
    <row r="153" spans="1:21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7"/>
      <c r="O153" s="57"/>
      <c r="P153" s="57"/>
      <c r="Q153" s="57"/>
      <c r="R153" s="57"/>
      <c r="S153" s="57"/>
      <c r="T153" s="57"/>
      <c r="U153" s="57"/>
    </row>
    <row r="154" spans="1:21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7"/>
      <c r="O154" s="57"/>
      <c r="P154" s="57"/>
      <c r="Q154" s="57"/>
      <c r="R154" s="57"/>
      <c r="S154" s="57"/>
      <c r="T154" s="57"/>
      <c r="U154" s="57"/>
    </row>
    <row r="155" spans="1:21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7"/>
      <c r="O155" s="57"/>
      <c r="P155" s="57"/>
      <c r="Q155" s="57"/>
      <c r="R155" s="57"/>
      <c r="S155" s="57"/>
      <c r="T155" s="57"/>
      <c r="U155" s="57"/>
    </row>
    <row r="156" spans="1:21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7"/>
      <c r="O156" s="57"/>
      <c r="P156" s="57"/>
      <c r="Q156" s="57"/>
      <c r="R156" s="57"/>
      <c r="S156" s="57"/>
      <c r="T156" s="57"/>
      <c r="U156" s="57"/>
    </row>
    <row r="157" spans="1:21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7"/>
      <c r="O157" s="57"/>
      <c r="P157" s="57"/>
      <c r="Q157" s="57"/>
      <c r="R157" s="57"/>
      <c r="S157" s="57"/>
      <c r="T157" s="57"/>
      <c r="U157" s="57"/>
    </row>
    <row r="158" spans="1:21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7"/>
      <c r="O158" s="57"/>
      <c r="P158" s="57"/>
      <c r="Q158" s="57"/>
      <c r="R158" s="57"/>
      <c r="S158" s="57"/>
      <c r="T158" s="57"/>
      <c r="U158" s="57"/>
    </row>
    <row r="159" spans="1:21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7"/>
      <c r="O159" s="57"/>
      <c r="P159" s="57"/>
      <c r="Q159" s="57"/>
      <c r="R159" s="57"/>
      <c r="S159" s="57"/>
      <c r="T159" s="57"/>
      <c r="U159" s="57"/>
    </row>
    <row r="160" spans="1:21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7"/>
      <c r="O160" s="57"/>
      <c r="P160" s="57"/>
      <c r="Q160" s="57"/>
      <c r="R160" s="57"/>
      <c r="S160" s="57"/>
      <c r="T160" s="57"/>
      <c r="U160" s="57"/>
    </row>
    <row r="161" spans="1:21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7"/>
      <c r="O161" s="57"/>
      <c r="P161" s="57"/>
      <c r="Q161" s="57"/>
      <c r="R161" s="57"/>
      <c r="S161" s="57"/>
      <c r="T161" s="57"/>
      <c r="U161" s="57"/>
    </row>
    <row r="162" spans="1:21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7"/>
      <c r="O162" s="57"/>
      <c r="P162" s="57"/>
      <c r="Q162" s="57"/>
      <c r="R162" s="57"/>
      <c r="S162" s="57"/>
      <c r="T162" s="57"/>
      <c r="U162" s="57"/>
    </row>
    <row r="163" spans="1:21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7"/>
      <c r="O163" s="57"/>
      <c r="P163" s="57"/>
      <c r="Q163" s="57"/>
      <c r="R163" s="57"/>
      <c r="S163" s="57"/>
      <c r="T163" s="57"/>
      <c r="U163" s="57"/>
    </row>
    <row r="164" spans="1:21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</row>
    <row r="165" spans="1:21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</row>
    <row r="166" spans="1:21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</row>
    <row r="167" spans="1:21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</row>
    <row r="168" spans="1:21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</row>
    <row r="169" spans="1:21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</row>
    <row r="170" spans="1:21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</row>
    <row r="171" spans="1:21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</row>
    <row r="172" spans="1:21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</row>
    <row r="173" spans="1:21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</row>
    <row r="174" spans="1:21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</row>
    <row r="175" spans="1:21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</row>
    <row r="176" spans="1:21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</row>
    <row r="177" spans="1:21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</row>
    <row r="178" spans="1:21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</row>
    <row r="179" spans="1:21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</row>
    <row r="180" spans="1:21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</row>
    <row r="181" spans="1:21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</row>
    <row r="182" spans="1:21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</row>
    <row r="183" spans="1:21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</row>
    <row r="184" spans="1:21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</row>
    <row r="185" spans="1:21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</row>
    <row r="186" spans="1:21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</row>
    <row r="187" spans="1:21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</row>
    <row r="188" spans="1:21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</row>
    <row r="189" spans="1:21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</row>
    <row r="190" spans="1:21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</row>
    <row r="191" spans="1:21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</row>
    <row r="192" spans="1:21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</row>
    <row r="193" spans="1:21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</row>
    <row r="194" spans="1:21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</row>
    <row r="195" spans="1:21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</row>
    <row r="196" spans="1:21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</row>
    <row r="197" spans="1:21" ht="12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</row>
    <row r="198" spans="1:21" ht="12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</row>
    <row r="199" spans="1:21" ht="12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</row>
    <row r="200" spans="1:21" ht="12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</row>
    <row r="201" spans="1:21" ht="12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</row>
    <row r="202" spans="1:21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</row>
    <row r="203" spans="1:21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</row>
    <row r="204" spans="1:21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</row>
    <row r="205" spans="1:21" ht="12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</row>
    <row r="206" spans="1:21" ht="12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</row>
    <row r="207" spans="1:21" ht="12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</row>
    <row r="208" spans="1:21" ht="12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</row>
    <row r="209" spans="1:21" ht="12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</row>
    <row r="210" spans="1:21" ht="12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</row>
    <row r="211" spans="1:21" ht="12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</row>
    <row r="212" spans="1:21" ht="12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</row>
    <row r="213" spans="1:21" ht="12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</row>
    <row r="214" spans="1:21" ht="12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</row>
    <row r="215" spans="1:21" ht="12.7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</row>
    <row r="216" spans="1:21" ht="12.7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</row>
    <row r="217" spans="1:21" ht="12.7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</row>
    <row r="218" spans="1:21" ht="12.7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</row>
    <row r="219" spans="1:21" ht="12.7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</row>
    <row r="220" spans="1:21" ht="12.7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</row>
    <row r="221" spans="1:21" ht="12.7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</row>
    <row r="222" spans="1:21" ht="12.7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</row>
    <row r="223" spans="1:21" ht="12.7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</row>
    <row r="224" spans="1:21" ht="12.7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</row>
    <row r="225" spans="1:21" ht="12.7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</row>
    <row r="226" spans="1:21" ht="12.7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</row>
    <row r="227" spans="1:21" ht="12.7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</row>
    <row r="228" spans="1:21" ht="12.7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</row>
    <row r="229" spans="1:21" ht="12.7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</row>
    <row r="230" spans="1:21" ht="12.7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</row>
    <row r="231" spans="1:21" ht="12.7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</row>
    <row r="232" spans="1:21" ht="12.7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</row>
    <row r="233" spans="1:21" ht="12.7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</row>
    <row r="234" spans="1:21" ht="12.7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</row>
    <row r="235" spans="1:21" ht="12.7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</row>
    <row r="236" spans="1:21" ht="12.7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</row>
    <row r="237" spans="1:21" ht="12.7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</row>
    <row r="238" spans="1:21" ht="12.7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</row>
    <row r="239" spans="1:21" ht="12.7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</row>
    <row r="240" spans="1:21" ht="12.7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</row>
    <row r="241" spans="1:21" ht="12.7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</row>
    <row r="242" spans="1:21" ht="12.7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</row>
    <row r="243" spans="1:21" ht="12.7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</row>
    <row r="244" spans="1:21" ht="12.7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</row>
    <row r="245" spans="1:21" ht="12.7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</row>
    <row r="246" spans="1:21" ht="12.7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</row>
    <row r="247" spans="1:21" ht="12.7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</row>
    <row r="248" spans="1:21" ht="12.7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</row>
    <row r="249" spans="1:21" ht="12.7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</row>
    <row r="250" spans="1:21" ht="12.7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</row>
    <row r="251" spans="1:21" ht="12.7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</row>
    <row r="252" spans="1:21" ht="12.7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</row>
    <row r="253" spans="1:21" ht="12.7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</row>
    <row r="254" spans="1:21" ht="12.7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</row>
    <row r="255" spans="1:21" ht="12.7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</row>
    <row r="256" spans="1:21" ht="12.7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</row>
    <row r="257" spans="1:21" ht="12.7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</row>
    <row r="258" spans="1:21" ht="12.7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</row>
    <row r="259" spans="1:21" ht="12.7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</row>
    <row r="260" spans="1:21" ht="12.7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</row>
    <row r="261" spans="1:21" ht="12.7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</row>
    <row r="262" spans="1:21" ht="12.7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</row>
    <row r="263" spans="1:21" ht="12.7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</row>
    <row r="264" spans="1:21" ht="12.7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</row>
    <row r="265" spans="1:21" ht="12.7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</row>
  </sheetData>
  <mergeCells count="7">
    <mergeCell ref="A2:M2"/>
    <mergeCell ref="A3:M3"/>
    <mergeCell ref="A4:M4"/>
    <mergeCell ref="A74:M74"/>
    <mergeCell ref="K19:M19"/>
    <mergeCell ref="D24:F24"/>
    <mergeCell ref="G19:I19"/>
  </mergeCells>
  <printOptions/>
  <pageMargins left="0.7" right="0" top="0.2" bottom="0" header="0.52" footer="0.5"/>
  <pageSetup horizontalDpi="600" verticalDpi="600" orientation="portrait" paperSize="9" scale="60" r:id="rId1"/>
  <headerFooter alignWithMargins="0">
    <oddFooter>&amp;R&amp;D&amp;T&amp;F&amp;A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2003-11-21T12:04:51Z</cp:lastPrinted>
  <dcterms:created xsi:type="dcterms:W3CDTF">2000-02-14T08:00:04Z</dcterms:created>
  <dcterms:modified xsi:type="dcterms:W3CDTF">2003-11-21T12:06:22Z</dcterms:modified>
  <cp:category/>
  <cp:version/>
  <cp:contentType/>
  <cp:contentStatus/>
</cp:coreProperties>
</file>