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.Equity" sheetId="2" r:id="rId2"/>
    <sheet name="CFS" sheetId="3" r:id="rId3"/>
    <sheet name="Sheet3" sheetId="4" r:id="rId4"/>
    <sheet name="P&amp;L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'BS'!$A$1:$J$63</definedName>
    <definedName name="_xlnm.Print_Area" localSheetId="4">'P&amp;L'!$A$1:$M$82</definedName>
    <definedName name="_xlnm.Print_Titles" localSheetId="4">'P&amp;L'!$19:$24</definedName>
  </definedNames>
  <calcPr fullCalcOnLoad="1"/>
</workbook>
</file>

<file path=xl/sharedStrings.xml><?xml version="1.0" encoding="utf-8"?>
<sst xmlns="http://schemas.openxmlformats.org/spreadsheetml/2006/main" count="194" uniqueCount="156">
  <si>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</si>
  <si>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</si>
  <si>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</si>
  <si>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</si>
  <si>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</si>
  <si>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</si>
  <si>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</si>
  <si>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</si>
  <si>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</si>
  <si>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</si>
  <si>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</si>
  <si>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</si>
  <si>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</si>
  <si>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(Audited)</t>
  </si>
  <si>
    <t>RM'000</t>
  </si>
  <si>
    <t>Investment in Associated Companies</t>
  </si>
  <si>
    <t xml:space="preserve">      RM'000</t>
  </si>
  <si>
    <t>-</t>
  </si>
  <si>
    <t>31/12/2000</t>
  </si>
  <si>
    <t>30/9/2000</t>
  </si>
  <si>
    <t xml:space="preserve">Current </t>
  </si>
  <si>
    <t>Year</t>
  </si>
  <si>
    <t>Quarter</t>
  </si>
  <si>
    <t>31/3/2001</t>
  </si>
  <si>
    <t>------------- for reference -------------</t>
  </si>
  <si>
    <t>Inventories</t>
  </si>
  <si>
    <t xml:space="preserve">INDIVIDUAL QUARTER </t>
  </si>
  <si>
    <t>CUMULATIVE QUARTER</t>
  </si>
  <si>
    <t>Accumulated losses</t>
  </si>
  <si>
    <t>(Unaudited)</t>
  </si>
  <si>
    <t>As at</t>
  </si>
  <si>
    <t xml:space="preserve">As at preceding </t>
  </si>
  <si>
    <t>financial year end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</si>
  <si>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</si>
  <si>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</si>
  <si>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</si>
  <si>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</si>
  <si>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</si>
  <si>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</si>
  <si>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</si>
  <si>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Tax payables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</si>
  <si>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</si>
  <si>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</si>
  <si>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</si>
  <si>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</si>
  <si>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</si>
  <si>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</si>
  <si>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</si>
  <si>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</si>
  <si>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</si>
  <si>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</si>
  <si>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Current quarter</t>
  </si>
  <si>
    <t>Preceding corresponding</t>
  </si>
  <si>
    <t>Year to-date</t>
  </si>
  <si>
    <t>year to-date</t>
  </si>
  <si>
    <t>Company No. 4081-M</t>
  </si>
  <si>
    <t>(Incorporated in Malaysia)</t>
  </si>
  <si>
    <t>KUALA LUMPUR STOCK EXCHANGE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</si>
  <si>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</si>
  <si>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</si>
  <si>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</si>
  <si>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</si>
  <si>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</si>
  <si>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</si>
  <si>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</si>
  <si>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</si>
  <si>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</si>
  <si>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</si>
  <si>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 xml:space="preserve">        Report for the year ended 30 June 2002.)</t>
  </si>
  <si>
    <t>(The Condensed Consolidated Income Statements should be read in conjunction with the Annual Financial Report for the year ended 30 June 2002)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</si>
  <si>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</si>
  <si>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</si>
  <si>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</si>
  <si>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</si>
  <si>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</si>
  <si>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</si>
  <si>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</si>
  <si>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</si>
  <si>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</si>
  <si>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</si>
  <si>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</si>
  <si>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</si>
  <si>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As at 1 July 2002</t>
  </si>
  <si>
    <t>Currency translation differences</t>
  </si>
  <si>
    <t>As at 1 July 2001</t>
  </si>
  <si>
    <t>Net loss for the period</t>
  </si>
  <si>
    <t>&lt;--------Non distributable Reserves--------&gt;</t>
  </si>
  <si>
    <t>&lt;--Distributable Reserves--&gt;</t>
  </si>
  <si>
    <t>Total</t>
  </si>
  <si>
    <t>Repurchase of shares</t>
  </si>
  <si>
    <t>.</t>
  </si>
  <si>
    <t>(The Condensed Consolidated Statement of Changes in Equity should be read in conjunction witth the Annual Financial Report</t>
  </si>
  <si>
    <t xml:space="preserve">            for the year ended 30 June 2002.)</t>
  </si>
  <si>
    <t>Cash flows from operating activities</t>
  </si>
  <si>
    <t>Adjustments for non-cash flow :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</si>
  <si>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</si>
  <si>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</si>
  <si>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</si>
  <si>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</si>
  <si>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</si>
  <si>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</si>
  <si>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</si>
  <si>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</si>
  <si>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</si>
  <si>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</si>
  <si>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</si>
  <si>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Net cash used in investing activities</t>
  </si>
  <si>
    <t>Cash flows from financing activities</t>
  </si>
  <si>
    <t>Repayment of bank borrowings</t>
  </si>
  <si>
    <t>Monies held in trust</t>
  </si>
  <si>
    <t>Fixed deposit pledged</t>
  </si>
  <si>
    <t>Net cash used in share buyback</t>
  </si>
  <si>
    <t>Repayment of finance creditors</t>
  </si>
  <si>
    <t>Cash and cash equivalents at beginning of the period</t>
  </si>
  <si>
    <t xml:space="preserve">(The Condensed Consolidated Cash Flow Statements should be read in conjunction with the Annual </t>
  </si>
  <si>
    <t xml:space="preserve">            Financial Report for the year ended 30 June 2002.)</t>
  </si>
  <si>
    <t>Proceeds from return of capital from an associated company</t>
  </si>
  <si>
    <t>Dividend received</t>
  </si>
  <si>
    <t>Loss before taxation</t>
  </si>
  <si>
    <t>Operating profit before working caiptal changes</t>
  </si>
  <si>
    <t>Cash generated from operations</t>
  </si>
  <si>
    <t>Net cash generated from operating activities</t>
  </si>
  <si>
    <t>Net cash generated from financing activities</t>
  </si>
  <si>
    <t>Net increase in cash and cash equivalents</t>
  </si>
  <si>
    <t>Exchange differences</t>
  </si>
  <si>
    <t>Cash and cash equivalents comprise of :-</t>
  </si>
  <si>
    <t>Cash and cash equivalents at end of the period</t>
  </si>
  <si>
    <t>Overdraft</t>
  </si>
  <si>
    <t>Deposits with licensed banks and financial institutions</t>
  </si>
  <si>
    <t>(Loss)/Profit from Operations</t>
  </si>
  <si>
    <t>(The Condensed Consolidated Balance Sheets should be read in conjuction with the Annual Financial</t>
  </si>
  <si>
    <t>INTERIM FINANCIAL REPORT FOR THE SECOND QUARTER AND SIX MONTHS ENDED 31 DECEMBER 2002.</t>
  </si>
  <si>
    <t>INTERIM FINANCIAL REPORT  FOR THE  SECOND QUARTER AND  SIX MONTHS ENDED 31 DECEMBER 2002.</t>
  </si>
  <si>
    <t>INTERIM FINANCIAL REPORT FOR THE SECOND QUARTER AND SIX MONTHS ENDED 31 DECEMBER 2002 .</t>
  </si>
  <si>
    <t>CONDENSED CONSOLIDATED STATEMENTS OF CHANGES IN EQUITY FOR THE SECOND QUARTER AND SIX MONTHS ENDED</t>
  </si>
  <si>
    <t xml:space="preserve">  31 DECEMBER 2002.</t>
  </si>
  <si>
    <t>6 months quarter ended</t>
  </si>
  <si>
    <t xml:space="preserve">  31 December 2002</t>
  </si>
  <si>
    <t>Balance as at 31 December 2002</t>
  </si>
  <si>
    <t xml:space="preserve">  31 December 2001</t>
  </si>
  <si>
    <t>Balance as at   31 December 2001</t>
  </si>
  <si>
    <t>INTERIM FINANCIAL REPORT FOR THE SECOND QUARTER AND SIX MONTHS ENDED 31 DECEMBER  2002.</t>
  </si>
  <si>
    <t>CONDENSED CONSOLIDATED CASH FLOW STATEMENTS FOR THE PERIOD ENDED 31 DECEMBER 2002.</t>
  </si>
  <si>
    <t>Intangible asset</t>
  </si>
  <si>
    <t>Exceptional Item</t>
  </si>
  <si>
    <t>Note</t>
  </si>
  <si>
    <t>Operating and Administrative Expenses</t>
  </si>
  <si>
    <t>- Loss on disposal of subsidiary companies</t>
  </si>
  <si>
    <t>- Loss on disposal of properties</t>
  </si>
  <si>
    <t xml:space="preserve">  </t>
  </si>
  <si>
    <t xml:space="preserve">   Note  : Included in Operating and Administration Expenses for the 6 months ended 31 December 2002 is provision for diminution in value for unrealised losses in marketable securities</t>
  </si>
  <si>
    <t xml:space="preserve">               of RM7.1 million (2001 : Nil)</t>
  </si>
  <si>
    <t>Loss Before Tax</t>
  </si>
  <si>
    <t>Loss After Tax</t>
  </si>
  <si>
    <t>Net Loss for the period</t>
  </si>
  <si>
    <t>Loss per share (in sen)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</si>
</sst>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6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43" fontId="0" fillId="0" borderId="0" xfId="15" applyNumberForma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5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 quotePrefix="1">
      <alignment horizontal="right"/>
    </xf>
    <xf numFmtId="166" fontId="0" fillId="0" borderId="0" xfId="15" applyNumberFormat="1" applyBorder="1" applyAlignment="1" quotePrefix="1">
      <alignment horizontal="right"/>
    </xf>
    <xf numFmtId="166" fontId="0" fillId="0" borderId="0" xfId="15" applyNumberFormat="1" applyBorder="1" applyAlignment="1">
      <alignment horizontal="right"/>
    </xf>
    <xf numFmtId="166" fontId="0" fillId="0" borderId="8" xfId="15" applyNumberFormat="1" applyBorder="1" applyAlignment="1" quotePrefix="1">
      <alignment horizontal="right"/>
    </xf>
    <xf numFmtId="166" fontId="0" fillId="0" borderId="9" xfId="15" applyNumberFormat="1" applyBorder="1" applyAlignment="1" quotePrefix="1">
      <alignment horizontal="right"/>
    </xf>
    <xf numFmtId="166" fontId="0" fillId="0" borderId="10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1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6" xfId="0" applyFont="1" applyBorder="1" applyAlignment="1" quotePrefix="1">
      <alignment horizontal="left"/>
    </xf>
    <xf numFmtId="39" fontId="2" fillId="0" borderId="6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Alignment="1">
      <alignment horizontal="center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1202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my%20documents\winnie\con122001\Con1201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ps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91">
          <cell r="G91">
            <v>165247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0">
          <cell r="U10">
            <v>77273.790268585</v>
          </cell>
        </row>
        <row r="15">
          <cell r="U15">
            <v>52900.67134869903</v>
          </cell>
        </row>
        <row r="17">
          <cell r="U17">
            <v>93350.40324</v>
          </cell>
        </row>
        <row r="19">
          <cell r="U19">
            <v>45198</v>
          </cell>
        </row>
        <row r="21">
          <cell r="U21">
            <v>3129</v>
          </cell>
        </row>
        <row r="23">
          <cell r="U23">
            <v>3119.927451978503</v>
          </cell>
        </row>
        <row r="26">
          <cell r="U26">
            <v>50446.0005</v>
          </cell>
        </row>
        <row r="27">
          <cell r="U27">
            <v>112762.20821155</v>
          </cell>
        </row>
        <row r="28">
          <cell r="U28">
            <v>57273.54641451</v>
          </cell>
        </row>
        <row r="29">
          <cell r="U29">
            <v>37553</v>
          </cell>
        </row>
        <row r="35">
          <cell r="U35">
            <v>-7.612209999999999</v>
          </cell>
        </row>
        <row r="36">
          <cell r="U36">
            <v>27755.509837395002</v>
          </cell>
        </row>
        <row r="37">
          <cell r="U37">
            <v>244310.98126012497</v>
          </cell>
        </row>
        <row r="38">
          <cell r="U38">
            <v>18035.92326</v>
          </cell>
        </row>
        <row r="39">
          <cell r="U39">
            <v>19713.193438435002</v>
          </cell>
        </row>
        <row r="44">
          <cell r="U44">
            <v>122600.96370375</v>
          </cell>
        </row>
        <row r="45">
          <cell r="U45">
            <v>31878.691675000002</v>
          </cell>
        </row>
        <row r="46">
          <cell r="U46">
            <v>556.616</v>
          </cell>
        </row>
        <row r="50">
          <cell r="U50">
            <v>2417.59577</v>
          </cell>
        </row>
        <row r="53">
          <cell r="U53">
            <v>12883.1105</v>
          </cell>
        </row>
        <row r="55">
          <cell r="U55">
            <v>8791.2135</v>
          </cell>
        </row>
        <row r="61">
          <cell r="U61">
            <v>342.78947999999997</v>
          </cell>
        </row>
        <row r="66">
          <cell r="U66">
            <v>618966.2163726198</v>
          </cell>
        </row>
        <row r="68">
          <cell r="U68">
            <v>-0.06999999999970896</v>
          </cell>
        </row>
        <row r="70">
          <cell r="U70">
            <v>66393.57</v>
          </cell>
        </row>
        <row r="72">
          <cell r="U72">
            <v>0</v>
          </cell>
        </row>
        <row r="73">
          <cell r="U73">
            <v>1199</v>
          </cell>
        </row>
        <row r="74">
          <cell r="U74">
            <v>-702</v>
          </cell>
        </row>
        <row r="75">
          <cell r="U75">
            <v>8451.318463834392</v>
          </cell>
        </row>
        <row r="88">
          <cell r="U88">
            <v>-163480.01693681977</v>
          </cell>
        </row>
        <row r="90">
          <cell r="U90">
            <v>27144.316671177927</v>
          </cell>
        </row>
        <row r="93">
          <cell r="U93">
            <v>308.235859</v>
          </cell>
        </row>
        <row r="95">
          <cell r="U95">
            <v>103768</v>
          </cell>
        </row>
        <row r="96">
          <cell r="U96">
            <v>1981.42489</v>
          </cell>
        </row>
        <row r="107">
          <cell r="U107">
            <v>73530.039621965</v>
          </cell>
        </row>
        <row r="211">
          <cell r="U211">
            <v>-107.3835</v>
          </cell>
        </row>
        <row r="212">
          <cell r="U212">
            <v>206.52255810377505</v>
          </cell>
        </row>
        <row r="214">
          <cell r="U214">
            <v>-2276.78825</v>
          </cell>
        </row>
        <row r="219">
          <cell r="U219">
            <v>-0.4099999999999999</v>
          </cell>
        </row>
        <row r="220">
          <cell r="U220">
            <v>-9090.610542781225</v>
          </cell>
        </row>
        <row r="222">
          <cell r="U222">
            <v>-2208.9667477457956</v>
          </cell>
        </row>
        <row r="224">
          <cell r="U224">
            <v>0.690009999999802</v>
          </cell>
        </row>
        <row r="623">
          <cell r="N623">
            <v>8496.478208235</v>
          </cell>
        </row>
        <row r="646">
          <cell r="P646">
            <v>23615.541522620002</v>
          </cell>
        </row>
        <row r="657">
          <cell r="P657">
            <v>15203.194542500001</v>
          </cell>
        </row>
        <row r="660">
          <cell r="P660">
            <v>7180.938475700002</v>
          </cell>
        </row>
        <row r="664">
          <cell r="P664">
            <v>36273.576248004996</v>
          </cell>
        </row>
        <row r="670">
          <cell r="P670">
            <v>6667.13397226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8">
        <row r="66">
          <cell r="U66">
            <v>618966.2128726199</v>
          </cell>
        </row>
        <row r="70">
          <cell r="U70">
            <v>66393.57</v>
          </cell>
        </row>
        <row r="73">
          <cell r="U73">
            <v>1199</v>
          </cell>
        </row>
        <row r="75">
          <cell r="U75">
            <v>7952.153956827133</v>
          </cell>
        </row>
        <row r="87">
          <cell r="U87">
            <v>-137345.31706256737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-6814.261939073973</v>
          </cell>
        </row>
        <row r="11">
          <cell r="G11">
            <v>7024.1705</v>
          </cell>
        </row>
        <row r="12">
          <cell r="G12">
            <v>40</v>
          </cell>
        </row>
        <row r="13">
          <cell r="G13">
            <v>0</v>
          </cell>
        </row>
        <row r="14">
          <cell r="G14">
            <v>-0.1552770000007513</v>
          </cell>
        </row>
        <row r="15">
          <cell r="G15">
            <v>0.24680999999691267</v>
          </cell>
        </row>
        <row r="16">
          <cell r="G16">
            <v>4429.770950115001</v>
          </cell>
        </row>
        <row r="17">
          <cell r="G17">
            <v>225</v>
          </cell>
        </row>
        <row r="18">
          <cell r="G18">
            <v>-409.8105</v>
          </cell>
        </row>
        <row r="19">
          <cell r="G19">
            <v>19.765680000000003</v>
          </cell>
        </row>
        <row r="20">
          <cell r="G20">
            <v>6.53507155</v>
          </cell>
        </row>
        <row r="21">
          <cell r="G21">
            <v>-149.74349</v>
          </cell>
        </row>
        <row r="22">
          <cell r="G22">
            <v>6667.13397226</v>
          </cell>
        </row>
        <row r="23">
          <cell r="G23">
            <v>-2616.1817092349997</v>
          </cell>
        </row>
        <row r="24">
          <cell r="G24">
            <v>-205.52255810377505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0.42427599999993504</v>
          </cell>
        </row>
        <row r="29">
          <cell r="G29">
            <v>119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1200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-1233</v>
          </cell>
        </row>
        <row r="37">
          <cell r="G37">
            <v>302.3333333333333</v>
          </cell>
        </row>
        <row r="43">
          <cell r="G43">
            <v>35797.24091898557</v>
          </cell>
        </row>
        <row r="44">
          <cell r="G44">
            <v>-6366.410731249991</v>
          </cell>
        </row>
        <row r="45">
          <cell r="G45">
            <v>2738.792802604997</v>
          </cell>
        </row>
        <row r="46">
          <cell r="G46">
            <v>6177.937</v>
          </cell>
        </row>
        <row r="47">
          <cell r="G47">
            <v>2028</v>
          </cell>
        </row>
        <row r="48">
          <cell r="G48">
            <v>-3129</v>
          </cell>
        </row>
        <row r="54">
          <cell r="G54">
            <v>2616.1817092349997</v>
          </cell>
        </row>
        <row r="55">
          <cell r="G55">
            <v>-6667.13397226</v>
          </cell>
        </row>
        <row r="56">
          <cell r="G56">
            <v>-1599.9698616608205</v>
          </cell>
        </row>
        <row r="57">
          <cell r="G57">
            <v>-45500</v>
          </cell>
        </row>
        <row r="63">
          <cell r="G63">
            <v>6833.712442304997</v>
          </cell>
        </row>
        <row r="64">
          <cell r="G64">
            <v>-22267.724712555</v>
          </cell>
        </row>
        <row r="69">
          <cell r="G69">
            <v>956.9092</v>
          </cell>
        </row>
        <row r="70">
          <cell r="G70">
            <v>8319.80545</v>
          </cell>
        </row>
        <row r="80">
          <cell r="G80">
            <v>5948.773000000001</v>
          </cell>
        </row>
        <row r="81">
          <cell r="G81">
            <v>-1476.7868479999997</v>
          </cell>
        </row>
        <row r="83">
          <cell r="G83">
            <v>-3870.949499999999</v>
          </cell>
        </row>
        <row r="84">
          <cell r="G84">
            <v>-435.89440999999977</v>
          </cell>
        </row>
        <row r="85">
          <cell r="G85">
            <v>-23</v>
          </cell>
        </row>
        <row r="92">
          <cell r="G92">
            <v>292.1584499999988</v>
          </cell>
        </row>
        <row r="100">
          <cell r="G100">
            <v>18242.193438435002</v>
          </cell>
        </row>
        <row r="101">
          <cell r="G101">
            <v>144772.90452012495</v>
          </cell>
        </row>
        <row r="102">
          <cell r="G102">
            <v>-8791.2135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-1.82983003459306</v>
          </cell>
        </row>
        <row r="58">
          <cell r="C58">
            <v>-0.13460227345179954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47">
      <selection activeCell="D63" sqref="D63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17.7109375" style="0" customWidth="1"/>
    <col min="10" max="10" width="6.140625" style="0" customWidth="1"/>
  </cols>
  <sheetData>
    <row r="1" spans="1:10" ht="15.7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34"/>
    </row>
    <row r="2" spans="1:10" ht="15.75" customHeight="1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34"/>
    </row>
    <row r="3" spans="1:10" ht="15.75" customHeight="1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34"/>
    </row>
    <row r="4" spans="1:10" ht="15.75" customHeight="1">
      <c r="A4" s="45"/>
      <c r="B4" s="45"/>
      <c r="C4" s="45"/>
      <c r="D4" s="45"/>
      <c r="E4" s="45"/>
      <c r="F4" s="45"/>
      <c r="G4" s="45"/>
      <c r="H4" s="45"/>
      <c r="I4" s="45"/>
      <c r="J4" s="34"/>
    </row>
    <row r="5" spans="1:10" ht="15.75" customHeight="1" thickBot="1">
      <c r="A5" s="73" t="s">
        <v>132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>
      <c r="A6" s="38"/>
      <c r="B6" s="36"/>
      <c r="C6" s="33"/>
      <c r="D6" s="34"/>
      <c r="E6" s="34"/>
      <c r="F6" s="34"/>
      <c r="G6" s="37"/>
      <c r="H6" s="37"/>
      <c r="I6" s="37"/>
      <c r="J6" s="34"/>
    </row>
    <row r="7" spans="1:10" ht="15.75">
      <c r="A7" s="44" t="s">
        <v>67</v>
      </c>
      <c r="B7" s="36"/>
      <c r="C7" s="33"/>
      <c r="D7" s="34"/>
      <c r="E7" s="34"/>
      <c r="F7" s="34"/>
      <c r="G7" s="37"/>
      <c r="H7" s="37"/>
      <c r="I7" s="37"/>
      <c r="J7" s="34"/>
    </row>
    <row r="8" spans="1:9" ht="12.75">
      <c r="A8" s="7"/>
      <c r="B8" s="8"/>
      <c r="C8" s="9"/>
      <c r="D8" s="10"/>
      <c r="E8" s="10"/>
      <c r="F8" s="10"/>
      <c r="G8" s="29"/>
      <c r="H8" s="11"/>
      <c r="I8" s="29" t="s">
        <v>13</v>
      </c>
    </row>
    <row r="9" spans="1:9" ht="12.75">
      <c r="A9" s="10"/>
      <c r="B9" s="9"/>
      <c r="C9" s="9"/>
      <c r="D9" s="10"/>
      <c r="E9" s="10"/>
      <c r="F9" s="10"/>
      <c r="G9" s="29" t="s">
        <v>29</v>
      </c>
      <c r="H9" s="11"/>
      <c r="I9" s="29" t="s">
        <v>31</v>
      </c>
    </row>
    <row r="10" spans="1:9" ht="12.75">
      <c r="A10" s="10"/>
      <c r="B10" s="9"/>
      <c r="C10" s="9"/>
      <c r="D10" s="10"/>
      <c r="E10" s="10"/>
      <c r="F10" s="10"/>
      <c r="G10" s="29" t="s">
        <v>30</v>
      </c>
      <c r="H10" s="11"/>
      <c r="I10" s="29" t="s">
        <v>32</v>
      </c>
    </row>
    <row r="11" spans="1:9" ht="12.75">
      <c r="A11" s="10"/>
      <c r="B11" s="9"/>
      <c r="C11" s="9"/>
      <c r="D11" s="10"/>
      <c r="E11" s="10"/>
      <c r="F11" s="10"/>
      <c r="G11" s="30">
        <v>37621</v>
      </c>
      <c r="H11" s="3"/>
      <c r="I11" s="30">
        <v>37437</v>
      </c>
    </row>
    <row r="12" spans="1:9" ht="12.75">
      <c r="A12" s="10"/>
      <c r="B12" s="9"/>
      <c r="C12" s="9"/>
      <c r="D12" s="10"/>
      <c r="E12" s="10"/>
      <c r="F12" s="10"/>
      <c r="G12" s="39" t="s">
        <v>2</v>
      </c>
      <c r="H12" s="39"/>
      <c r="I12" s="39" t="s">
        <v>14</v>
      </c>
    </row>
    <row r="13" spans="1:9" ht="12.75">
      <c r="A13" s="10"/>
      <c r="B13" s="9"/>
      <c r="C13" s="9"/>
      <c r="D13" s="10"/>
      <c r="E13" s="10"/>
      <c r="F13" s="10"/>
      <c r="G13" s="11"/>
      <c r="H13" s="11"/>
      <c r="I13" s="11"/>
    </row>
    <row r="14" spans="1:9" ht="12.75">
      <c r="A14" s="48" t="s">
        <v>104</v>
      </c>
      <c r="B14" s="49"/>
      <c r="C14" s="49"/>
      <c r="D14" s="10"/>
      <c r="E14" s="10"/>
      <c r="F14" s="10"/>
      <c r="G14" s="11">
        <f>'[4]M-GER95A.XLS'!$U$10</f>
        <v>77273.790268585</v>
      </c>
      <c r="H14" s="11"/>
      <c r="I14" s="11">
        <v>65559</v>
      </c>
    </row>
    <row r="15" spans="1:9" ht="12.75">
      <c r="A15" s="48"/>
      <c r="B15" s="49"/>
      <c r="C15" s="49"/>
      <c r="D15" s="10"/>
      <c r="E15" s="10"/>
      <c r="F15" s="10"/>
      <c r="G15" s="11"/>
      <c r="H15" s="11"/>
      <c r="I15" s="11"/>
    </row>
    <row r="16" spans="1:9" ht="12.75">
      <c r="A16" s="48" t="s">
        <v>15</v>
      </c>
      <c r="B16" s="49"/>
      <c r="C16" s="49"/>
      <c r="D16" s="10"/>
      <c r="E16" s="10"/>
      <c r="F16" s="10"/>
      <c r="G16" s="11">
        <f>'[4]M-GER95A.XLS'!$U$15</f>
        <v>52900.67134869903</v>
      </c>
      <c r="H16" s="11"/>
      <c r="I16" s="11">
        <f>60724+290</f>
        <v>61014</v>
      </c>
    </row>
    <row r="17" spans="1:9" ht="12.75">
      <c r="A17" s="48"/>
      <c r="B17" s="49"/>
      <c r="C17" s="48"/>
      <c r="D17" s="10"/>
      <c r="E17" s="10"/>
      <c r="F17" s="10"/>
      <c r="G17" s="11"/>
      <c r="H17" s="11"/>
      <c r="I17" s="11"/>
    </row>
    <row r="18" spans="1:9" ht="12.75">
      <c r="A18" s="50" t="s">
        <v>4</v>
      </c>
      <c r="B18" s="49"/>
      <c r="C18" s="48"/>
      <c r="D18" s="10"/>
      <c r="E18" s="10"/>
      <c r="F18" s="10"/>
      <c r="G18" s="11">
        <f>'[4]M-GER95A.XLS'!$U$17</f>
        <v>93350.40324</v>
      </c>
      <c r="H18" s="11"/>
      <c r="I18" s="11">
        <v>92747</v>
      </c>
    </row>
    <row r="19" spans="1:9" ht="12.75">
      <c r="A19" s="51"/>
      <c r="B19" s="49"/>
      <c r="C19" s="48"/>
      <c r="D19" s="10"/>
      <c r="E19" s="10"/>
      <c r="F19" s="10"/>
      <c r="G19" s="11"/>
      <c r="H19" s="11"/>
      <c r="I19" s="11"/>
    </row>
    <row r="20" spans="1:9" ht="12.75">
      <c r="A20" s="50" t="s">
        <v>3</v>
      </c>
      <c r="B20" s="49"/>
      <c r="C20" s="48"/>
      <c r="D20" s="10"/>
      <c r="E20" s="10"/>
      <c r="F20" s="10"/>
      <c r="G20" s="11">
        <f>'[4]M-GER95A.XLS'!$U$23+'[4]M-GER95A.XLS'!$U$61+'[4]M-GER95A.XLS'!$U$19</f>
        <v>48660.7169319785</v>
      </c>
      <c r="H20" s="11"/>
      <c r="I20" s="11">
        <f>363+3120</f>
        <v>3483</v>
      </c>
    </row>
    <row r="21" spans="1:9" ht="12.75">
      <c r="A21" s="50"/>
      <c r="B21" s="49"/>
      <c r="C21" s="48"/>
      <c r="D21" s="10"/>
      <c r="E21" s="10"/>
      <c r="F21" s="10"/>
      <c r="G21" s="11"/>
      <c r="H21" s="11"/>
      <c r="I21" s="11"/>
    </row>
    <row r="22" spans="1:9" ht="12.75">
      <c r="A22" s="50" t="s">
        <v>33</v>
      </c>
      <c r="B22" s="49"/>
      <c r="C22" s="48"/>
      <c r="D22" s="10"/>
      <c r="E22" s="10"/>
      <c r="F22" s="10"/>
      <c r="G22" s="11">
        <f>'[4]M-GER95A.XLS'!$U$21</f>
        <v>3129</v>
      </c>
      <c r="H22" s="11"/>
      <c r="I22" s="11">
        <v>2028</v>
      </c>
    </row>
    <row r="23" spans="1:9" ht="12.75">
      <c r="A23" s="51"/>
      <c r="B23" s="49"/>
      <c r="C23" s="48"/>
      <c r="D23" s="10"/>
      <c r="E23" s="10"/>
      <c r="F23" s="10"/>
      <c r="G23" s="11"/>
      <c r="H23" s="11"/>
      <c r="I23" s="11"/>
    </row>
    <row r="24" spans="1:9" ht="12.75">
      <c r="A24" s="48" t="s">
        <v>5</v>
      </c>
      <c r="B24" s="49"/>
      <c r="C24" s="48"/>
      <c r="D24" s="10"/>
      <c r="E24" s="10"/>
      <c r="F24" s="10"/>
      <c r="G24" s="11"/>
      <c r="H24" s="11"/>
      <c r="I24" s="11"/>
    </row>
    <row r="25" spans="1:9" ht="12.75">
      <c r="A25" s="48"/>
      <c r="B25" s="33" t="s">
        <v>34</v>
      </c>
      <c r="C25" s="33"/>
      <c r="D25" s="10"/>
      <c r="E25" s="10"/>
      <c r="F25" s="10"/>
      <c r="G25" s="11">
        <f>'[4]M-GER95A.XLS'!$U$29</f>
        <v>37553</v>
      </c>
      <c r="H25" s="11"/>
      <c r="I25" s="11">
        <v>37553</v>
      </c>
    </row>
    <row r="26" spans="1:9" ht="12.75">
      <c r="A26" s="48"/>
      <c r="B26" s="31" t="s">
        <v>25</v>
      </c>
      <c r="C26" s="31"/>
      <c r="D26" s="10"/>
      <c r="E26" s="10"/>
      <c r="F26" s="10"/>
      <c r="G26" s="12">
        <f>'[4]M-GER95A.XLS'!$U$36</f>
        <v>27755.509837395002</v>
      </c>
      <c r="H26" s="12"/>
      <c r="I26" s="12">
        <v>31590</v>
      </c>
    </row>
    <row r="27" spans="1:9" ht="12.75">
      <c r="A27" s="48"/>
      <c r="B27" s="32" t="s">
        <v>46</v>
      </c>
      <c r="C27" s="32"/>
      <c r="D27" s="10"/>
      <c r="E27" s="10"/>
      <c r="F27" s="10"/>
      <c r="G27" s="12">
        <f>'[4]M-GER95A.XLS'!$U$27+'[4]M-GER95A.XLS'!$U$28</f>
        <v>170035.75462606</v>
      </c>
      <c r="H27" s="12"/>
      <c r="I27" s="12">
        <f>107038+97054</f>
        <v>204092</v>
      </c>
    </row>
    <row r="28" spans="1:9" ht="12.75">
      <c r="A28" s="48"/>
      <c r="B28" s="32" t="s">
        <v>35</v>
      </c>
      <c r="C28" s="32"/>
      <c r="D28" s="10"/>
      <c r="E28" s="10"/>
      <c r="F28" s="10"/>
      <c r="G28" s="12">
        <f>'[4]M-GER95A.XLS'!$U$26</f>
        <v>50446.0005</v>
      </c>
      <c r="H28" s="12"/>
      <c r="I28" s="12">
        <v>63645</v>
      </c>
    </row>
    <row r="29" spans="1:9" ht="12.75">
      <c r="A29" s="48"/>
      <c r="B29" s="32" t="s">
        <v>36</v>
      </c>
      <c r="C29" s="32"/>
      <c r="D29" s="10"/>
      <c r="E29" s="10"/>
      <c r="F29" s="10"/>
      <c r="G29" s="12"/>
      <c r="H29" s="12"/>
      <c r="I29" s="12"/>
    </row>
    <row r="30" spans="1:9" ht="12.75">
      <c r="A30" s="48"/>
      <c r="B30" s="32" t="s">
        <v>37</v>
      </c>
      <c r="C30" s="32"/>
      <c r="D30" s="10"/>
      <c r="E30" s="10"/>
      <c r="F30" s="10"/>
      <c r="G30" s="12">
        <f>'[4]M-GER95A.XLS'!$U$37+'[4]M-GER95A.XLS'!$U$38</f>
        <v>262346.90452012495</v>
      </c>
      <c r="H30" s="12"/>
      <c r="I30" s="12">
        <v>274085</v>
      </c>
    </row>
    <row r="31" spans="1:9" ht="12.75">
      <c r="A31" s="48"/>
      <c r="B31" s="32" t="s">
        <v>38</v>
      </c>
      <c r="C31" s="32"/>
      <c r="D31" s="10"/>
      <c r="E31" s="10"/>
      <c r="F31" s="10"/>
      <c r="G31" s="12">
        <f>'[4]M-GER95A.XLS'!$U$39</f>
        <v>19713.193438435002</v>
      </c>
      <c r="H31" s="12"/>
      <c r="I31" s="12">
        <v>24131</v>
      </c>
    </row>
    <row r="32" spans="1:9" ht="12.75">
      <c r="A32" s="48"/>
      <c r="B32" s="49"/>
      <c r="C32" s="33"/>
      <c r="D32" s="10"/>
      <c r="E32" s="10"/>
      <c r="F32" s="10"/>
      <c r="G32" s="14">
        <f>SUM(G25:G31)+1</f>
        <v>567851.3629220149</v>
      </c>
      <c r="H32" s="14"/>
      <c r="I32" s="14">
        <f>SUM(I25:I31)</f>
        <v>635096</v>
      </c>
    </row>
    <row r="33" spans="1:9" ht="12.75">
      <c r="A33" s="48"/>
      <c r="B33" s="49"/>
      <c r="C33" s="33"/>
      <c r="D33" s="10"/>
      <c r="E33" s="10"/>
      <c r="F33" s="10"/>
      <c r="G33" s="12"/>
      <c r="H33" s="12"/>
      <c r="I33" s="12"/>
    </row>
    <row r="34" spans="1:9" ht="12.75">
      <c r="A34" s="48" t="s">
        <v>7</v>
      </c>
      <c r="B34" s="49"/>
      <c r="C34" s="33"/>
      <c r="D34" s="10"/>
      <c r="E34" s="10"/>
      <c r="F34" s="10"/>
      <c r="G34" s="12"/>
      <c r="H34" s="12"/>
      <c r="I34" s="12"/>
    </row>
    <row r="35" spans="1:9" ht="12.75">
      <c r="A35" s="48"/>
      <c r="B35" s="32" t="s">
        <v>47</v>
      </c>
      <c r="C35" s="32"/>
      <c r="D35" s="10"/>
      <c r="E35" s="10"/>
      <c r="F35" s="10"/>
      <c r="G35" s="12">
        <f>'[4]M-GER95A.XLS'!$U$44+'[4]M-GER95A.XLS'!$U$45+'[4]M-GER95A.XLS'!$U$46-'[4]M-GER95A.XLS'!$U$35</f>
        <v>155043.88358875</v>
      </c>
      <c r="H35" s="12"/>
      <c r="I35" s="12">
        <f>132143+29662</f>
        <v>161805</v>
      </c>
    </row>
    <row r="36" spans="1:9" ht="12.75">
      <c r="A36" s="48"/>
      <c r="B36" s="32" t="s">
        <v>39</v>
      </c>
      <c r="C36" s="32"/>
      <c r="D36" s="10"/>
      <c r="E36" s="10"/>
      <c r="F36" s="10"/>
      <c r="G36" s="12">
        <f>'[4]M-GER95A.XLS'!$U$53+'[4]M-GER95A.XLS'!$U$55</f>
        <v>21674.324</v>
      </c>
      <c r="H36" s="12"/>
      <c r="I36" s="12">
        <v>25999</v>
      </c>
    </row>
    <row r="37" spans="1:9" ht="12.75">
      <c r="A37" s="48"/>
      <c r="B37" s="33" t="s">
        <v>40</v>
      </c>
      <c r="C37" s="33"/>
      <c r="D37" s="10"/>
      <c r="E37" s="10"/>
      <c r="F37" s="10"/>
      <c r="G37" s="12">
        <f>'[4]M-GER95A.XLS'!$U$50</f>
        <v>2417.59577</v>
      </c>
      <c r="H37" s="12"/>
      <c r="I37" s="12">
        <v>1975</v>
      </c>
    </row>
    <row r="38" spans="1:9" ht="12.75">
      <c r="A38" s="48"/>
      <c r="B38" s="49"/>
      <c r="C38" s="44"/>
      <c r="D38" s="10"/>
      <c r="E38" s="10"/>
      <c r="F38" s="10"/>
      <c r="G38" s="14">
        <f>SUM(G35:G37)</f>
        <v>179135.80335875</v>
      </c>
      <c r="H38" s="14"/>
      <c r="I38" s="14">
        <f>SUM(I35:I37)</f>
        <v>189779</v>
      </c>
    </row>
    <row r="39" spans="1:9" ht="12.75">
      <c r="A39" s="48"/>
      <c r="B39" s="49"/>
      <c r="C39" s="48"/>
      <c r="D39" s="10"/>
      <c r="E39" s="10"/>
      <c r="F39" s="10"/>
      <c r="G39" s="11"/>
      <c r="H39" s="11"/>
      <c r="I39" s="11"/>
    </row>
    <row r="40" spans="1:9" ht="12.75">
      <c r="A40" s="48" t="s">
        <v>8</v>
      </c>
      <c r="B40" s="49"/>
      <c r="C40" s="49"/>
      <c r="D40" s="10"/>
      <c r="E40" s="10"/>
      <c r="F40" s="10"/>
      <c r="G40" s="11">
        <f>G32-G38-1</f>
        <v>388714.5595632649</v>
      </c>
      <c r="H40" s="11"/>
      <c r="I40" s="11">
        <f>+I32-I38</f>
        <v>445317</v>
      </c>
    </row>
    <row r="41" spans="1:11" ht="13.5" thickBot="1">
      <c r="A41" s="48"/>
      <c r="B41" s="49"/>
      <c r="C41" s="48"/>
      <c r="D41" s="10"/>
      <c r="E41" s="10"/>
      <c r="F41" s="10"/>
      <c r="G41" s="13">
        <f>G40+SUM(G14:G22)+1</f>
        <v>664030.1413525273</v>
      </c>
      <c r="H41" s="13"/>
      <c r="I41" s="13">
        <f>I40+SUM(I14:I22)</f>
        <v>670148</v>
      </c>
      <c r="K41" s="2"/>
    </row>
    <row r="42" spans="1:9" ht="13.5" thickTop="1">
      <c r="A42" s="4"/>
      <c r="B42" s="49"/>
      <c r="C42" s="49"/>
      <c r="D42" s="10"/>
      <c r="E42" s="10"/>
      <c r="F42" s="10"/>
      <c r="G42" s="11"/>
      <c r="H42" s="11"/>
      <c r="I42" s="11"/>
    </row>
    <row r="43" spans="1:9" ht="12.75">
      <c r="A43" s="50"/>
      <c r="B43" s="49"/>
      <c r="C43" s="49"/>
      <c r="D43" s="10"/>
      <c r="E43" s="10"/>
      <c r="F43" s="10"/>
      <c r="G43" s="11"/>
      <c r="H43" s="11"/>
      <c r="I43" s="11"/>
    </row>
    <row r="44" spans="1:9" ht="12.75">
      <c r="A44" s="51" t="s">
        <v>9</v>
      </c>
      <c r="B44" s="49"/>
      <c r="C44" s="49"/>
      <c r="D44" s="10"/>
      <c r="E44" s="10"/>
      <c r="F44" s="10"/>
      <c r="G44" s="11">
        <f>'[4]M-GER95A.XLS'!$U$66</f>
        <v>618966.2163726198</v>
      </c>
      <c r="H44" s="11"/>
      <c r="I44" s="11">
        <v>618966</v>
      </c>
    </row>
    <row r="45" spans="1:9" ht="12.75">
      <c r="A45" s="48" t="s">
        <v>0</v>
      </c>
      <c r="B45" s="49"/>
      <c r="C45" s="49"/>
      <c r="D45" s="10"/>
      <c r="E45" s="10"/>
      <c r="F45" s="10"/>
      <c r="G45" s="11">
        <f>'[4]M-GER95A.XLS'!$U$73+'[4]M-GER95A.XLS'!$U$74+'[4]M-GER95A.XLS'!$U$75+'[4]M-GER95A.XLS'!$U$70</f>
        <v>75341.8884638344</v>
      </c>
      <c r="H45" s="11"/>
      <c r="I45" s="11">
        <v>75046</v>
      </c>
    </row>
    <row r="46" spans="1:9" ht="12.75">
      <c r="A46" s="48" t="s">
        <v>28</v>
      </c>
      <c r="B46" s="49"/>
      <c r="C46" s="5"/>
      <c r="D46" s="10"/>
      <c r="E46" s="10"/>
      <c r="F46" s="10"/>
      <c r="G46" s="11">
        <f>'[4]M-GER95A.XLS'!$U$88</f>
        <v>-163480.01693681977</v>
      </c>
      <c r="H46" s="11"/>
      <c r="I46" s="11">
        <v>-152180</v>
      </c>
    </row>
    <row r="47" spans="1:9" ht="12.75">
      <c r="A47" s="48" t="s">
        <v>41</v>
      </c>
      <c r="B47" s="49"/>
      <c r="C47" s="49"/>
      <c r="D47" s="10"/>
      <c r="E47" s="10"/>
      <c r="F47" s="10"/>
      <c r="G47" s="14">
        <f>SUM(G44:G46)</f>
        <v>530828.0878996345</v>
      </c>
      <c r="H47" s="14"/>
      <c r="I47" s="14">
        <f>SUM(I44:I46)</f>
        <v>541832</v>
      </c>
    </row>
    <row r="48" spans="1:9" ht="12.75">
      <c r="A48" s="48"/>
      <c r="B48" s="49"/>
      <c r="C48" s="49"/>
      <c r="D48" s="10"/>
      <c r="E48" s="10"/>
      <c r="F48" s="10"/>
      <c r="G48" s="11"/>
      <c r="H48" s="11"/>
      <c r="I48" s="11"/>
    </row>
    <row r="49" spans="1:9" ht="12.75">
      <c r="A49" s="48" t="s">
        <v>42</v>
      </c>
      <c r="B49" s="49"/>
      <c r="C49" s="49"/>
      <c r="D49" s="10"/>
      <c r="E49" s="10"/>
      <c r="F49" s="10"/>
      <c r="G49" s="11">
        <f>'[4]M-GER95A.XLS'!$U$95</f>
        <v>103768</v>
      </c>
      <c r="H49" s="11"/>
      <c r="I49" s="11">
        <v>103768</v>
      </c>
    </row>
    <row r="50" spans="1:9" ht="12.75">
      <c r="A50" s="48" t="s">
        <v>43</v>
      </c>
      <c r="B50" s="49"/>
      <c r="C50" s="49"/>
      <c r="D50" s="10"/>
      <c r="E50" s="10"/>
      <c r="F50" s="10"/>
      <c r="G50" s="11"/>
      <c r="H50" s="11"/>
      <c r="I50" s="11"/>
    </row>
    <row r="51" spans="1:9" ht="12.75">
      <c r="A51" s="48"/>
      <c r="B51" s="49"/>
      <c r="C51" s="49"/>
      <c r="D51" s="10"/>
      <c r="E51" s="10"/>
      <c r="F51" s="10"/>
      <c r="G51" s="11"/>
      <c r="H51" s="11"/>
      <c r="I51" s="11"/>
    </row>
    <row r="52" spans="1:9" ht="12.75">
      <c r="A52" s="49" t="s">
        <v>10</v>
      </c>
      <c r="B52" s="49"/>
      <c r="C52" s="49"/>
      <c r="D52" s="10"/>
      <c r="E52" s="10"/>
      <c r="F52" s="10"/>
      <c r="G52" s="11">
        <f>'[4]M-GER95A.XLS'!$U$90</f>
        <v>27144.316671177927</v>
      </c>
      <c r="H52" s="10"/>
      <c r="I52" s="11">
        <v>22673</v>
      </c>
    </row>
    <row r="53" spans="1:9" ht="12.75">
      <c r="A53" s="49"/>
      <c r="B53" s="49"/>
      <c r="C53" s="49"/>
      <c r="D53" s="10"/>
      <c r="E53" s="10"/>
      <c r="F53" s="10"/>
      <c r="G53" s="10"/>
      <c r="H53" s="10"/>
      <c r="I53" s="11"/>
    </row>
    <row r="54" spans="1:9" ht="12.75">
      <c r="A54" s="49" t="s">
        <v>44</v>
      </c>
      <c r="B54" s="49"/>
      <c r="C54" s="49"/>
      <c r="D54" s="10"/>
      <c r="E54" s="10"/>
      <c r="F54" s="10"/>
      <c r="G54" s="11">
        <f>'[4]M-GER95A.XLS'!$U$93</f>
        <v>308.235859</v>
      </c>
      <c r="H54" s="10"/>
      <c r="I54" s="11">
        <v>306</v>
      </c>
    </row>
    <row r="55" spans="1:9" ht="12.75">
      <c r="A55" s="49"/>
      <c r="B55" s="49"/>
      <c r="C55" s="49"/>
      <c r="D55" s="10"/>
      <c r="E55" s="10"/>
      <c r="F55" s="10"/>
      <c r="G55" s="10"/>
      <c r="H55" s="10"/>
      <c r="I55" s="11"/>
    </row>
    <row r="56" spans="1:9" ht="12.75">
      <c r="A56" s="49" t="s">
        <v>45</v>
      </c>
      <c r="B56" s="49"/>
      <c r="C56" s="49"/>
      <c r="D56" s="10"/>
      <c r="E56" s="10"/>
      <c r="F56" s="10"/>
      <c r="G56" s="11">
        <f>'[4]M-GER95A.XLS'!$U$96+1</f>
        <v>1982.42489</v>
      </c>
      <c r="H56" s="10"/>
      <c r="I56" s="11">
        <v>1569</v>
      </c>
    </row>
    <row r="57" spans="1:9" ht="12.75">
      <c r="A57" s="49"/>
      <c r="B57" s="49"/>
      <c r="C57" s="49"/>
      <c r="D57" s="10"/>
      <c r="E57" s="10"/>
      <c r="F57" s="10"/>
      <c r="G57" s="10"/>
      <c r="H57" s="10"/>
      <c r="I57" s="11"/>
    </row>
    <row r="58" spans="1:9" ht="13.5" thickBot="1">
      <c r="A58" s="4"/>
      <c r="B58" s="49"/>
      <c r="C58" s="49"/>
      <c r="D58" s="10"/>
      <c r="E58" s="10"/>
      <c r="F58" s="10"/>
      <c r="G58" s="13">
        <f>SUM(G47:G57)-1</f>
        <v>664030.0653198125</v>
      </c>
      <c r="H58" s="13"/>
      <c r="I58" s="13">
        <f>SUM(I47:I57)</f>
        <v>670148</v>
      </c>
    </row>
    <row r="59" spans="1:9" ht="13.5" thickTop="1">
      <c r="A59" s="4"/>
      <c r="C59" s="10"/>
      <c r="D59" s="10"/>
      <c r="E59" s="10"/>
      <c r="F59" s="10"/>
      <c r="G59" s="27">
        <f>G41-G58</f>
        <v>0.07603271480184048</v>
      </c>
      <c r="H59" s="27"/>
      <c r="I59" s="27">
        <f>I41-I58</f>
        <v>0</v>
      </c>
    </row>
    <row r="60" spans="1:9" ht="12.75">
      <c r="A60" s="25"/>
      <c r="C60" s="10"/>
      <c r="D60" s="10"/>
      <c r="E60" s="10"/>
      <c r="F60" s="10"/>
      <c r="G60" s="26"/>
      <c r="H60" s="10"/>
      <c r="I60" s="26"/>
    </row>
    <row r="61" spans="1:10" ht="12.75">
      <c r="A61" s="80" t="s">
        <v>130</v>
      </c>
      <c r="B61" s="81"/>
      <c r="C61" s="81"/>
      <c r="D61" s="81"/>
      <c r="E61" s="81"/>
      <c r="F61" s="81"/>
      <c r="G61" s="81"/>
      <c r="H61" s="81"/>
      <c r="I61" s="81"/>
      <c r="J61" s="81"/>
    </row>
    <row r="62" spans="1:9" ht="12.75">
      <c r="A62" s="5" t="s">
        <v>68</v>
      </c>
      <c r="B62" s="5"/>
      <c r="C62" s="5"/>
      <c r="D62" s="5"/>
      <c r="E62" s="5"/>
      <c r="F62" s="5"/>
      <c r="G62" s="5"/>
      <c r="H62" s="5"/>
      <c r="I62" s="5"/>
    </row>
    <row r="63" ht="12.75">
      <c r="C63" s="1"/>
    </row>
    <row r="64" spans="3:7" ht="12.75">
      <c r="C64" s="1"/>
      <c r="G64" s="2"/>
    </row>
    <row r="65" ht="12.75">
      <c r="C65" s="1"/>
    </row>
    <row r="66" ht="12.75">
      <c r="C66" s="1"/>
    </row>
  </sheetData>
  <mergeCells count="4">
    <mergeCell ref="A1:I1"/>
    <mergeCell ref="A2:I2"/>
    <mergeCell ref="A3:I3"/>
    <mergeCell ref="A61:J61"/>
  </mergeCells>
  <printOptions/>
  <pageMargins left="0.5" right="0" top="0.29" bottom="0" header="0.54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0"/>
  <sheetViews>
    <sheetView workbookViewId="0" topLeftCell="C14">
      <selection activeCell="I28" sqref="I28"/>
    </sheetView>
  </sheetViews>
  <sheetFormatPr defaultColWidth="9.140625" defaultRowHeight="12.75"/>
  <cols>
    <col min="1" max="1" width="13.7109375" style="0" customWidth="1"/>
    <col min="4" max="9" width="12.7109375" style="0" customWidth="1"/>
    <col min="11" max="11" width="4.7109375" style="0" customWidth="1"/>
  </cols>
  <sheetData>
    <row r="1" spans="1:9" ht="15.75">
      <c r="A1" s="78" t="s">
        <v>1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55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79" t="s">
        <v>56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8" ht="13.5" thickBot="1">
      <c r="A5" s="73" t="s">
        <v>133</v>
      </c>
      <c r="B5" s="46"/>
      <c r="C5" s="46"/>
      <c r="D5" s="46"/>
      <c r="E5" s="46"/>
      <c r="F5" s="46"/>
      <c r="G5" s="46"/>
      <c r="H5" s="46"/>
    </row>
    <row r="6" spans="1:9" ht="15.75">
      <c r="A6" s="38"/>
      <c r="B6" s="36"/>
      <c r="C6" s="33"/>
      <c r="D6" s="34"/>
      <c r="E6" s="34"/>
      <c r="F6" s="34"/>
      <c r="G6" s="37"/>
      <c r="H6" s="37"/>
      <c r="I6" s="37"/>
    </row>
    <row r="7" spans="1:9" ht="15.75">
      <c r="A7" s="74" t="s">
        <v>134</v>
      </c>
      <c r="B7" s="36"/>
      <c r="C7" s="33"/>
      <c r="D7" s="34"/>
      <c r="E7" s="34"/>
      <c r="F7" s="34"/>
      <c r="G7" s="37"/>
      <c r="H7" s="37"/>
      <c r="I7" s="37"/>
    </row>
    <row r="8" ht="12.75">
      <c r="A8" s="15" t="s">
        <v>135</v>
      </c>
    </row>
    <row r="11" spans="4:9" ht="12.75">
      <c r="D11" s="5"/>
      <c r="E11" s="81" t="s">
        <v>86</v>
      </c>
      <c r="F11" s="81"/>
      <c r="G11" s="81"/>
      <c r="H11" s="81" t="s">
        <v>87</v>
      </c>
      <c r="I11" s="81"/>
    </row>
    <row r="12" spans="4:9" ht="12.75">
      <c r="D12" s="29"/>
      <c r="E12" s="29"/>
      <c r="F12" s="29"/>
      <c r="G12" s="29" t="s">
        <v>76</v>
      </c>
      <c r="H12" s="29"/>
      <c r="I12" s="29"/>
    </row>
    <row r="13" spans="4:10" ht="12.75">
      <c r="D13" s="29" t="s">
        <v>70</v>
      </c>
      <c r="E13" s="29" t="s">
        <v>72</v>
      </c>
      <c r="F13" s="29" t="s">
        <v>74</v>
      </c>
      <c r="G13" s="29" t="s">
        <v>77</v>
      </c>
      <c r="H13" s="29" t="s">
        <v>78</v>
      </c>
      <c r="I13" s="29" t="s">
        <v>80</v>
      </c>
      <c r="J13" s="29" t="s">
        <v>88</v>
      </c>
    </row>
    <row r="14" spans="4:9" ht="12.75">
      <c r="D14" s="29" t="s">
        <v>71</v>
      </c>
      <c r="E14" s="29" t="s">
        <v>73</v>
      </c>
      <c r="F14" s="29" t="s">
        <v>75</v>
      </c>
      <c r="G14" s="29" t="s">
        <v>74</v>
      </c>
      <c r="H14" s="29" t="s">
        <v>79</v>
      </c>
      <c r="I14" s="29" t="s">
        <v>81</v>
      </c>
    </row>
    <row r="15" spans="4:10" ht="12.75">
      <c r="D15" s="29" t="s">
        <v>14</v>
      </c>
      <c r="E15" s="29" t="s">
        <v>14</v>
      </c>
      <c r="F15" s="29" t="s">
        <v>14</v>
      </c>
      <c r="G15" s="29" t="s">
        <v>14</v>
      </c>
      <c r="H15" s="29" t="s">
        <v>14</v>
      </c>
      <c r="I15" s="29" t="s">
        <v>14</v>
      </c>
      <c r="J15" s="29" t="s">
        <v>14</v>
      </c>
    </row>
    <row r="16" spans="4:10" ht="12.75">
      <c r="D16" s="29"/>
      <c r="E16" s="29"/>
      <c r="F16" s="29"/>
      <c r="G16" s="29"/>
      <c r="H16" s="29"/>
      <c r="I16" s="29"/>
      <c r="J16" s="29"/>
    </row>
    <row r="17" spans="1:10" ht="12.75">
      <c r="A17" s="15" t="s">
        <v>136</v>
      </c>
      <c r="D17" s="29"/>
      <c r="E17" s="29"/>
      <c r="F17" s="29"/>
      <c r="G17" s="29"/>
      <c r="H17" s="29"/>
      <c r="I17" s="29"/>
      <c r="J17" s="29"/>
    </row>
    <row r="18" ht="12.75">
      <c r="A18" s="15" t="s">
        <v>137</v>
      </c>
    </row>
    <row r="20" spans="1:34" ht="12.75">
      <c r="A20" t="s">
        <v>82</v>
      </c>
      <c r="D20" s="54">
        <v>618966</v>
      </c>
      <c r="E20" s="54">
        <v>66394</v>
      </c>
      <c r="F20" s="54">
        <v>1200</v>
      </c>
      <c r="G20" s="54">
        <v>8131</v>
      </c>
      <c r="H20" s="54">
        <v>-679</v>
      </c>
      <c r="I20" s="54">
        <v>-152180</v>
      </c>
      <c r="J20" s="54">
        <f>SUM(D20:I20)</f>
        <v>541832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4:34" ht="12.75"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ht="12.75">
      <c r="A22" t="s">
        <v>89</v>
      </c>
      <c r="D22" s="54">
        <v>0</v>
      </c>
      <c r="E22" s="54">
        <v>0</v>
      </c>
      <c r="F22" s="54">
        <v>0</v>
      </c>
      <c r="G22" s="54">
        <v>0</v>
      </c>
      <c r="H22" s="54">
        <f>H28-H20</f>
        <v>-23</v>
      </c>
      <c r="I22" s="54">
        <v>0</v>
      </c>
      <c r="J22" s="54">
        <f>SUM(D22:I22)</f>
        <v>-23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4:34" ht="12.75"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:34" ht="12.75">
      <c r="A24" t="s">
        <v>83</v>
      </c>
      <c r="D24" s="54">
        <v>0</v>
      </c>
      <c r="E24" s="54">
        <v>0</v>
      </c>
      <c r="F24" s="54">
        <v>0</v>
      </c>
      <c r="G24" s="54">
        <f>G28-G20</f>
        <v>319.3184638343919</v>
      </c>
      <c r="H24" s="54">
        <v>0</v>
      </c>
      <c r="I24" s="54">
        <v>0</v>
      </c>
      <c r="J24" s="54">
        <f>SUM(D24:I24)</f>
        <v>319.3184638343919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4:34" ht="12.75"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1:34" ht="12.75">
      <c r="A26" t="s">
        <v>85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f>SUM('[4]M-GER95A.XLS'!$U$219:$U$223)</f>
        <v>-11299.98729052702</v>
      </c>
      <c r="J26" s="54">
        <f>SUM(D26:I26)</f>
        <v>-11299.98729052702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4:34" ht="12.75"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 spans="1:34" ht="13.5" thickBot="1">
      <c r="A28" s="68" t="s">
        <v>138</v>
      </c>
      <c r="D28" s="67">
        <f>SUM(D20:D27)</f>
        <v>618966</v>
      </c>
      <c r="E28" s="67">
        <f>SUM(E20:E27)</f>
        <v>66394</v>
      </c>
      <c r="F28" s="67">
        <f>SUM(F20:F27)</f>
        <v>1200</v>
      </c>
      <c r="G28" s="67">
        <f>'[4]M-GER95A.XLS'!$U$75-1</f>
        <v>8450.318463834392</v>
      </c>
      <c r="H28" s="67">
        <f>'[4]M-GER95A.XLS'!$U$74</f>
        <v>-702</v>
      </c>
      <c r="I28" s="67">
        <f>SUM(I20:I27)</f>
        <v>-163479.98729052703</v>
      </c>
      <c r="J28" s="67">
        <f>SUM(J20:J27)</f>
        <v>530828.3311733074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4:34" ht="12.75">
      <c r="D29" s="54"/>
      <c r="E29" s="54"/>
      <c r="F29" s="54"/>
      <c r="G29" s="54"/>
      <c r="H29" s="54"/>
      <c r="I29" s="54"/>
      <c r="J29" s="2">
        <f>SUM('[4]M-GER95A.XLS'!$U$66:$U$75)+'[4]M-GER95A.XLS'!$U$88-J28</f>
        <v>-0.31327367294579744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 spans="4:34" ht="12.75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</row>
    <row r="31" spans="1:34" ht="12.75">
      <c r="A31" s="15" t="s">
        <v>136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2.75">
      <c r="A32" s="15" t="s">
        <v>139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</row>
    <row r="33" spans="4:34" ht="12.75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2.75">
      <c r="A34" t="s">
        <v>84</v>
      </c>
      <c r="D34" s="54">
        <v>618966</v>
      </c>
      <c r="E34" s="54">
        <v>66394</v>
      </c>
      <c r="F34" s="54">
        <v>1200</v>
      </c>
      <c r="G34" s="54">
        <v>8053</v>
      </c>
      <c r="H34" s="54">
        <v>0</v>
      </c>
      <c r="I34" s="54">
        <v>-63022</v>
      </c>
      <c r="J34" s="54">
        <f>SUM(D34:I34)</f>
        <v>631591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4:34" ht="12.75"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2.75">
      <c r="A36" t="s">
        <v>89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f>SUM(D36:I36)</f>
        <v>0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4:34" ht="12.75">
      <c r="D37" s="54"/>
      <c r="E37" s="54"/>
      <c r="F37" s="54"/>
      <c r="G37" s="54"/>
      <c r="H37" s="54"/>
      <c r="I37" s="17" t="s">
        <v>90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2.75">
      <c r="A38" t="s">
        <v>83</v>
      </c>
      <c r="D38" s="54">
        <v>0</v>
      </c>
      <c r="E38" s="54">
        <v>0</v>
      </c>
      <c r="F38" s="54">
        <v>0</v>
      </c>
      <c r="G38" s="54">
        <v>-102</v>
      </c>
      <c r="H38" s="54">
        <v>0</v>
      </c>
      <c r="I38" s="54">
        <v>0</v>
      </c>
      <c r="J38" s="54">
        <f>SUM(D38:I38)</f>
        <v>-102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4:34" ht="12.75"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2.75">
      <c r="A40" t="s">
        <v>85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-74323</v>
      </c>
      <c r="J40" s="54">
        <f>SUM(D40:I40)</f>
        <v>-74323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4:34" ht="12.75"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3.5" thickBot="1">
      <c r="A42" s="68" t="s">
        <v>140</v>
      </c>
      <c r="D42" s="67">
        <f>SUM(D34:D41)</f>
        <v>618966</v>
      </c>
      <c r="E42" s="67">
        <f aca="true" t="shared" si="0" ref="E42:J42">SUM(E34:E41)</f>
        <v>66394</v>
      </c>
      <c r="F42" s="67">
        <f t="shared" si="0"/>
        <v>1200</v>
      </c>
      <c r="G42" s="67">
        <f t="shared" si="0"/>
        <v>7951</v>
      </c>
      <c r="H42" s="67">
        <f t="shared" si="0"/>
        <v>0</v>
      </c>
      <c r="I42" s="67">
        <f t="shared" si="0"/>
        <v>-137345</v>
      </c>
      <c r="J42" s="67">
        <f t="shared" si="0"/>
        <v>557166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4:34" ht="12.75">
      <c r="D43" s="54"/>
      <c r="E43" s="54"/>
      <c r="F43" s="54"/>
      <c r="G43" s="54"/>
      <c r="H43" s="54"/>
      <c r="I43" s="54"/>
      <c r="J43" s="54">
        <f>'[5]M-GER95A.XLS'!$U$66+'[5]M-GER95A.XLS'!$U$70+'[5]M-GER95A.XLS'!$U$73+'[5]M-GER95A.XLS'!$U$75+'[5]M-GER95A.XLS'!$U$87-J42</f>
        <v>-0.3802331204060465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4:34" ht="12.75"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4:34" ht="12.75"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2.75">
      <c r="A46" s="81" t="s">
        <v>91</v>
      </c>
      <c r="B46" s="81"/>
      <c r="C46" s="81"/>
      <c r="D46" s="81"/>
      <c r="E46" s="81"/>
      <c r="F46" s="81"/>
      <c r="G46" s="81"/>
      <c r="H46" s="81"/>
      <c r="I46" s="81"/>
      <c r="J46" s="81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2.75">
      <c r="A47" s="5" t="s">
        <v>92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4:34" ht="12.75"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4:34" ht="12.75"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4:34" ht="12.75"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4:34" ht="12.75"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4:34" ht="12.75"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4:34" ht="12.75"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4:34" ht="12.75"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4:34" ht="12.75"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4:34" ht="12.75"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4:34" ht="12.75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4:34" ht="12.75"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4:34" ht="12.75"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4:34" ht="12.75"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4:34" ht="12.75"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4:34" ht="12.75"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4:34" ht="12.75"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4:34" ht="12.75"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4:34" ht="12.75"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4:34" ht="12.75"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4:34" ht="12.75"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4:34" ht="12.75"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</row>
    <row r="69" spans="4:34" ht="12.75"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 spans="4:34" ht="12.75"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</row>
    <row r="71" spans="4:34" ht="12.75"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 spans="4:34" ht="12.75"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 spans="4:34" ht="12.75"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4:34" ht="12.75"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4:34" ht="12.75"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4:34" ht="12.75"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4:34" ht="12.75"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4:34" ht="12.75"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4:34" ht="12.75"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4:34" ht="12.75"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4:34" ht="12.75"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4:34" ht="12.75"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4:34" ht="12.75"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4:34" ht="12.75"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4:34" ht="12.75"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4:34" ht="12.75"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4:34" ht="12.75"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4:34" ht="12.75"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4:34" ht="12.75"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4:34" ht="12.75"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4:34" ht="12.75"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4:34" ht="12.75"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4:34" ht="12.75"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4:34" ht="12.75"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4:34" ht="12.75"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4:34" ht="12.75"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4:34" ht="12.75"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4:34" ht="12.75"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4:34" ht="12.75"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4:34" ht="12.75"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4:34" ht="12.75"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4:34" ht="12.75"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4:34" ht="12.75"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 spans="4:34" ht="12.75"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</row>
    <row r="105" spans="4:34" ht="12.75"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 spans="4:34" ht="12.75"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</row>
    <row r="107" spans="4:34" ht="12.75"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</row>
    <row r="108" spans="4:34" ht="12.75"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</row>
    <row r="109" spans="4:34" ht="12.75"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</row>
    <row r="110" spans="4:34" ht="12.75"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</row>
    <row r="111" spans="4:34" ht="12.75"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</row>
    <row r="112" spans="4:34" ht="12.75"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</row>
    <row r="113" spans="4:34" ht="12.75"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</row>
    <row r="114" spans="4:34" ht="12.75"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</row>
    <row r="115" spans="4:34" ht="12.75"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</row>
    <row r="116" spans="4:34" ht="12.75"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</row>
    <row r="117" spans="4:34" ht="12.75"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</row>
    <row r="118" spans="4:34" ht="12.75"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</row>
    <row r="119" spans="4:34" ht="12.75"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</row>
    <row r="120" spans="4:34" ht="12.75"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</row>
    <row r="121" spans="4:34" ht="12.75"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 spans="4:34" ht="12.75"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 spans="4:34" ht="12.75"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4:34" ht="12.75"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 spans="4:34" ht="12.75"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 spans="4:34" ht="12.75"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4:34" ht="12.75"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4:34" ht="12.75"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spans="4:34" ht="12.75"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  <row r="130" spans="4:34" ht="12.75"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</row>
    <row r="131" spans="4:34" ht="12.75"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</row>
    <row r="132" spans="4:34" ht="12.75"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</row>
    <row r="133" spans="4:34" ht="12.75"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</row>
    <row r="134" spans="4:34" ht="12.75"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</row>
    <row r="135" spans="4:34" ht="12.75"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</row>
    <row r="136" spans="4:34" ht="12.75"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</row>
    <row r="137" spans="4:34" ht="12.75"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</row>
    <row r="138" spans="4:34" ht="12.75"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</row>
    <row r="139" spans="4:34" ht="12.75"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</row>
    <row r="140" spans="4:34" ht="12.75"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</row>
    <row r="141" spans="4:34" ht="12.75"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</row>
    <row r="142" spans="4:34" ht="12.75"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</row>
    <row r="143" spans="4:34" ht="12.75"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</row>
    <row r="144" spans="4:34" ht="12.75"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</row>
    <row r="145" spans="4:34" ht="12.75"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</row>
    <row r="146" spans="4:34" ht="12.75"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 spans="4:34" ht="12.75"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</row>
    <row r="148" spans="4:34" ht="12.75"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</row>
    <row r="149" spans="4:34" ht="12.75"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</row>
    <row r="150" spans="4:34" ht="12.75"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</row>
    <row r="151" spans="4:34" ht="12.75"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</row>
    <row r="152" spans="4:34" ht="12.75"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</row>
    <row r="153" spans="4:34" ht="12.75"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</row>
    <row r="154" spans="4:34" ht="12.75"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</row>
    <row r="155" spans="4:34" ht="12.75"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</row>
    <row r="156" spans="4:34" ht="12.75"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</row>
    <row r="157" spans="4:34" ht="12.75"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4:34" ht="12.75"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4:34" ht="12.75"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</row>
    <row r="160" spans="4:34" ht="12.75"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</row>
    <row r="161" spans="4:34" ht="12.75"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</row>
    <row r="162" spans="4:34" ht="12.75"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</row>
    <row r="163" spans="4:34" ht="12.75"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</row>
    <row r="164" spans="4:34" ht="12.75"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</row>
    <row r="165" spans="4:34" ht="12.75"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</row>
    <row r="166" spans="4:34" ht="12.75"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</row>
    <row r="167" spans="4:34" ht="12.75"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</row>
    <row r="168" spans="4:34" ht="12.75"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</row>
    <row r="169" spans="4:34" ht="12.75"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</row>
    <row r="170" spans="4:34" ht="12.75"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</row>
    <row r="171" spans="4:34" ht="12.75"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</row>
    <row r="172" spans="4:34" ht="12.75"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</row>
    <row r="173" spans="4:34" ht="12.75"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</row>
    <row r="174" spans="4:34" ht="12.75"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</row>
    <row r="175" spans="4:34" ht="12.75"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</row>
    <row r="176" spans="4:34" ht="12.75"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</row>
    <row r="177" spans="4:34" ht="12.75"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</row>
    <row r="178" spans="4:34" ht="12.75"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</row>
    <row r="179" spans="4:34" ht="12.75"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</row>
    <row r="180" spans="4:34" ht="12.7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</row>
    <row r="181" spans="4:34" ht="12.75"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</row>
    <row r="182" spans="4:34" ht="12.75"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</row>
    <row r="183" spans="4:34" ht="12.75"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</row>
    <row r="184" spans="4:34" ht="12.75"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</row>
    <row r="185" spans="4:34" ht="12.75"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  <row r="186" spans="4:34" ht="12.75"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</row>
    <row r="187" spans="4:34" ht="12.75"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</row>
    <row r="188" spans="4:34" ht="12.7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</row>
    <row r="189" spans="4:34" ht="12.75"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</row>
    <row r="190" spans="4:34" ht="12.75"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</row>
    <row r="191" spans="4:34" ht="12.75"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</row>
    <row r="192" spans="4:34" ht="12.75"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</row>
    <row r="193" spans="4:34" ht="12.75"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</row>
    <row r="194" spans="4:34" ht="12.75"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</row>
    <row r="195" spans="4:34" ht="12.75"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</row>
    <row r="196" spans="4:34" ht="12.75"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</row>
    <row r="197" spans="4:34" ht="12.75"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</row>
    <row r="198" spans="4:34" ht="12.75"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</row>
    <row r="199" spans="4:34" ht="12.75"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</row>
    <row r="200" spans="4:34" ht="12.75"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</row>
    <row r="201" spans="4:34" ht="12.75"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</row>
    <row r="202" spans="4:34" ht="12.75"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</row>
    <row r="203" spans="4:34" ht="12.75"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</row>
    <row r="204" spans="4:34" ht="12.75"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</row>
    <row r="205" spans="4:34" ht="12.75"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</row>
    <row r="206" spans="4:34" ht="12.75"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</row>
    <row r="207" spans="4:34" ht="12.75"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</row>
    <row r="208" spans="4:34" ht="12.75"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</row>
    <row r="209" spans="4:34" ht="12.75"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</row>
    <row r="210" spans="4:34" ht="12.75"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</row>
    <row r="211" spans="4:34" ht="12.75"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</row>
    <row r="212" spans="4:34" ht="12.75"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</row>
    <row r="213" spans="4:34" ht="12.75"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</row>
    <row r="214" spans="4:34" ht="12.75"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</row>
    <row r="215" spans="4:34" ht="12.75"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</row>
    <row r="216" spans="4:34" ht="12.75"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</row>
    <row r="217" spans="4:34" ht="12.75"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</row>
    <row r="218" spans="4:34" ht="12.75"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</row>
    <row r="219" spans="4:34" ht="12.75"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</row>
    <row r="220" spans="4:34" ht="12.75"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</row>
    <row r="221" spans="4:34" ht="12.75"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</row>
    <row r="222" spans="4:34" ht="12.75"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</row>
    <row r="223" spans="4:34" ht="12.75"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</row>
    <row r="224" spans="4:34" ht="12.75"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</row>
    <row r="225" spans="4:34" ht="12.75"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</row>
    <row r="226" spans="4:34" ht="12.75"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</row>
    <row r="227" spans="4:34" ht="12.75"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</row>
    <row r="228" spans="4:34" ht="12.75"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</row>
    <row r="229" spans="4:34" ht="12.75"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</row>
    <row r="230" spans="4:34" ht="12.75"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</row>
    <row r="231" spans="4:34" ht="12.75"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</row>
    <row r="232" spans="4:34" ht="12.75"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</row>
    <row r="233" spans="4:34" ht="12.75"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</row>
    <row r="234" spans="4:34" ht="12.75"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</row>
    <row r="235" spans="4:34" ht="12.75"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</row>
    <row r="236" spans="4:34" ht="12.75"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</row>
    <row r="237" spans="4:34" ht="12.75"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</row>
    <row r="238" spans="4:34" ht="12.75"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</row>
    <row r="239" spans="4:34" ht="12.75"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</row>
    <row r="240" spans="4:34" ht="12.75"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</row>
    <row r="241" spans="4:34" ht="12.75"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</row>
    <row r="242" spans="4:34" ht="12.75"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</row>
    <row r="243" spans="4:34" ht="12.75"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</row>
    <row r="244" spans="4:34" ht="12.75"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</row>
    <row r="245" spans="4:34" ht="12.75"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</row>
    <row r="246" spans="4:34" ht="12.75"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</row>
    <row r="247" spans="4:34" ht="12.75"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</row>
    <row r="248" spans="4:34" ht="12.75"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</row>
    <row r="249" spans="4:34" ht="12.75"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</row>
    <row r="250" spans="4:34" ht="12.75"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</row>
    <row r="251" spans="4:34" ht="12.75"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</row>
    <row r="252" spans="4:34" ht="12.75"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</row>
    <row r="253" spans="4:34" ht="12.75"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</row>
    <row r="254" spans="4:34" ht="12.75"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</row>
    <row r="255" spans="4:34" ht="12.75"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</row>
    <row r="256" spans="4:34" ht="12.75"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</row>
    <row r="257" spans="4:34" ht="12.75"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</row>
    <row r="258" spans="4:34" ht="12.75"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</row>
    <row r="259" spans="4:34" ht="12.75"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</row>
    <row r="260" spans="4:34" ht="12.75"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</row>
    <row r="261" spans="4:34" ht="12.75"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</row>
    <row r="262" spans="4:34" ht="12.75"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</row>
    <row r="263" spans="4:34" ht="12.75"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</row>
    <row r="264" spans="4:34" ht="12.75"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</row>
    <row r="265" spans="4:34" ht="12.75"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</row>
    <row r="266" spans="4:34" ht="12.75"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</row>
    <row r="267" spans="4:34" ht="12.75"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</row>
    <row r="268" spans="4:34" ht="12.75"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</row>
    <row r="269" spans="4:34" ht="12.75"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</row>
    <row r="270" spans="4:34" ht="12.75"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</row>
    <row r="271" spans="4:34" ht="12.75"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</row>
    <row r="272" spans="4:34" ht="12.75"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</row>
    <row r="273" spans="4:34" ht="12.75"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</row>
    <row r="274" spans="4:34" ht="12.75"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</row>
    <row r="275" spans="4:34" ht="12.75"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</row>
    <row r="276" spans="4:34" ht="12.75"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</row>
    <row r="277" spans="4:34" ht="12.75"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</row>
    <row r="278" spans="4:34" ht="12.75"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</row>
    <row r="279" spans="4:34" ht="12.75"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</row>
    <row r="280" spans="4:34" ht="12.75"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</row>
    <row r="281" spans="4:34" ht="12.75"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</row>
    <row r="282" spans="4:34" ht="12.75"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</row>
    <row r="283" spans="4:34" ht="12.75"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</row>
    <row r="284" spans="4:34" ht="12.75"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</row>
    <row r="285" spans="4:34" ht="12.75"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</row>
    <row r="286" spans="4:34" ht="12.75"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</row>
    <row r="287" spans="4:34" ht="12.75"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</row>
    <row r="288" spans="4:34" ht="12.75"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</row>
    <row r="289" spans="4:34" ht="12.75"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</row>
    <row r="290" spans="4:34" ht="12.75"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</row>
    <row r="291" spans="4:34" ht="12.75"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</row>
    <row r="292" spans="4:34" ht="12.75"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</row>
    <row r="293" spans="4:34" ht="12.75"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</row>
    <row r="294" spans="4:34" ht="12.75"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</row>
    <row r="295" spans="4:34" ht="12.75"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</row>
    <row r="296" spans="4:34" ht="12.75"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</row>
    <row r="297" spans="4:34" ht="12.75"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</row>
    <row r="298" spans="4:34" ht="12.75"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</row>
    <row r="299" spans="4:34" ht="12.75"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</row>
    <row r="300" spans="4:34" ht="12.75"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</row>
    <row r="301" spans="4:34" ht="12.75"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</row>
    <row r="302" spans="4:34" ht="12.75"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</row>
    <row r="303" spans="4:34" ht="12.75"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</row>
    <row r="304" spans="4:34" ht="12.75"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</row>
    <row r="305" spans="4:34" ht="12.75"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</row>
    <row r="306" spans="4:34" ht="12.75"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</row>
    <row r="307" spans="4:34" ht="12.75"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</row>
    <row r="308" spans="4:34" ht="12.75"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</row>
    <row r="309" spans="4:34" ht="12.75"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</row>
    <row r="310" spans="4:34" ht="12.75"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</row>
    <row r="311" spans="4:34" ht="12.75"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</row>
    <row r="312" spans="4:34" ht="12.75"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</row>
    <row r="313" spans="4:34" ht="12.75"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</row>
    <row r="314" spans="4:34" ht="12.75"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</row>
    <row r="315" spans="4:34" ht="12.75"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</row>
    <row r="316" spans="4:34" ht="12.75"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</row>
    <row r="317" spans="4:34" ht="12.75"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</row>
    <row r="318" spans="4:34" ht="12.75"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</row>
    <row r="319" spans="4:34" ht="12.75"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</row>
    <row r="320" spans="4:34" ht="12.75"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</row>
    <row r="321" spans="4:34" ht="12.75"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</row>
    <row r="322" spans="4:34" ht="12.75"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</row>
    <row r="323" spans="4:34" ht="12.75"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</row>
    <row r="324" spans="4:34" ht="12.75"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</row>
    <row r="325" spans="4:34" ht="12.75"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</row>
    <row r="326" spans="4:34" ht="12.75"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</row>
    <row r="327" spans="4:34" ht="12.75"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</row>
    <row r="328" spans="4:34" ht="12.75"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</row>
    <row r="329" spans="4:34" ht="12.75"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</row>
    <row r="330" spans="4:34" ht="12.75"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</row>
    <row r="331" spans="4:34" ht="12.75"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</row>
    <row r="332" spans="4:34" ht="12.75"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</row>
    <row r="333" spans="4:34" ht="12.75"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</row>
    <row r="334" spans="4:34" ht="12.75"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</row>
    <row r="335" spans="4:34" ht="12.75"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</row>
    <row r="336" spans="4:34" ht="12.75"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</row>
    <row r="337" spans="4:34" ht="12.75"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</row>
    <row r="338" spans="4:34" ht="12.75"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</row>
    <row r="339" spans="4:34" ht="12.75"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</row>
    <row r="340" spans="4:34" ht="12.75"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</row>
    <row r="341" spans="4:34" ht="12.75"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</row>
    <row r="342" spans="4:34" ht="12.75"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</row>
    <row r="343" spans="4:34" ht="12.75"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</row>
    <row r="344" spans="4:34" ht="12.75"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</row>
    <row r="345" spans="4:34" ht="12.75"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</row>
    <row r="346" spans="4:34" ht="12.75"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</row>
    <row r="347" spans="4:34" ht="12.75"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</row>
    <row r="348" spans="4:34" ht="12.75"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</row>
    <row r="349" spans="4:34" ht="12.75"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</row>
    <row r="350" spans="4:34" ht="12.75"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</row>
    <row r="351" spans="4:34" ht="12.75"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</row>
    <row r="352" spans="4:34" ht="12.75"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</row>
    <row r="353" spans="4:34" ht="12.75"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</row>
    <row r="354" spans="4:34" ht="12.75"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</row>
    <row r="355" spans="4:34" ht="12.75"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</row>
    <row r="356" spans="4:34" ht="12.75"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</row>
    <row r="357" spans="4:34" ht="12.75"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</row>
    <row r="358" spans="4:34" ht="12.75"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</row>
    <row r="359" spans="4:34" ht="12.75"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</row>
    <row r="360" spans="4:34" ht="12.75"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</row>
    <row r="361" spans="4:34" ht="12.75"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</row>
    <row r="362" spans="4:34" ht="12.75"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</row>
    <row r="363" spans="4:34" ht="12.75"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</row>
    <row r="364" spans="4:34" ht="12.75"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</row>
    <row r="365" spans="4:34" ht="12.75"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</row>
    <row r="366" spans="4:34" ht="12.75"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</row>
    <row r="367" spans="4:34" ht="12.75"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</row>
    <row r="368" spans="4:34" ht="12.75"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</row>
    <row r="369" spans="4:34" ht="12.75"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</row>
    <row r="370" spans="4:34" ht="12.75"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</row>
    <row r="371" spans="4:34" ht="12.75"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</row>
    <row r="372" spans="4:34" ht="12.75"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</row>
    <row r="373" spans="4:34" ht="12.75"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</row>
    <row r="374" spans="4:34" ht="12.75"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</row>
    <row r="375" spans="4:34" ht="12.75"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</row>
    <row r="376" spans="4:34" ht="12.75"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</row>
    <row r="377" spans="4:34" ht="12.75"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</row>
    <row r="378" spans="4:34" ht="12.75"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</row>
    <row r="379" spans="4:34" ht="12.75"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</row>
    <row r="380" spans="4:34" ht="12.75"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</row>
    <row r="381" spans="4:34" ht="12.75"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</row>
    <row r="382" spans="4:34" ht="12.75"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</row>
    <row r="383" spans="4:34" ht="12.75"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</row>
    <row r="384" spans="4:34" ht="12.75"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</row>
    <row r="385" spans="4:34" ht="12.75"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</row>
    <row r="386" spans="4:34" ht="12.75"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</row>
    <row r="387" spans="4:34" ht="12.75"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</row>
    <row r="388" spans="4:34" ht="12.75"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</row>
    <row r="389" spans="4:34" ht="12.75"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</row>
    <row r="390" spans="4:34" ht="12.75"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</row>
    <row r="391" spans="4:34" ht="12.75"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</row>
    <row r="392" spans="4:34" ht="12.75"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</row>
    <row r="393" spans="4:34" ht="12.75"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</row>
    <row r="394" spans="4:34" ht="12.75"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</row>
    <row r="395" spans="4:34" ht="12.75"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</row>
    <row r="396" spans="4:34" ht="12.75"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</row>
    <row r="397" spans="4:34" ht="12.75"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</row>
    <row r="398" spans="4:34" ht="12.75"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</row>
    <row r="399" spans="4:34" ht="12.75"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</row>
    <row r="400" spans="4:34" ht="12.75"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</row>
    <row r="401" spans="4:34" ht="12.75"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</row>
    <row r="402" spans="4:34" ht="12.75"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</row>
    <row r="403" spans="4:34" ht="12.75"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</row>
    <row r="404" spans="4:34" ht="12.75"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</row>
    <row r="405" spans="4:34" ht="12.75"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</row>
    <row r="406" spans="4:34" ht="12.75"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</row>
    <row r="407" spans="4:34" ht="12.75"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</row>
    <row r="408" spans="4:34" ht="12.75"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</row>
    <row r="409" spans="4:34" ht="12.75"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</row>
    <row r="410" spans="4:34" ht="12.75"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</row>
    <row r="411" spans="4:34" ht="12.75"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</row>
    <row r="412" spans="4:34" ht="12.75"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</row>
    <row r="413" spans="4:34" ht="12.75"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</row>
    <row r="414" spans="4:34" ht="12.75"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</row>
    <row r="415" spans="4:34" ht="12.75"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</row>
    <row r="416" spans="4:34" ht="12.75"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</row>
    <row r="417" spans="4:34" ht="12.75"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</row>
    <row r="418" spans="4:34" ht="12.75"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</row>
    <row r="419" spans="4:34" ht="12.75"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</row>
    <row r="420" spans="4:34" ht="12.75"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</row>
  </sheetData>
  <mergeCells count="6">
    <mergeCell ref="A46:J46"/>
    <mergeCell ref="A1:I1"/>
    <mergeCell ref="A2:I2"/>
    <mergeCell ref="A3:I3"/>
    <mergeCell ref="E11:G11"/>
    <mergeCell ref="H11:I11"/>
  </mergeCells>
  <printOptions/>
  <pageMargins left="0.5" right="0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6">
      <selection activeCell="J67" sqref="J67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  <col min="10" max="10" width="9.8515625" style="0" bestFit="1" customWidth="1"/>
  </cols>
  <sheetData>
    <row r="1" spans="1:11" ht="15.7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11" ht="13.5" thickBot="1">
      <c r="A5" s="73" t="s">
        <v>141</v>
      </c>
      <c r="B5" s="46"/>
      <c r="C5" s="46"/>
      <c r="D5" s="46"/>
      <c r="E5" s="46"/>
      <c r="F5" s="46"/>
      <c r="G5" s="46"/>
      <c r="H5" s="46"/>
      <c r="I5" s="46"/>
      <c r="J5" s="28"/>
      <c r="K5" s="28"/>
    </row>
    <row r="6" spans="1:9" ht="15.75">
      <c r="A6" s="38"/>
      <c r="B6" s="36"/>
      <c r="C6" s="33"/>
      <c r="D6" s="34"/>
      <c r="E6" s="34"/>
      <c r="F6" s="34"/>
      <c r="G6" s="37"/>
      <c r="H6" s="37"/>
      <c r="I6" s="37"/>
    </row>
    <row r="7" spans="1:9" ht="15.75">
      <c r="A7" s="74" t="s">
        <v>142</v>
      </c>
      <c r="B7" s="36"/>
      <c r="C7" s="33"/>
      <c r="D7" s="34"/>
      <c r="E7" s="34"/>
      <c r="F7" s="34"/>
      <c r="G7" s="37"/>
      <c r="H7" s="37"/>
      <c r="I7" s="37"/>
    </row>
    <row r="9" ht="12.75">
      <c r="J9" s="29" t="s">
        <v>14</v>
      </c>
    </row>
    <row r="10" ht="12.75">
      <c r="A10" s="5" t="s">
        <v>93</v>
      </c>
    </row>
    <row r="11" spans="2:10" ht="12.75">
      <c r="B11" t="s">
        <v>118</v>
      </c>
      <c r="J11" s="54">
        <f>'[6]cashflow'!$G$8</f>
        <v>-6814.261939073973</v>
      </c>
    </row>
    <row r="12" ht="12.75">
      <c r="J12" s="54"/>
    </row>
    <row r="13" spans="2:10" ht="12.75">
      <c r="B13" t="s">
        <v>94</v>
      </c>
      <c r="J13" s="54"/>
    </row>
    <row r="14" spans="3:10" ht="12.75">
      <c r="C14" t="s">
        <v>95</v>
      </c>
      <c r="J14" s="54">
        <f>SUM('[6]cashflow'!$G$11:$G$21)+SUM('[6]cashflow'!$G$24:$G$37)</f>
        <v>11369.014795894556</v>
      </c>
    </row>
    <row r="15" spans="3:10" ht="12.75">
      <c r="C15" t="s">
        <v>96</v>
      </c>
      <c r="J15" s="54">
        <f>'[6]cashflow'!$G$22</f>
        <v>6667.13397226</v>
      </c>
    </row>
    <row r="16" spans="3:10" ht="12.75">
      <c r="C16" t="s">
        <v>97</v>
      </c>
      <c r="J16" s="54">
        <f>'[6]cashflow'!$G$23</f>
        <v>-2616.1817092349997</v>
      </c>
    </row>
    <row r="17" ht="12.75">
      <c r="J17" s="66"/>
    </row>
    <row r="18" spans="2:10" ht="12.75">
      <c r="B18" s="68" t="s">
        <v>119</v>
      </c>
      <c r="J18" s="54">
        <f>SUM(J11:J16)</f>
        <v>8605.705119845585</v>
      </c>
    </row>
    <row r="19" ht="12.75">
      <c r="J19" s="54"/>
    </row>
    <row r="20" spans="2:10" ht="12.75">
      <c r="B20" t="s">
        <v>98</v>
      </c>
      <c r="J20" s="54"/>
    </row>
    <row r="21" spans="3:10" ht="12.75">
      <c r="C21" t="s">
        <v>99</v>
      </c>
      <c r="J21" s="54">
        <f>'[6]cashflow'!$G$43+'[6]cashflow'!$G$45+'[6]cashflow'!$G$46+'[6]cashflow'!$G$47+'[6]cashflow'!$G$48-3</f>
        <v>43609.970721590566</v>
      </c>
    </row>
    <row r="22" spans="3:10" ht="12.75">
      <c r="C22" t="s">
        <v>100</v>
      </c>
      <c r="J22" s="54">
        <f>'[6]cashflow'!$G$44</f>
        <v>-6366.410731249991</v>
      </c>
    </row>
    <row r="23" ht="12.75">
      <c r="J23" s="66"/>
    </row>
    <row r="24" spans="2:10" ht="12.75">
      <c r="B24" s="15" t="s">
        <v>120</v>
      </c>
      <c r="J24" s="54">
        <f>SUM(J18:J22)+1</f>
        <v>45850.26511018616</v>
      </c>
    </row>
    <row r="25" ht="12.75">
      <c r="J25" s="54"/>
    </row>
    <row r="26" spans="2:10" ht="12.75">
      <c r="B26" t="s">
        <v>96</v>
      </c>
      <c r="J26" s="54">
        <f>'[6]cashflow'!$G$55</f>
        <v>-6667.13397226</v>
      </c>
    </row>
    <row r="27" spans="2:10" ht="12.75">
      <c r="B27" t="s">
        <v>97</v>
      </c>
      <c r="J27" s="54">
        <f>'[6]cashflow'!$G$54</f>
        <v>2616.1817092349997</v>
      </c>
    </row>
    <row r="28" spans="2:10" ht="12.75">
      <c r="B28" t="s">
        <v>101</v>
      </c>
      <c r="J28" s="54">
        <f>'[6]cashflow'!$G$56</f>
        <v>-1599.9698616608205</v>
      </c>
    </row>
    <row r="29" spans="2:10" ht="12.75">
      <c r="B29" t="s">
        <v>143</v>
      </c>
      <c r="J29" s="54">
        <f>'[6]cashflow'!$G$57</f>
        <v>-45500</v>
      </c>
    </row>
    <row r="30" ht="12.75">
      <c r="J30" s="66"/>
    </row>
    <row r="31" spans="2:10" ht="12.75">
      <c r="B31" s="15" t="s">
        <v>121</v>
      </c>
      <c r="J31" s="69">
        <f>SUM(J24:J30)</f>
        <v>-5300.6570144996585</v>
      </c>
    </row>
    <row r="32" spans="2:10" ht="12.75">
      <c r="B32" s="6" t="s">
        <v>6</v>
      </c>
      <c r="J32" s="54"/>
    </row>
    <row r="33" spans="1:10" ht="12.75">
      <c r="A33" s="5" t="s">
        <v>102</v>
      </c>
      <c r="J33" s="54"/>
    </row>
    <row r="34" spans="2:10" ht="12.75">
      <c r="B34" t="s">
        <v>103</v>
      </c>
      <c r="J34" s="54">
        <f>'[6]cashflow'!$G$64</f>
        <v>-22267.724712555</v>
      </c>
    </row>
    <row r="35" spans="2:10" ht="12.75">
      <c r="B35" t="s">
        <v>105</v>
      </c>
      <c r="J35" s="54">
        <f>'[6]cashflow'!$G$63</f>
        <v>6833.712442304997</v>
      </c>
    </row>
    <row r="36" spans="2:10" ht="12.75">
      <c r="B36" s="68" t="s">
        <v>116</v>
      </c>
      <c r="J36" s="54">
        <f>'[6]cashflow'!$G$70</f>
        <v>8319.80545</v>
      </c>
    </row>
    <row r="37" spans="2:10" ht="12.75">
      <c r="B37" s="68" t="s">
        <v>117</v>
      </c>
      <c r="J37" s="54">
        <f>'[6]cashflow'!$G$69</f>
        <v>956.9092</v>
      </c>
    </row>
    <row r="38" ht="12.75">
      <c r="J38" s="54"/>
    </row>
    <row r="39" spans="2:10" ht="12.75">
      <c r="B39" s="5" t="s">
        <v>106</v>
      </c>
      <c r="J39" s="69">
        <f>SUM(J34:J37)</f>
        <v>-6157.297620250001</v>
      </c>
    </row>
    <row r="40" ht="12.75">
      <c r="J40" s="54"/>
    </row>
    <row r="41" spans="1:10" ht="12.75">
      <c r="A41" s="5" t="s">
        <v>107</v>
      </c>
      <c r="J41" s="54"/>
    </row>
    <row r="42" spans="1:10" ht="12.75">
      <c r="A42" s="5"/>
      <c r="B42" t="s">
        <v>109</v>
      </c>
      <c r="J42" s="54">
        <f>'[6]cashflow'!$G$80</f>
        <v>5948.773000000001</v>
      </c>
    </row>
    <row r="43" spans="1:10" ht="12.75">
      <c r="A43" s="5"/>
      <c r="B43" t="s">
        <v>110</v>
      </c>
      <c r="J43" s="54">
        <f>'[6]cashflow'!$G$81</f>
        <v>-1476.7868479999997</v>
      </c>
    </row>
    <row r="44" spans="1:10" ht="12.75">
      <c r="A44" s="5"/>
      <c r="B44" t="s">
        <v>111</v>
      </c>
      <c r="J44" s="54">
        <f>'[6]cashflow'!$G$85</f>
        <v>-23</v>
      </c>
    </row>
    <row r="45" spans="2:10" ht="12.75">
      <c r="B45" t="s">
        <v>108</v>
      </c>
      <c r="J45" s="54">
        <f>'[6]cashflow'!$G$83</f>
        <v>-3870.949499999999</v>
      </c>
    </row>
    <row r="46" spans="2:10" ht="12.75">
      <c r="B46" t="s">
        <v>112</v>
      </c>
      <c r="J46" s="54">
        <f>'[6]cashflow'!$G$84</f>
        <v>-435.89440999999977</v>
      </c>
    </row>
    <row r="47" ht="12.75">
      <c r="J47" s="54"/>
    </row>
    <row r="48" spans="2:10" ht="12.75">
      <c r="B48" s="15" t="s">
        <v>122</v>
      </c>
      <c r="J48" s="69">
        <f>SUM(J42:J46)</f>
        <v>142.14224200000274</v>
      </c>
    </row>
    <row r="49" ht="12.75">
      <c r="J49" s="54"/>
    </row>
    <row r="50" spans="1:10" ht="12.75">
      <c r="A50" s="15" t="s">
        <v>123</v>
      </c>
      <c r="J50" s="54">
        <f>J31+J39+J48</f>
        <v>-11315.812392749656</v>
      </c>
    </row>
    <row r="51" ht="12.75">
      <c r="J51" s="54"/>
    </row>
    <row r="52" spans="1:10" ht="12.75">
      <c r="A52" s="5" t="s">
        <v>113</v>
      </c>
      <c r="J52" s="54">
        <f>'[3]cashflow'!$G$91</f>
        <v>165247</v>
      </c>
    </row>
    <row r="53" spans="1:10" ht="12.75">
      <c r="A53" s="5"/>
      <c r="J53" s="54"/>
    </row>
    <row r="54" spans="1:10" ht="12.75">
      <c r="A54" s="5" t="s">
        <v>124</v>
      </c>
      <c r="J54" s="54">
        <f>'[6]cashflow'!$G$92+1</f>
        <v>293.1584499999988</v>
      </c>
    </row>
    <row r="55" spans="1:10" ht="12.75">
      <c r="A55" s="5"/>
      <c r="J55" s="54"/>
    </row>
    <row r="56" spans="1:10" ht="13.5" thickBot="1">
      <c r="A56" s="15" t="s">
        <v>126</v>
      </c>
      <c r="J56" s="67">
        <f>SUM(J50:J54)</f>
        <v>154224.34605725034</v>
      </c>
    </row>
    <row r="59" ht="12.75">
      <c r="A59" s="15" t="s">
        <v>125</v>
      </c>
    </row>
    <row r="61" spans="2:10" ht="12.75">
      <c r="B61" s="5" t="s">
        <v>127</v>
      </c>
      <c r="J61" s="54">
        <f>'[6]cashflow'!$G$102</f>
        <v>-8791.2135</v>
      </c>
    </row>
    <row r="62" spans="2:10" ht="12.75">
      <c r="B62" s="5" t="s">
        <v>38</v>
      </c>
      <c r="J62" s="54">
        <f>'[6]cashflow'!$G$100</f>
        <v>18242.193438435002</v>
      </c>
    </row>
    <row r="63" spans="2:10" ht="12.75">
      <c r="B63" s="5" t="s">
        <v>128</v>
      </c>
      <c r="J63" s="54">
        <f>'[6]cashflow'!$G$101</f>
        <v>144772.90452012495</v>
      </c>
    </row>
    <row r="64" ht="12.75">
      <c r="J64" s="54"/>
    </row>
    <row r="65" ht="13.5" thickBot="1">
      <c r="J65" s="67">
        <f>SUM(J61:J63)</f>
        <v>154223.88445855994</v>
      </c>
    </row>
    <row r="68" spans="1:11" ht="12.75">
      <c r="A68" s="81" t="s">
        <v>114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ht="12.75">
      <c r="A69" s="5" t="s">
        <v>115</v>
      </c>
    </row>
  </sheetData>
  <mergeCells count="4">
    <mergeCell ref="A1:K1"/>
    <mergeCell ref="A2:K2"/>
    <mergeCell ref="A3:K3"/>
    <mergeCell ref="A68:K68"/>
  </mergeCells>
  <printOptions/>
  <pageMargins left="0.74" right="0.24" top="0" bottom="0" header="0.37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Y8:AZ10"/>
  <sheetViews>
    <sheetView workbookViewId="0" topLeftCell="A129">
      <selection activeCell="A129" sqref="A129"/>
    </sheetView>
  </sheetViews>
  <sheetFormatPr defaultColWidth="9.140625" defaultRowHeight="12.75"/>
  <cols>
    <col min="1" max="1" width="4.7109375" style="0" customWidth="1"/>
    <col min="7" max="8" width="12.140625" style="0" bestFit="1" customWidth="1"/>
    <col min="9" max="9" width="9.7109375" style="0" customWidth="1"/>
  </cols>
  <sheetData>
    <row r="8" spans="51:52" ht="12.75">
      <c r="AY8" s="16"/>
      <c r="AZ8" s="16"/>
    </row>
    <row r="9" spans="51:52" ht="12.75">
      <c r="AY9" s="16"/>
      <c r="AZ9" s="16"/>
    </row>
    <row r="10" spans="51:52" ht="12.75">
      <c r="AY10" s="16"/>
      <c r="AZ10" s="16"/>
    </row>
  </sheetData>
  <printOptions/>
  <pageMargins left="0.58" right="0.24" top="0.4" bottom="0" header="0.4" footer="0.27"/>
  <pageSetup horizontalDpi="600" verticalDpi="600" orientation="portrait" scale="98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8"/>
  <sheetViews>
    <sheetView tabSelected="1" workbookViewId="0" topLeftCell="A35">
      <selection activeCell="G44" sqref="G44"/>
    </sheetView>
  </sheetViews>
  <sheetFormatPr defaultColWidth="9.140625" defaultRowHeight="12.75"/>
  <cols>
    <col min="1" max="1" width="28.7109375" style="0" customWidth="1"/>
    <col min="2" max="2" width="10.7109375" style="0" customWidth="1"/>
    <col min="4" max="6" width="10.7109375" style="0" hidden="1" customWidth="1"/>
    <col min="7" max="7" width="18.7109375" style="0" customWidth="1"/>
    <col min="8" max="8" width="1.7109375" style="0" customWidth="1"/>
    <col min="9" max="9" width="24.28125" style="0" customWidth="1"/>
    <col min="10" max="10" width="1.7109375" style="0" customWidth="1"/>
    <col min="11" max="11" width="18.7109375" style="0" customWidth="1"/>
    <col min="12" max="12" width="1.7109375" style="0" customWidth="1"/>
    <col min="13" max="13" width="24.28125" style="0" customWidth="1"/>
    <col min="14" max="14" width="10.28125" style="0" customWidth="1"/>
    <col min="15" max="15" width="8.28125" style="0" customWidth="1"/>
  </cols>
  <sheetData>
    <row r="1" spans="1:13" ht="15.75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5" ht="12.75">
      <c r="A5" s="42">
        <v>37680</v>
      </c>
    </row>
    <row r="6" ht="12.75">
      <c r="A6" s="42"/>
    </row>
    <row r="7" ht="12.75">
      <c r="A7" s="43"/>
    </row>
    <row r="8" ht="12.75">
      <c r="A8" s="43" t="s">
        <v>57</v>
      </c>
    </row>
    <row r="9" ht="12.75">
      <c r="A9" s="43" t="s">
        <v>58</v>
      </c>
    </row>
    <row r="10" ht="12.75">
      <c r="A10" s="43" t="s">
        <v>59</v>
      </c>
    </row>
    <row r="11" ht="12.75">
      <c r="A11" s="43" t="s">
        <v>60</v>
      </c>
    </row>
    <row r="12" ht="12.75">
      <c r="A12" s="40"/>
    </row>
    <row r="14" spans="1:13" ht="13.5" thickBot="1">
      <c r="A14" s="72" t="s">
        <v>131</v>
      </c>
      <c r="B14" s="28"/>
      <c r="C14" s="28"/>
      <c r="D14" s="28"/>
      <c r="E14" s="28"/>
      <c r="F14" s="28"/>
      <c r="G14" s="28"/>
      <c r="H14" s="28"/>
      <c r="I14" s="28"/>
      <c r="J14" s="28"/>
      <c r="K14" s="41"/>
      <c r="L14" s="41"/>
      <c r="M14" s="28"/>
    </row>
    <row r="15" spans="1:12" ht="12.75">
      <c r="A15" s="5"/>
      <c r="K15" s="5"/>
      <c r="L15" s="5"/>
    </row>
    <row r="16" spans="1:12" ht="12.75">
      <c r="A16" s="35" t="s">
        <v>61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 ht="12.75">
      <c r="A19" s="5"/>
      <c r="B19" s="5"/>
      <c r="C19" s="5"/>
      <c r="D19" s="15"/>
      <c r="E19" s="5"/>
      <c r="F19" s="5"/>
      <c r="G19" s="84" t="s">
        <v>26</v>
      </c>
      <c r="H19" s="84"/>
      <c r="I19" s="84"/>
      <c r="J19" s="22"/>
      <c r="K19" s="84" t="s">
        <v>27</v>
      </c>
      <c r="L19" s="84"/>
      <c r="M19" s="84"/>
    </row>
    <row r="20" spans="1:13" ht="12.75">
      <c r="A20" s="5"/>
      <c r="B20" s="5"/>
      <c r="C20" s="5"/>
      <c r="D20" s="18" t="s">
        <v>20</v>
      </c>
      <c r="E20" s="19" t="s">
        <v>20</v>
      </c>
      <c r="F20" s="19" t="s">
        <v>20</v>
      </c>
      <c r="G20" s="29">
        <v>2002</v>
      </c>
      <c r="H20" s="29"/>
      <c r="I20" s="29">
        <v>2001</v>
      </c>
      <c r="J20" s="29"/>
      <c r="K20" s="29">
        <v>2002</v>
      </c>
      <c r="L20" s="29"/>
      <c r="M20" s="29">
        <v>2001</v>
      </c>
    </row>
    <row r="21" spans="1:13" ht="12.75">
      <c r="A21" s="5"/>
      <c r="B21" s="5"/>
      <c r="C21" s="29"/>
      <c r="D21" s="20" t="s">
        <v>21</v>
      </c>
      <c r="E21" s="21" t="s">
        <v>21</v>
      </c>
      <c r="F21" s="21" t="s">
        <v>21</v>
      </c>
      <c r="G21" s="29" t="s">
        <v>51</v>
      </c>
      <c r="H21" s="29"/>
      <c r="I21" s="29" t="s">
        <v>52</v>
      </c>
      <c r="J21" s="29"/>
      <c r="K21" s="29" t="s">
        <v>53</v>
      </c>
      <c r="L21" s="29"/>
      <c r="M21" s="29" t="s">
        <v>52</v>
      </c>
    </row>
    <row r="22" spans="1:13" ht="12.75">
      <c r="A22" s="5"/>
      <c r="B22" s="5"/>
      <c r="C22" s="5"/>
      <c r="D22" s="20" t="s">
        <v>22</v>
      </c>
      <c r="E22" s="21" t="s">
        <v>22</v>
      </c>
      <c r="F22" s="21" t="s">
        <v>22</v>
      </c>
      <c r="G22" s="29" t="s">
        <v>48</v>
      </c>
      <c r="H22" s="29"/>
      <c r="I22" s="29" t="s">
        <v>49</v>
      </c>
      <c r="J22" s="29"/>
      <c r="K22" s="29" t="s">
        <v>48</v>
      </c>
      <c r="L22" s="29"/>
      <c r="M22" s="29" t="s">
        <v>54</v>
      </c>
    </row>
    <row r="23" spans="1:13" ht="12.75">
      <c r="A23" s="5"/>
      <c r="B23" s="5"/>
      <c r="C23" s="5"/>
      <c r="D23" s="20" t="s">
        <v>19</v>
      </c>
      <c r="E23" s="22" t="s">
        <v>18</v>
      </c>
      <c r="F23" s="22" t="s">
        <v>23</v>
      </c>
      <c r="G23" s="30">
        <v>37621</v>
      </c>
      <c r="H23" s="30"/>
      <c r="I23" s="30">
        <v>37256</v>
      </c>
      <c r="J23" s="30"/>
      <c r="K23" s="30">
        <v>37621</v>
      </c>
      <c r="L23" s="30"/>
      <c r="M23" s="30">
        <v>37256</v>
      </c>
    </row>
    <row r="24" spans="1:13" ht="12.75">
      <c r="A24" s="5"/>
      <c r="B24" s="5"/>
      <c r="C24" s="5"/>
      <c r="D24" s="85" t="s">
        <v>24</v>
      </c>
      <c r="E24" s="84"/>
      <c r="F24" s="84"/>
      <c r="G24" s="29" t="s">
        <v>14</v>
      </c>
      <c r="H24" s="29"/>
      <c r="I24" s="29" t="s">
        <v>14</v>
      </c>
      <c r="J24" s="29"/>
      <c r="K24" s="29" t="s">
        <v>16</v>
      </c>
      <c r="L24" s="29"/>
      <c r="M24" s="29" t="s">
        <v>16</v>
      </c>
    </row>
    <row r="25" spans="4:6" ht="12.75">
      <c r="D25" s="23"/>
      <c r="E25" s="24"/>
      <c r="F25" s="24"/>
    </row>
    <row r="26" spans="1:21" ht="12.75">
      <c r="A26" s="53" t="s">
        <v>50</v>
      </c>
      <c r="B26" s="54"/>
      <c r="C26" s="54"/>
      <c r="D26" s="55"/>
      <c r="E26" s="56"/>
      <c r="F26" s="56"/>
      <c r="G26" s="54">
        <v>36951</v>
      </c>
      <c r="H26" s="54"/>
      <c r="I26" s="54">
        <f>M26-36138</f>
        <v>33643</v>
      </c>
      <c r="J26" s="54"/>
      <c r="K26" s="54">
        <f>'[4]M-GER95A.XLS'!$U$107</f>
        <v>73530.039621965</v>
      </c>
      <c r="L26" s="54"/>
      <c r="M26" s="54">
        <v>69781</v>
      </c>
      <c r="N26" s="58"/>
      <c r="O26" s="58"/>
      <c r="P26" s="58"/>
      <c r="Q26" s="58"/>
      <c r="R26" s="58"/>
      <c r="S26" s="58"/>
      <c r="T26" s="58"/>
      <c r="U26" s="58"/>
    </row>
    <row r="27" spans="1:21" ht="12.75">
      <c r="A27" s="53"/>
      <c r="B27" s="54"/>
      <c r="C27" s="54"/>
      <c r="D27" s="55">
        <f>'[1]M-GER95A.XLS'!$U$105+1</f>
        <v>26478.046962599998</v>
      </c>
      <c r="E27" s="56">
        <v>40827</v>
      </c>
      <c r="F27" s="56">
        <v>29042</v>
      </c>
      <c r="G27" s="54"/>
      <c r="H27" s="54"/>
      <c r="I27" s="54"/>
      <c r="J27" s="54"/>
      <c r="K27" s="54"/>
      <c r="L27" s="54"/>
      <c r="M27" s="54"/>
      <c r="N27" s="58"/>
      <c r="O27" s="58"/>
      <c r="P27" s="58"/>
      <c r="Q27" s="58"/>
      <c r="R27" s="58"/>
      <c r="S27" s="58"/>
      <c r="T27" s="58"/>
      <c r="U27" s="58"/>
    </row>
    <row r="28" spans="1:21" ht="12.75">
      <c r="A28" s="70" t="s">
        <v>146</v>
      </c>
      <c r="B28" s="54"/>
      <c r="C28" s="77" t="s">
        <v>145</v>
      </c>
      <c r="D28" s="55"/>
      <c r="E28" s="56"/>
      <c r="F28" s="56"/>
      <c r="G28" s="54">
        <v>-42992</v>
      </c>
      <c r="H28" s="54"/>
      <c r="I28" s="54">
        <f>M28--31628</f>
        <v>-25466</v>
      </c>
      <c r="J28" s="54"/>
      <c r="K28" s="54">
        <f>-'[4]M-GER95A.XLS'!$P$660-'[4]M-GER95A.XLS'!$P$664-'[4]M-GER95A.XLS'!$P$646-'[4]M-GER95A.XLS'!$P$657</f>
        <v>-82273.250788825</v>
      </c>
      <c r="L28" s="54"/>
      <c r="M28" s="54">
        <f>-57094</f>
        <v>-57094</v>
      </c>
      <c r="N28" s="58"/>
      <c r="O28" s="58"/>
      <c r="P28" s="58"/>
      <c r="Q28" s="58"/>
      <c r="R28" s="58"/>
      <c r="S28" s="58"/>
      <c r="T28" s="58"/>
      <c r="U28" s="58"/>
    </row>
    <row r="29" spans="1:21" ht="12.75">
      <c r="A29" s="70"/>
      <c r="B29" s="54"/>
      <c r="C29" s="75"/>
      <c r="D29" s="55"/>
      <c r="E29" s="56"/>
      <c r="F29" s="56"/>
      <c r="G29" s="54"/>
      <c r="H29" s="54"/>
      <c r="I29" s="54"/>
      <c r="J29" s="54"/>
      <c r="K29" s="54"/>
      <c r="L29" s="54"/>
      <c r="M29" s="54"/>
      <c r="N29" s="58"/>
      <c r="O29" s="58"/>
      <c r="P29" s="58"/>
      <c r="Q29" s="58"/>
      <c r="R29" s="58"/>
      <c r="S29" s="58"/>
      <c r="T29" s="58"/>
      <c r="U29" s="58"/>
    </row>
    <row r="30" spans="1:21" ht="12.75">
      <c r="A30" s="53" t="s">
        <v>62</v>
      </c>
      <c r="G30" s="66">
        <v>4953</v>
      </c>
      <c r="H30" s="54"/>
      <c r="I30" s="66">
        <f>M30-4918</f>
        <v>3164</v>
      </c>
      <c r="J30" s="54"/>
      <c r="K30" s="66">
        <f>'[4]M-GER95A.XLS'!$N$623</f>
        <v>8496.478208235</v>
      </c>
      <c r="L30" s="54"/>
      <c r="M30" s="66">
        <f>8082</f>
        <v>8082</v>
      </c>
      <c r="N30" s="58"/>
      <c r="O30" s="58"/>
      <c r="P30" s="58"/>
      <c r="Q30" s="58"/>
      <c r="R30" s="58"/>
      <c r="S30" s="58"/>
      <c r="T30" s="58"/>
      <c r="U30" s="58"/>
    </row>
    <row r="31" spans="1:21" ht="12.75">
      <c r="A31" s="53"/>
      <c r="B31" s="54"/>
      <c r="C31" s="54"/>
      <c r="D31" s="55"/>
      <c r="E31" s="56"/>
      <c r="F31" s="56"/>
      <c r="G31" s="54"/>
      <c r="H31" s="54"/>
      <c r="I31" s="54"/>
      <c r="J31" s="54"/>
      <c r="K31" s="54"/>
      <c r="L31" s="54"/>
      <c r="M31" s="54"/>
      <c r="N31" s="58"/>
      <c r="O31" s="58"/>
      <c r="P31" s="58"/>
      <c r="Q31" s="58"/>
      <c r="R31" s="58"/>
      <c r="S31" s="58"/>
      <c r="T31" s="58"/>
      <c r="U31" s="58"/>
    </row>
    <row r="32" spans="1:21" ht="12.75">
      <c r="A32" s="70" t="s">
        <v>129</v>
      </c>
      <c r="B32" s="54"/>
      <c r="C32" s="54"/>
      <c r="D32" s="55" t="e">
        <f>'[1]M-GER95A.XLS'!$N$562-#REF!</f>
        <v>#REF!</v>
      </c>
      <c r="E32" s="56">
        <v>1079</v>
      </c>
      <c r="F32" s="56">
        <v>1844</v>
      </c>
      <c r="G32" s="54">
        <v>-1088</v>
      </c>
      <c r="H32" s="54"/>
      <c r="I32" s="54">
        <f>M32-9428</f>
        <v>11341</v>
      </c>
      <c r="J32" s="54"/>
      <c r="K32" s="54">
        <f>SUM(K26:K30)</f>
        <v>-246.732958624998</v>
      </c>
      <c r="L32" s="54"/>
      <c r="M32" s="54">
        <f>SUM(M26:M30)</f>
        <v>20769</v>
      </c>
      <c r="N32" s="58"/>
      <c r="O32" s="58"/>
      <c r="P32" s="58"/>
      <c r="Q32" s="58"/>
      <c r="R32" s="58"/>
      <c r="S32" s="58"/>
      <c r="T32" s="58"/>
      <c r="U32" s="58"/>
    </row>
    <row r="33" spans="1:21" ht="12.75">
      <c r="A33" s="53"/>
      <c r="B33" s="54"/>
      <c r="C33" s="54"/>
      <c r="D33" s="55"/>
      <c r="E33" s="56"/>
      <c r="F33" s="56"/>
      <c r="G33" s="54"/>
      <c r="H33" s="54"/>
      <c r="I33" s="54"/>
      <c r="J33" s="54"/>
      <c r="K33" s="54"/>
      <c r="L33" s="54"/>
      <c r="M33" s="54"/>
      <c r="N33" s="58"/>
      <c r="O33" s="58"/>
      <c r="P33" s="58"/>
      <c r="Q33" s="58"/>
      <c r="R33" s="58"/>
      <c r="S33" s="58"/>
      <c r="T33" s="58"/>
      <c r="U33" s="58"/>
    </row>
    <row r="34" spans="1:21" ht="12.75">
      <c r="A34" s="53" t="s">
        <v>63</v>
      </c>
      <c r="B34" s="54"/>
      <c r="C34" s="54"/>
      <c r="D34" s="55"/>
      <c r="E34" s="56"/>
      <c r="F34" s="56"/>
      <c r="G34" s="54">
        <v>-3926</v>
      </c>
      <c r="H34" s="54"/>
      <c r="I34" s="54">
        <f>M34--5260</f>
        <v>-3401</v>
      </c>
      <c r="J34" s="54"/>
      <c r="K34" s="54">
        <f>-'[4]M-GER95A.XLS'!$P$670</f>
        <v>-6667.13397226</v>
      </c>
      <c r="L34" s="54"/>
      <c r="M34" s="54">
        <v>-8661</v>
      </c>
      <c r="N34" s="58"/>
      <c r="O34" s="58"/>
      <c r="P34" s="58"/>
      <c r="Q34" s="58"/>
      <c r="R34" s="58"/>
      <c r="S34" s="58"/>
      <c r="T34" s="58"/>
      <c r="U34" s="58"/>
    </row>
    <row r="35" spans="1:21" ht="12.75">
      <c r="A35" s="53"/>
      <c r="B35" s="54"/>
      <c r="C35" s="54"/>
      <c r="D35" s="55"/>
      <c r="E35" s="56"/>
      <c r="F35" s="56"/>
      <c r="G35" s="54"/>
      <c r="H35" s="54"/>
      <c r="I35" s="54"/>
      <c r="J35" s="54"/>
      <c r="K35" s="54"/>
      <c r="L35" s="54"/>
      <c r="M35" s="54"/>
      <c r="N35" s="58"/>
      <c r="O35" s="58"/>
      <c r="P35" s="58"/>
      <c r="Q35" s="58"/>
      <c r="R35" s="58"/>
      <c r="S35" s="58"/>
      <c r="T35" s="58"/>
      <c r="U35" s="58"/>
    </row>
    <row r="36" spans="1:21" ht="12.75">
      <c r="A36" s="70" t="s">
        <v>144</v>
      </c>
      <c r="B36" s="54"/>
      <c r="C36" s="75"/>
      <c r="D36" s="56"/>
      <c r="E36" s="56"/>
      <c r="F36" s="56"/>
      <c r="G36" s="54"/>
      <c r="H36" s="54"/>
      <c r="I36" s="54"/>
      <c r="J36" s="54"/>
      <c r="K36" s="54"/>
      <c r="L36" s="54"/>
      <c r="M36" s="54"/>
      <c r="N36" s="58"/>
      <c r="O36" s="58"/>
      <c r="P36" s="58"/>
      <c r="Q36" s="58"/>
      <c r="R36" s="58"/>
      <c r="S36" s="58"/>
      <c r="T36" s="58"/>
      <c r="U36" s="58"/>
    </row>
    <row r="37" spans="1:21" ht="12.75">
      <c r="A37" s="70" t="s">
        <v>147</v>
      </c>
      <c r="B37" s="54"/>
      <c r="C37" s="75"/>
      <c r="D37" s="56"/>
      <c r="E37" s="56"/>
      <c r="F37" s="56"/>
      <c r="G37" s="54">
        <v>0</v>
      </c>
      <c r="H37" s="54"/>
      <c r="I37" s="54">
        <f>M37-0</f>
        <v>-79196</v>
      </c>
      <c r="J37" s="54"/>
      <c r="K37" s="54">
        <v>0</v>
      </c>
      <c r="L37" s="54"/>
      <c r="M37" s="54">
        <v>-79196</v>
      </c>
      <c r="N37" s="58"/>
      <c r="O37" s="58"/>
      <c r="P37" s="58"/>
      <c r="Q37" s="58"/>
      <c r="R37" s="58"/>
      <c r="S37" s="58"/>
      <c r="T37" s="58"/>
      <c r="U37" s="58"/>
    </row>
    <row r="38" spans="1:21" ht="12.75">
      <c r="A38" s="70" t="s">
        <v>148</v>
      </c>
      <c r="B38" s="54"/>
      <c r="C38" s="75"/>
      <c r="D38" s="56"/>
      <c r="E38" s="56"/>
      <c r="F38" s="56"/>
      <c r="G38" s="54">
        <v>-107</v>
      </c>
      <c r="H38" s="54"/>
      <c r="I38" s="54">
        <f>M38-0</f>
        <v>-674</v>
      </c>
      <c r="J38" s="54"/>
      <c r="K38" s="54">
        <f>'[4]M-GER95A.XLS'!$U$211</f>
        <v>-107.3835</v>
      </c>
      <c r="L38" s="54"/>
      <c r="M38" s="54">
        <v>-674</v>
      </c>
      <c r="N38" s="58"/>
      <c r="O38" s="58"/>
      <c r="P38" s="58"/>
      <c r="Q38" s="58"/>
      <c r="R38" s="58"/>
      <c r="S38" s="58"/>
      <c r="T38" s="58"/>
      <c r="U38" s="58"/>
    </row>
    <row r="39" spans="1:21" ht="12.75">
      <c r="A39" s="53"/>
      <c r="B39" s="54"/>
      <c r="C39" s="54"/>
      <c r="D39" s="56"/>
      <c r="E39" s="56"/>
      <c r="F39" s="56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</row>
    <row r="40" spans="1:21" ht="12.75">
      <c r="A40" s="53" t="s">
        <v>64</v>
      </c>
      <c r="B40" s="54"/>
      <c r="G40" s="66">
        <v>0</v>
      </c>
      <c r="H40" s="54"/>
      <c r="I40" s="66">
        <f>M40--68</f>
        <v>144</v>
      </c>
      <c r="J40" s="54"/>
      <c r="K40" s="66">
        <f>'[4]M-GER95A.XLS'!$U$212</f>
        <v>206.52255810377505</v>
      </c>
      <c r="L40" s="54"/>
      <c r="M40" s="66">
        <v>76</v>
      </c>
      <c r="N40" s="58"/>
      <c r="O40" s="58"/>
      <c r="P40" s="58"/>
      <c r="Q40" s="58"/>
      <c r="R40" s="58"/>
      <c r="S40" s="58"/>
      <c r="T40" s="58"/>
      <c r="U40" s="58"/>
    </row>
    <row r="41" spans="1:21" ht="12.75">
      <c r="A41" s="53"/>
      <c r="B41" s="54"/>
      <c r="C41" s="54"/>
      <c r="D41" s="55"/>
      <c r="E41" s="56"/>
      <c r="F41" s="56"/>
      <c r="G41" s="54"/>
      <c r="H41" s="54"/>
      <c r="I41" s="54"/>
      <c r="J41" s="54"/>
      <c r="K41" s="54"/>
      <c r="L41" s="54"/>
      <c r="M41" s="54"/>
      <c r="N41" s="58"/>
      <c r="O41" s="58"/>
      <c r="P41" s="58"/>
      <c r="Q41" s="58"/>
      <c r="R41" s="58"/>
      <c r="S41" s="58"/>
      <c r="T41" s="58"/>
      <c r="U41" s="58"/>
    </row>
    <row r="42" spans="1:21" ht="12.75">
      <c r="A42" s="70" t="s">
        <v>152</v>
      </c>
      <c r="B42" s="54"/>
      <c r="C42" s="54"/>
      <c r="D42" s="55"/>
      <c r="E42" s="56"/>
      <c r="F42" s="56"/>
      <c r="G42" s="54">
        <v>-5121</v>
      </c>
      <c r="H42" s="54"/>
      <c r="I42" s="54">
        <f>M42-4100</f>
        <v>-71786</v>
      </c>
      <c r="J42" s="54"/>
      <c r="K42" s="54">
        <f>SUM(K32:K40)+1</f>
        <v>-6813.727872781223</v>
      </c>
      <c r="L42" s="54"/>
      <c r="M42" s="54">
        <f>SUM(M32:M40)</f>
        <v>-67686</v>
      </c>
      <c r="N42" s="58"/>
      <c r="O42" s="58"/>
      <c r="P42" s="58"/>
      <c r="Q42" s="58"/>
      <c r="R42" s="58"/>
      <c r="S42" s="58"/>
      <c r="T42" s="58"/>
      <c r="U42" s="58"/>
    </row>
    <row r="43" spans="1:21" ht="12.75">
      <c r="A43" s="53"/>
      <c r="B43" s="54"/>
      <c r="C43" s="54"/>
      <c r="D43" s="55">
        <f>D64-SUM(D44:D49)</f>
        <v>9150.322644809501</v>
      </c>
      <c r="E43" s="56">
        <v>4101</v>
      </c>
      <c r="F43" s="56">
        <v>5710</v>
      </c>
      <c r="G43" s="54"/>
      <c r="H43" s="54"/>
      <c r="I43" s="54"/>
      <c r="J43" s="54"/>
      <c r="K43" s="54"/>
      <c r="L43" s="54"/>
      <c r="M43" s="54"/>
      <c r="N43" s="58"/>
      <c r="O43" s="58"/>
      <c r="P43" s="58"/>
      <c r="Q43" s="58"/>
      <c r="R43" s="58"/>
      <c r="S43" s="58"/>
      <c r="T43" s="58"/>
      <c r="U43" s="58"/>
    </row>
    <row r="44" spans="1:21" ht="12.75">
      <c r="A44" s="53" t="s">
        <v>12</v>
      </c>
      <c r="B44" s="54"/>
      <c r="D44" s="54"/>
      <c r="E44" s="54"/>
      <c r="F44" s="54"/>
      <c r="G44" s="66">
        <v>-918</v>
      </c>
      <c r="H44" s="54"/>
      <c r="I44" s="66">
        <f>M44--499</f>
        <v>-2597</v>
      </c>
      <c r="J44" s="54"/>
      <c r="K44" s="66">
        <f>'[4]M-GER95A.XLS'!$U$214</f>
        <v>-2276.78825</v>
      </c>
      <c r="L44" s="54"/>
      <c r="M44" s="66">
        <v>-3096</v>
      </c>
      <c r="N44" s="58"/>
      <c r="O44" s="58"/>
      <c r="P44" s="58"/>
      <c r="Q44" s="58"/>
      <c r="R44" s="58"/>
      <c r="S44" s="58"/>
      <c r="T44" s="58"/>
      <c r="U44" s="58"/>
    </row>
    <row r="45" spans="1:21" ht="12.75">
      <c r="A45" s="53"/>
      <c r="B45" s="54"/>
      <c r="C45" s="54"/>
      <c r="D45" s="55">
        <f>-SUM('[1]M-GER95A.XLS'!$N$411:$N$413)</f>
        <v>-5341.9923358</v>
      </c>
      <c r="E45" s="56">
        <v>-4567</v>
      </c>
      <c r="F45" s="56">
        <v>-4378</v>
      </c>
      <c r="G45" s="54"/>
      <c r="H45" s="54"/>
      <c r="I45" s="54"/>
      <c r="J45" s="54"/>
      <c r="K45" s="54"/>
      <c r="L45" s="54"/>
      <c r="M45" s="54"/>
      <c r="N45" s="58"/>
      <c r="O45" s="58"/>
      <c r="P45" s="58"/>
      <c r="Q45" s="58"/>
      <c r="R45" s="58"/>
      <c r="S45" s="58"/>
      <c r="T45" s="58"/>
      <c r="U45" s="58"/>
    </row>
    <row r="46" spans="1:21" ht="12.75">
      <c r="A46" s="70" t="s">
        <v>153</v>
      </c>
      <c r="B46" s="54"/>
      <c r="C46" s="54"/>
      <c r="D46" s="55"/>
      <c r="E46" s="56"/>
      <c r="F46" s="56"/>
      <c r="G46" s="54">
        <v>-6039</v>
      </c>
      <c r="H46" s="54"/>
      <c r="I46" s="54">
        <f>M46-3601</f>
        <v>-74383</v>
      </c>
      <c r="J46" s="54"/>
      <c r="K46" s="54">
        <f>SUM(K42:K44)</f>
        <v>-9090.516122781222</v>
      </c>
      <c r="L46" s="54"/>
      <c r="M46" s="54">
        <f>SUM(M42:M44)</f>
        <v>-70782</v>
      </c>
      <c r="N46" s="58"/>
      <c r="O46" s="58"/>
      <c r="P46" s="58"/>
      <c r="Q46" s="58"/>
      <c r="R46" s="58"/>
      <c r="S46" s="58"/>
      <c r="T46" s="58"/>
      <c r="U46" s="58"/>
    </row>
    <row r="47" spans="1:21" ht="12.75">
      <c r="A47" s="53"/>
      <c r="B47" s="54"/>
      <c r="C47" s="54"/>
      <c r="D47" s="55">
        <f>-SUM('[1]M-GER95A.XLS'!$N$396:$N$397)</f>
        <v>-2628.0100002400004</v>
      </c>
      <c r="E47" s="56">
        <v>-3037</v>
      </c>
      <c r="F47" s="56">
        <v>-3023</v>
      </c>
      <c r="G47" s="54"/>
      <c r="H47" s="54"/>
      <c r="I47" s="54"/>
      <c r="J47" s="54"/>
      <c r="K47" s="54"/>
      <c r="L47" s="54"/>
      <c r="M47" s="54"/>
      <c r="N47" s="58"/>
      <c r="O47" s="58"/>
      <c r="P47" s="58"/>
      <c r="Q47" s="58"/>
      <c r="R47" s="58"/>
      <c r="S47" s="58"/>
      <c r="T47" s="58"/>
      <c r="U47" s="58"/>
    </row>
    <row r="48" spans="1:21" ht="12.75">
      <c r="A48" s="53" t="s">
        <v>10</v>
      </c>
      <c r="B48" s="54"/>
      <c r="C48" s="54"/>
      <c r="D48" s="55"/>
      <c r="E48" s="56"/>
      <c r="F48" s="56"/>
      <c r="G48" s="54">
        <v>-1275</v>
      </c>
      <c r="H48" s="54"/>
      <c r="I48" s="54">
        <f>M48--1891</f>
        <v>-1649</v>
      </c>
      <c r="J48" s="54"/>
      <c r="K48" s="54">
        <f>'[4]M-GER95A.XLS'!$U$222+'[4]M-GER95A.XLS'!$U$224-1</f>
        <v>-2209.276737745796</v>
      </c>
      <c r="L48" s="54"/>
      <c r="M48" s="54">
        <v>-3540</v>
      </c>
      <c r="N48" s="58"/>
      <c r="O48" s="58"/>
      <c r="P48" s="58"/>
      <c r="Q48" s="58"/>
      <c r="R48" s="58"/>
      <c r="S48" s="58"/>
      <c r="T48" s="58"/>
      <c r="U48" s="58"/>
    </row>
    <row r="49" spans="1:21" ht="12.75">
      <c r="A49" s="53"/>
      <c r="B49" s="54"/>
      <c r="C49" s="54"/>
      <c r="D49" s="55">
        <f>'[1]M-GER95A.XLS'!$U$209</f>
        <v>237.61999757499999</v>
      </c>
      <c r="E49" s="56">
        <v>-20574</v>
      </c>
      <c r="F49" s="56">
        <v>-9711</v>
      </c>
      <c r="G49" s="54"/>
      <c r="H49" s="54"/>
      <c r="I49" s="54"/>
      <c r="J49" s="54"/>
      <c r="K49" s="54"/>
      <c r="L49" s="54"/>
      <c r="M49" s="54"/>
      <c r="N49" s="58"/>
      <c r="O49" s="58"/>
      <c r="P49" s="58"/>
      <c r="Q49" s="58"/>
      <c r="R49" s="58"/>
      <c r="S49" s="58"/>
      <c r="T49" s="58"/>
      <c r="U49" s="58"/>
    </row>
    <row r="50" spans="1:21" ht="13.5" thickBot="1">
      <c r="A50" s="70" t="s">
        <v>154</v>
      </c>
      <c r="B50" s="54"/>
      <c r="D50" s="67"/>
      <c r="E50" s="67"/>
      <c r="F50" s="67"/>
      <c r="G50" s="67">
        <v>-7314</v>
      </c>
      <c r="H50" s="54"/>
      <c r="I50" s="67">
        <f>M50-1710</f>
        <v>-76032</v>
      </c>
      <c r="J50" s="54"/>
      <c r="K50" s="67">
        <f>SUM(K46:K49)</f>
        <v>-11299.792860527017</v>
      </c>
      <c r="L50" s="54"/>
      <c r="M50" s="67">
        <f>SUM(M46:M49)</f>
        <v>-74322</v>
      </c>
      <c r="N50" s="58"/>
      <c r="O50" s="58"/>
      <c r="P50" s="58"/>
      <c r="Q50" s="58"/>
      <c r="R50" s="58"/>
      <c r="S50" s="58"/>
      <c r="T50" s="58"/>
      <c r="U50" s="58"/>
    </row>
    <row r="51" spans="1:21" ht="12.75">
      <c r="A51" s="53"/>
      <c r="B51" s="54"/>
      <c r="C51" s="54"/>
      <c r="D51" s="55"/>
      <c r="E51" s="56"/>
      <c r="F51" s="56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</row>
    <row r="52" spans="1:21" ht="12.75">
      <c r="A52" s="53"/>
      <c r="B52" s="54"/>
      <c r="C52" s="54"/>
      <c r="D52" s="55"/>
      <c r="E52" s="56"/>
      <c r="F52" s="56"/>
      <c r="G52" s="54"/>
      <c r="H52" s="54"/>
      <c r="I52" s="54"/>
      <c r="J52" s="54"/>
      <c r="K52" s="54"/>
      <c r="L52" s="54"/>
      <c r="M52" s="54"/>
      <c r="N52" s="58"/>
      <c r="O52" s="58"/>
      <c r="P52" s="58"/>
      <c r="Q52" s="58"/>
      <c r="R52" s="58"/>
      <c r="S52" s="58"/>
      <c r="T52" s="58"/>
      <c r="U52" s="58"/>
    </row>
    <row r="53" spans="1:21" ht="12.75">
      <c r="A53" s="70" t="s">
        <v>155</v>
      </c>
      <c r="B53" s="54"/>
      <c r="C53" s="54"/>
      <c r="D53" s="55"/>
      <c r="E53" s="56"/>
      <c r="F53" s="56"/>
      <c r="G53" s="54"/>
      <c r="H53" s="54"/>
      <c r="I53" s="54"/>
      <c r="J53" s="54"/>
      <c r="K53" s="54"/>
      <c r="L53" s="54"/>
      <c r="M53" s="52"/>
      <c r="N53" s="58"/>
      <c r="O53" s="58"/>
      <c r="P53" s="58"/>
      <c r="Q53" s="58"/>
      <c r="R53" s="58"/>
      <c r="S53" s="58"/>
      <c r="T53" s="58"/>
      <c r="U53" s="58"/>
    </row>
    <row r="54" spans="1:21" ht="12.75">
      <c r="A54" s="59" t="s">
        <v>65</v>
      </c>
      <c r="B54" s="54"/>
      <c r="C54" s="54"/>
      <c r="D54" s="55"/>
      <c r="E54" s="56"/>
      <c r="F54" s="56"/>
      <c r="G54" s="52">
        <v>-1.18</v>
      </c>
      <c r="H54" s="54"/>
      <c r="I54" s="52">
        <v>-12.29</v>
      </c>
      <c r="J54" s="54"/>
      <c r="K54" s="52">
        <f>'[7]June2001'!$C$46</f>
        <v>-1.82983003459306</v>
      </c>
      <c r="L54" s="54"/>
      <c r="M54" s="52">
        <v>-12.01</v>
      </c>
      <c r="N54" s="58"/>
      <c r="O54" s="58"/>
      <c r="P54" s="58"/>
      <c r="Q54" s="58"/>
      <c r="R54" s="58"/>
      <c r="S54" s="58"/>
      <c r="T54" s="58"/>
      <c r="U54" s="58"/>
    </row>
    <row r="55" spans="1:21" ht="12.75">
      <c r="A55" s="59" t="s">
        <v>66</v>
      </c>
      <c r="B55" s="54"/>
      <c r="C55" s="54"/>
      <c r="D55" s="55"/>
      <c r="E55" s="56"/>
      <c r="F55" s="56"/>
      <c r="G55" s="52">
        <v>-0.19</v>
      </c>
      <c r="H55" s="54"/>
      <c r="I55" s="52">
        <v>-5.52</v>
      </c>
      <c r="J55" s="54"/>
      <c r="K55" s="52">
        <f>'[7]June2001'!$C$58</f>
        <v>-0.13460227345179954</v>
      </c>
      <c r="L55" s="54"/>
      <c r="M55" s="52">
        <v>-5.01</v>
      </c>
      <c r="N55" s="58"/>
      <c r="O55" s="58"/>
      <c r="P55" s="58"/>
      <c r="Q55" s="58"/>
      <c r="R55" s="58"/>
      <c r="S55" s="58"/>
      <c r="T55" s="58"/>
      <c r="U55" s="58"/>
    </row>
    <row r="56" spans="1:21" ht="12.75">
      <c r="A56" s="53"/>
      <c r="B56" s="54"/>
      <c r="C56" s="54"/>
      <c r="D56" s="55"/>
      <c r="E56" s="56"/>
      <c r="F56" s="56"/>
      <c r="G56" s="54"/>
      <c r="H56" s="54"/>
      <c r="I56" s="54"/>
      <c r="J56" s="54"/>
      <c r="K56" s="54"/>
      <c r="L56" s="54"/>
      <c r="M56" s="54"/>
      <c r="N56" s="58"/>
      <c r="O56" s="58"/>
      <c r="P56" s="58"/>
      <c r="Q56" s="58"/>
      <c r="R56" s="58"/>
      <c r="S56" s="58"/>
      <c r="T56" s="58"/>
      <c r="U56" s="58"/>
    </row>
    <row r="57" spans="1:21" ht="12.75">
      <c r="A57" s="53"/>
      <c r="B57" s="54"/>
      <c r="C57" s="54"/>
      <c r="D57" s="55"/>
      <c r="E57" s="56"/>
      <c r="F57" s="57"/>
      <c r="G57" s="54"/>
      <c r="H57" s="54"/>
      <c r="I57" s="54"/>
      <c r="J57" s="54"/>
      <c r="K57" s="54"/>
      <c r="L57" s="54"/>
      <c r="M57" s="54"/>
      <c r="N57" s="58"/>
      <c r="O57" s="58"/>
      <c r="P57" s="58"/>
      <c r="Q57" s="58"/>
      <c r="R57" s="58"/>
      <c r="S57" s="58"/>
      <c r="T57" s="58"/>
      <c r="U57" s="58"/>
    </row>
    <row r="58" spans="1:21" ht="12.75">
      <c r="A58" s="53"/>
      <c r="B58" s="54"/>
      <c r="C58" s="54"/>
      <c r="D58" s="55"/>
      <c r="E58" s="56"/>
      <c r="F58" s="57"/>
      <c r="G58" s="54"/>
      <c r="H58" s="54"/>
      <c r="I58" s="54"/>
      <c r="J58" s="54"/>
      <c r="K58" s="54"/>
      <c r="L58" s="54"/>
      <c r="M58" s="54"/>
      <c r="N58" s="58"/>
      <c r="O58" s="58"/>
      <c r="P58" s="58"/>
      <c r="Q58" s="58"/>
      <c r="R58" s="58"/>
      <c r="S58" s="58"/>
      <c r="T58" s="58"/>
      <c r="U58" s="58"/>
    </row>
    <row r="59" spans="1:21" ht="12.75">
      <c r="A59" s="71"/>
      <c r="B59" s="54"/>
      <c r="C59" s="54"/>
      <c r="D59" s="55"/>
      <c r="E59" s="56"/>
      <c r="F59" s="57"/>
      <c r="G59" s="54"/>
      <c r="H59" s="54"/>
      <c r="I59" s="54"/>
      <c r="J59" s="54"/>
      <c r="K59" s="54"/>
      <c r="L59" s="54"/>
      <c r="M59" s="54"/>
      <c r="N59" s="58"/>
      <c r="O59" s="58"/>
      <c r="P59" s="58"/>
      <c r="Q59" s="58"/>
      <c r="R59" s="58"/>
      <c r="S59" s="58"/>
      <c r="T59" s="58"/>
      <c r="U59" s="58"/>
    </row>
    <row r="60" spans="1:21" ht="12.75">
      <c r="A60" s="71" t="s">
        <v>150</v>
      </c>
      <c r="B60" s="54"/>
      <c r="C60" s="54"/>
      <c r="D60" s="55"/>
      <c r="E60" s="56"/>
      <c r="F60" s="57"/>
      <c r="G60" s="54"/>
      <c r="H60" s="54"/>
      <c r="I60" s="54"/>
      <c r="J60" s="54"/>
      <c r="K60" s="54"/>
      <c r="L60" s="54"/>
      <c r="M60" s="54"/>
      <c r="N60" s="58"/>
      <c r="O60" s="58"/>
      <c r="P60" s="58"/>
      <c r="Q60" s="58"/>
      <c r="R60" s="58"/>
      <c r="S60" s="58"/>
      <c r="T60" s="58"/>
      <c r="U60" s="58"/>
    </row>
    <row r="61" spans="1:21" ht="12.75">
      <c r="A61" s="71" t="s">
        <v>151</v>
      </c>
      <c r="B61" s="54"/>
      <c r="C61" s="54"/>
      <c r="D61" s="55"/>
      <c r="E61" s="56"/>
      <c r="F61" s="57"/>
      <c r="G61" s="54"/>
      <c r="H61" s="54"/>
      <c r="I61" s="54"/>
      <c r="J61" s="54"/>
      <c r="K61" s="54"/>
      <c r="L61" s="54"/>
      <c r="M61" s="54"/>
      <c r="N61" s="58"/>
      <c r="O61" s="58"/>
      <c r="P61" s="58"/>
      <c r="Q61" s="58"/>
      <c r="R61" s="58"/>
      <c r="S61" s="58"/>
      <c r="T61" s="58"/>
      <c r="U61" s="58"/>
    </row>
    <row r="62" spans="1:21" ht="12.75">
      <c r="A62" s="71"/>
      <c r="B62" s="54"/>
      <c r="C62" s="54"/>
      <c r="D62" s="55"/>
      <c r="E62" s="56"/>
      <c r="F62" s="57"/>
      <c r="G62" s="54"/>
      <c r="H62" s="54"/>
      <c r="I62" s="54"/>
      <c r="J62" s="54"/>
      <c r="K62" s="54"/>
      <c r="L62" s="54"/>
      <c r="M62" s="54"/>
      <c r="N62" s="58"/>
      <c r="O62" s="58"/>
      <c r="P62" s="58"/>
      <c r="Q62" s="58"/>
      <c r="R62" s="58"/>
      <c r="S62" s="58"/>
      <c r="T62" s="58"/>
      <c r="U62" s="58"/>
    </row>
    <row r="63" spans="1:21" ht="12.75">
      <c r="A63" s="76" t="s">
        <v>149</v>
      </c>
      <c r="B63" s="54"/>
      <c r="C63" s="54"/>
      <c r="D63" s="55"/>
      <c r="E63" s="56"/>
      <c r="F63" s="57"/>
      <c r="G63" s="54"/>
      <c r="H63" s="54"/>
      <c r="I63" s="54"/>
      <c r="J63" s="54"/>
      <c r="K63" s="54"/>
      <c r="L63" s="54"/>
      <c r="M63" s="54"/>
      <c r="N63" s="58"/>
      <c r="O63" s="58"/>
      <c r="P63" s="58"/>
      <c r="Q63" s="58"/>
      <c r="R63" s="58"/>
      <c r="S63" s="58"/>
      <c r="T63" s="58"/>
      <c r="U63" s="58"/>
    </row>
    <row r="64" spans="1:21" ht="12.75">
      <c r="A64" s="53"/>
      <c r="B64" s="54"/>
      <c r="C64" s="54"/>
      <c r="D64" s="55">
        <f>SUM('[1]M-GER95A.XLS'!$U$208:$U$209)</f>
        <v>1417.940306344501</v>
      </c>
      <c r="E64" s="56">
        <v>-24077</v>
      </c>
      <c r="F64" s="57">
        <v>-11402</v>
      </c>
      <c r="G64" s="54"/>
      <c r="H64" s="54"/>
      <c r="I64" s="54"/>
      <c r="J64" s="54"/>
      <c r="K64" s="54"/>
      <c r="L64" s="54"/>
      <c r="M64" s="54"/>
      <c r="N64" s="58"/>
      <c r="O64" s="58"/>
      <c r="P64" s="58"/>
      <c r="Q64" s="58"/>
      <c r="R64" s="58"/>
      <c r="S64" s="58"/>
      <c r="T64" s="58"/>
      <c r="U64" s="58"/>
    </row>
    <row r="65" spans="1:21" ht="12.75">
      <c r="A65" s="53"/>
      <c r="B65" s="54"/>
      <c r="C65" s="54"/>
      <c r="D65" s="56"/>
      <c r="E65" s="56"/>
      <c r="F65" s="56"/>
      <c r="G65" s="54"/>
      <c r="H65" s="54"/>
      <c r="I65" s="54"/>
      <c r="J65" s="54"/>
      <c r="K65" s="54"/>
      <c r="L65" s="54"/>
      <c r="M65" s="54"/>
      <c r="N65" s="58"/>
      <c r="O65" s="58"/>
      <c r="P65" s="58"/>
      <c r="Q65" s="58"/>
      <c r="R65" s="58"/>
      <c r="S65" s="58"/>
      <c r="T65" s="58"/>
      <c r="U65" s="58"/>
    </row>
    <row r="66" spans="1:21" ht="12.75">
      <c r="A66" s="53"/>
      <c r="B66" s="54"/>
      <c r="C66" s="54"/>
      <c r="D66" s="56"/>
      <c r="E66" s="56"/>
      <c r="F66" s="56"/>
      <c r="G66" s="54"/>
      <c r="H66" s="54"/>
      <c r="I66" s="54"/>
      <c r="J66" s="54"/>
      <c r="K66" s="54"/>
      <c r="L66" s="54"/>
      <c r="M66" s="54"/>
      <c r="N66" s="58"/>
      <c r="O66" s="58"/>
      <c r="P66" s="58"/>
      <c r="Q66" s="58"/>
      <c r="R66" s="58"/>
      <c r="S66" s="58"/>
      <c r="T66" s="58"/>
      <c r="U66" s="58"/>
    </row>
    <row r="67" spans="1:21" ht="12.75">
      <c r="A67" s="83" t="s">
        <v>69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58"/>
      <c r="O67" s="58"/>
      <c r="P67" s="58"/>
      <c r="Q67" s="58"/>
      <c r="R67" s="58"/>
      <c r="S67" s="58"/>
      <c r="T67" s="58"/>
      <c r="U67" s="58"/>
    </row>
    <row r="68" spans="1:21" ht="12.75">
      <c r="A68" s="53"/>
      <c r="B68" s="54"/>
      <c r="C68" s="54"/>
      <c r="D68" s="55"/>
      <c r="E68" s="56"/>
      <c r="F68" s="57"/>
      <c r="G68" s="54"/>
      <c r="H68" s="54"/>
      <c r="I68" s="54"/>
      <c r="J68" s="54"/>
      <c r="K68" s="54"/>
      <c r="L68" s="54"/>
      <c r="M68" s="54"/>
      <c r="N68" s="58"/>
      <c r="O68" s="58"/>
      <c r="P68" s="58"/>
      <c r="Q68" s="58"/>
      <c r="R68" s="58"/>
      <c r="S68" s="58"/>
      <c r="T68" s="58"/>
      <c r="U68" s="58"/>
    </row>
    <row r="69" spans="1:21" ht="12.75">
      <c r="A69" s="54"/>
      <c r="B69" s="54"/>
      <c r="C69" s="54"/>
      <c r="D69" s="55">
        <f>'[1]M-GER95A.XLS'!$U$210</f>
        <v>-258.83005</v>
      </c>
      <c r="E69" s="56">
        <v>-188</v>
      </c>
      <c r="F69" s="57">
        <v>81</v>
      </c>
      <c r="G69" s="54"/>
      <c r="H69" s="54"/>
      <c r="I69" s="54"/>
      <c r="J69" s="54"/>
      <c r="K69" s="54"/>
      <c r="L69" s="54"/>
      <c r="M69" s="54"/>
      <c r="N69" s="58"/>
      <c r="O69" s="58"/>
      <c r="P69" s="58"/>
      <c r="Q69" s="58"/>
      <c r="R69" s="58"/>
      <c r="S69" s="58"/>
      <c r="T69" s="58"/>
      <c r="U69" s="58"/>
    </row>
    <row r="70" spans="1:21" ht="12.75">
      <c r="A70" s="54"/>
      <c r="B70" s="54"/>
      <c r="C70" s="54"/>
      <c r="D70" s="55"/>
      <c r="E70" s="56"/>
      <c r="F70" s="57"/>
      <c r="G70" s="54"/>
      <c r="H70" s="54"/>
      <c r="I70" s="54"/>
      <c r="J70" s="54"/>
      <c r="K70" s="54"/>
      <c r="L70" s="54"/>
      <c r="M70" s="54"/>
      <c r="N70" s="58"/>
      <c r="O70" s="58"/>
      <c r="P70" s="58"/>
      <c r="Q70" s="58"/>
      <c r="R70" s="58"/>
      <c r="S70" s="58"/>
      <c r="T70" s="58"/>
      <c r="U70" s="58"/>
    </row>
    <row r="71" spans="1:21" ht="12.75">
      <c r="A71" s="54"/>
      <c r="B71" s="54"/>
      <c r="C71" s="54"/>
      <c r="D71" s="55"/>
      <c r="E71" s="56"/>
      <c r="F71" s="57"/>
      <c r="G71" s="54"/>
      <c r="H71" s="54"/>
      <c r="I71" s="54"/>
      <c r="J71" s="54"/>
      <c r="K71" s="54"/>
      <c r="L71" s="54"/>
      <c r="M71" s="54"/>
      <c r="N71" s="58"/>
      <c r="O71" s="58"/>
      <c r="P71" s="58"/>
      <c r="Q71" s="58"/>
      <c r="R71" s="58"/>
      <c r="S71" s="58"/>
      <c r="T71" s="58"/>
      <c r="U71" s="58"/>
    </row>
    <row r="72" spans="1:21" ht="12.75">
      <c r="A72" s="54"/>
      <c r="B72" s="54"/>
      <c r="C72" s="54"/>
      <c r="D72" s="55"/>
      <c r="E72" s="56"/>
      <c r="F72" s="57"/>
      <c r="G72" s="54"/>
      <c r="H72" s="54"/>
      <c r="I72" s="54"/>
      <c r="J72" s="54"/>
      <c r="K72" s="54"/>
      <c r="L72" s="54"/>
      <c r="M72" s="54"/>
      <c r="N72" s="58"/>
      <c r="O72" s="58"/>
      <c r="P72" s="58"/>
      <c r="Q72" s="58"/>
      <c r="R72" s="58"/>
      <c r="S72" s="58"/>
      <c r="T72" s="58"/>
      <c r="U72" s="58"/>
    </row>
    <row r="73" spans="1:21" ht="12.75">
      <c r="A73" s="54"/>
      <c r="B73" s="54"/>
      <c r="C73" s="54"/>
      <c r="D73" s="55">
        <f>D64+D69</f>
        <v>1159.110256344501</v>
      </c>
      <c r="E73" s="56">
        <v>-24265</v>
      </c>
      <c r="F73" s="57">
        <v>-11321</v>
      </c>
      <c r="G73" s="54"/>
      <c r="H73" s="54"/>
      <c r="I73" s="54"/>
      <c r="J73" s="54"/>
      <c r="K73" s="54"/>
      <c r="L73" s="54"/>
      <c r="M73" s="54"/>
      <c r="N73" s="58"/>
      <c r="O73" s="58"/>
      <c r="P73" s="58"/>
      <c r="Q73" s="58"/>
      <c r="R73" s="58"/>
      <c r="S73" s="58"/>
      <c r="T73" s="58"/>
      <c r="U73" s="58"/>
    </row>
    <row r="74" spans="1:21" ht="12.75">
      <c r="A74" s="54"/>
      <c r="B74" s="54"/>
      <c r="C74" s="54"/>
      <c r="D74" s="55"/>
      <c r="E74" s="56"/>
      <c r="F74" s="57"/>
      <c r="G74" s="54"/>
      <c r="H74" s="54"/>
      <c r="I74" s="54"/>
      <c r="J74" s="54"/>
      <c r="K74" s="54"/>
      <c r="L74" s="54"/>
      <c r="M74" s="54"/>
      <c r="N74" s="58"/>
      <c r="O74" s="58"/>
      <c r="P74" s="58"/>
      <c r="Q74" s="58"/>
      <c r="R74" s="58"/>
      <c r="S74" s="58"/>
      <c r="T74" s="58"/>
      <c r="U74" s="58"/>
    </row>
    <row r="75" spans="1:21" ht="12.75">
      <c r="A75" s="54"/>
      <c r="B75" s="54"/>
      <c r="C75" s="54"/>
      <c r="D75" s="55">
        <f>'[1]M-GER95A.XLS'!$U$212</f>
        <v>-454.91065000000003</v>
      </c>
      <c r="E75" s="56">
        <v>-1019</v>
      </c>
      <c r="F75" s="57">
        <v>111</v>
      </c>
      <c r="G75" s="54"/>
      <c r="H75" s="54"/>
      <c r="I75" s="54"/>
      <c r="J75" s="54"/>
      <c r="K75" s="54"/>
      <c r="L75" s="54"/>
      <c r="M75" s="54"/>
      <c r="N75" s="58"/>
      <c r="O75" s="58"/>
      <c r="P75" s="58"/>
      <c r="Q75" s="58"/>
      <c r="R75" s="58"/>
      <c r="S75" s="58"/>
      <c r="T75" s="58"/>
      <c r="U75" s="58"/>
    </row>
    <row r="76" spans="1:21" ht="12.75">
      <c r="A76" s="54"/>
      <c r="B76" s="54"/>
      <c r="C76" s="54"/>
      <c r="D76" s="55"/>
      <c r="E76" s="56"/>
      <c r="F76" s="57"/>
      <c r="G76" s="54"/>
      <c r="H76" s="54"/>
      <c r="I76" s="54"/>
      <c r="J76" s="54"/>
      <c r="K76" s="54"/>
      <c r="L76" s="54"/>
      <c r="M76" s="54"/>
      <c r="N76" s="58"/>
      <c r="O76" s="58"/>
      <c r="P76" s="58"/>
      <c r="Q76" s="58"/>
      <c r="R76" s="58"/>
      <c r="S76" s="58"/>
      <c r="T76" s="58"/>
      <c r="U76" s="58"/>
    </row>
    <row r="77" spans="1:21" ht="12.75">
      <c r="A77" s="54"/>
      <c r="B77" s="54"/>
      <c r="C77" s="54"/>
      <c r="D77" s="55">
        <f>D73+D75</f>
        <v>704.199606344501</v>
      </c>
      <c r="E77" s="56">
        <v>-25284</v>
      </c>
      <c r="F77" s="57">
        <v>-11210</v>
      </c>
      <c r="G77" s="54"/>
      <c r="H77" s="54"/>
      <c r="I77" s="54"/>
      <c r="J77" s="54"/>
      <c r="K77" s="54"/>
      <c r="L77" s="54"/>
      <c r="M77" s="54"/>
      <c r="N77" s="58"/>
      <c r="O77" s="58"/>
      <c r="P77" s="58"/>
      <c r="Q77" s="58"/>
      <c r="R77" s="58"/>
      <c r="S77" s="58"/>
      <c r="T77" s="58"/>
      <c r="U77" s="58"/>
    </row>
    <row r="78" spans="1:21" ht="12.75">
      <c r="A78" s="54"/>
      <c r="B78" s="54"/>
      <c r="C78" s="54"/>
      <c r="D78" s="55">
        <f>'[1]M-GER95A.XLS'!$U$220</f>
        <v>-1303.4257164173998</v>
      </c>
      <c r="E78" s="56">
        <v>-1463</v>
      </c>
      <c r="F78" s="57">
        <v>-1439</v>
      </c>
      <c r="G78" s="54"/>
      <c r="H78" s="54"/>
      <c r="I78" s="54"/>
      <c r="J78" s="54"/>
      <c r="K78" s="54"/>
      <c r="L78" s="54"/>
      <c r="M78" s="54"/>
      <c r="N78" s="58"/>
      <c r="O78" s="58"/>
      <c r="P78" s="58"/>
      <c r="Q78" s="58"/>
      <c r="R78" s="58"/>
      <c r="S78" s="58"/>
      <c r="T78" s="58"/>
      <c r="U78" s="58"/>
    </row>
    <row r="79" spans="1:21" ht="12.75">
      <c r="A79" s="54"/>
      <c r="B79" s="54"/>
      <c r="C79" s="54"/>
      <c r="D79" s="55"/>
      <c r="E79" s="56"/>
      <c r="F79" s="57"/>
      <c r="G79" s="54"/>
      <c r="H79" s="54"/>
      <c r="I79" s="54"/>
      <c r="J79" s="54"/>
      <c r="K79" s="54"/>
      <c r="L79" s="54"/>
      <c r="M79" s="54"/>
      <c r="N79" s="58"/>
      <c r="O79" s="58"/>
      <c r="P79" s="58"/>
      <c r="Q79" s="58"/>
      <c r="R79" s="58"/>
      <c r="S79" s="58"/>
      <c r="T79" s="58"/>
      <c r="U79" s="58"/>
    </row>
    <row r="80" spans="1:21" ht="12.75">
      <c r="A80" s="54"/>
      <c r="B80" s="54"/>
      <c r="C80" s="54"/>
      <c r="D80" s="55"/>
      <c r="E80" s="56"/>
      <c r="F80" s="57"/>
      <c r="G80" s="54"/>
      <c r="H80" s="54"/>
      <c r="I80" s="54"/>
      <c r="J80" s="54"/>
      <c r="K80" s="54"/>
      <c r="L80" s="54"/>
      <c r="M80" s="54"/>
      <c r="N80" s="58"/>
      <c r="O80" s="58"/>
      <c r="P80" s="58"/>
      <c r="Q80" s="58"/>
      <c r="R80" s="58"/>
      <c r="S80" s="58"/>
      <c r="T80" s="58"/>
      <c r="U80" s="58"/>
    </row>
    <row r="81" spans="1:21" ht="12.75">
      <c r="A81" s="54"/>
      <c r="B81" s="54"/>
      <c r="C81" s="54"/>
      <c r="D81" s="55"/>
      <c r="E81" s="56"/>
      <c r="F81" s="57"/>
      <c r="G81" s="54"/>
      <c r="H81" s="54"/>
      <c r="I81" s="54"/>
      <c r="J81" s="54"/>
      <c r="K81" s="54"/>
      <c r="L81" s="54"/>
      <c r="M81" s="54"/>
      <c r="N81" s="58"/>
      <c r="O81" s="58"/>
      <c r="P81" s="58"/>
      <c r="Q81" s="58"/>
      <c r="R81" s="58"/>
      <c r="S81" s="58"/>
      <c r="T81" s="58"/>
      <c r="U81" s="58"/>
    </row>
    <row r="82" spans="1:21" ht="12.75">
      <c r="A82" s="54"/>
      <c r="B82" s="54"/>
      <c r="C82" s="54"/>
      <c r="D82" s="55">
        <f>D77+D78</f>
        <v>-599.2261100728988</v>
      </c>
      <c r="E82" s="56">
        <v>-26747</v>
      </c>
      <c r="F82" s="57">
        <v>-12649</v>
      </c>
      <c r="G82" s="54"/>
      <c r="H82" s="54"/>
      <c r="I82" s="54"/>
      <c r="J82" s="54"/>
      <c r="K82" s="54"/>
      <c r="L82" s="54"/>
      <c r="M82" s="54"/>
      <c r="N82" s="58"/>
      <c r="O82" s="58"/>
      <c r="P82" s="58"/>
      <c r="Q82" s="58"/>
      <c r="R82" s="58"/>
      <c r="S82" s="58"/>
      <c r="T82" s="58"/>
      <c r="U82" s="58"/>
    </row>
    <row r="83" spans="1:21" ht="12.75">
      <c r="A83" s="54"/>
      <c r="B83" s="54"/>
      <c r="C83" s="54"/>
      <c r="D83" s="55"/>
      <c r="E83" s="56"/>
      <c r="F83" s="57"/>
      <c r="G83" s="54"/>
      <c r="H83" s="54"/>
      <c r="I83" s="54"/>
      <c r="J83" s="54"/>
      <c r="K83" s="54"/>
      <c r="L83" s="54"/>
      <c r="M83" s="54"/>
      <c r="N83" s="58"/>
      <c r="O83" s="58"/>
      <c r="P83" s="58"/>
      <c r="Q83" s="58"/>
      <c r="R83" s="58"/>
      <c r="S83" s="58"/>
      <c r="T83" s="58"/>
      <c r="U83" s="58"/>
    </row>
    <row r="84" spans="1:21" ht="12.75">
      <c r="A84" s="54"/>
      <c r="B84" s="54"/>
      <c r="C84" s="54"/>
      <c r="D84" s="55"/>
      <c r="E84" s="56"/>
      <c r="F84" s="57"/>
      <c r="G84" s="54"/>
      <c r="H84" s="54"/>
      <c r="I84" s="54"/>
      <c r="J84" s="54"/>
      <c r="K84" s="54"/>
      <c r="L84" s="54"/>
      <c r="M84" s="54"/>
      <c r="N84" s="58"/>
      <c r="O84" s="58"/>
      <c r="P84" s="58"/>
      <c r="Q84" s="58"/>
      <c r="R84" s="58"/>
      <c r="S84" s="58"/>
      <c r="T84" s="58"/>
      <c r="U84" s="58"/>
    </row>
    <row r="85" spans="1:21" ht="12.75">
      <c r="A85" s="54"/>
      <c r="B85" s="54"/>
      <c r="C85" s="54"/>
      <c r="D85" s="55"/>
      <c r="E85" s="56"/>
      <c r="F85" s="57"/>
      <c r="G85" s="54"/>
      <c r="H85" s="54"/>
      <c r="I85" s="54"/>
      <c r="J85" s="54"/>
      <c r="K85" s="54"/>
      <c r="L85" s="54"/>
      <c r="M85" s="54"/>
      <c r="N85" s="58"/>
      <c r="O85" s="58"/>
      <c r="P85" s="58"/>
      <c r="Q85" s="58"/>
      <c r="R85" s="58"/>
      <c r="S85" s="58"/>
      <c r="T85" s="58"/>
      <c r="U85" s="58"/>
    </row>
    <row r="86" spans="1:21" ht="12.75">
      <c r="A86" s="54"/>
      <c r="B86" s="54"/>
      <c r="C86" s="54"/>
      <c r="D86" s="60" t="s">
        <v>17</v>
      </c>
      <c r="E86" s="61">
        <v>0</v>
      </c>
      <c r="F86" s="57">
        <v>0</v>
      </c>
      <c r="G86" s="54"/>
      <c r="H86" s="54"/>
      <c r="I86" s="54"/>
      <c r="J86" s="54"/>
      <c r="K86" s="54"/>
      <c r="L86" s="54"/>
      <c r="M86" s="54"/>
      <c r="N86" s="58"/>
      <c r="O86" s="58"/>
      <c r="P86" s="58"/>
      <c r="Q86" s="58"/>
      <c r="R86" s="58"/>
      <c r="S86" s="58"/>
      <c r="T86" s="58"/>
      <c r="U86" s="58"/>
    </row>
    <row r="87" spans="1:21" ht="12.75">
      <c r="A87" s="54"/>
      <c r="B87" s="54"/>
      <c r="C87" s="54"/>
      <c r="D87" s="60" t="s">
        <v>17</v>
      </c>
      <c r="E87" s="61">
        <v>0</v>
      </c>
      <c r="F87" s="57">
        <v>0</v>
      </c>
      <c r="G87" s="54"/>
      <c r="H87" s="54"/>
      <c r="I87" s="54"/>
      <c r="J87" s="54"/>
      <c r="K87" s="54"/>
      <c r="L87" s="54"/>
      <c r="M87" s="54"/>
      <c r="N87" s="58"/>
      <c r="O87" s="58"/>
      <c r="P87" s="58"/>
      <c r="Q87" s="58"/>
      <c r="R87" s="58"/>
      <c r="S87" s="58"/>
      <c r="T87" s="58"/>
      <c r="U87" s="58"/>
    </row>
    <row r="88" spans="1:21" ht="12.75">
      <c r="A88" s="54"/>
      <c r="B88" s="54"/>
      <c r="C88" s="54"/>
      <c r="D88" s="55"/>
      <c r="E88" s="62"/>
      <c r="F88" s="57"/>
      <c r="G88" s="54"/>
      <c r="H88" s="54"/>
      <c r="I88" s="54"/>
      <c r="J88" s="54"/>
      <c r="K88" s="54"/>
      <c r="L88" s="54"/>
      <c r="M88" s="54"/>
      <c r="N88" s="58"/>
      <c r="O88" s="58"/>
      <c r="P88" s="58"/>
      <c r="Q88" s="58"/>
      <c r="R88" s="58"/>
      <c r="S88" s="58"/>
      <c r="T88" s="58"/>
      <c r="U88" s="58"/>
    </row>
    <row r="89" spans="1:21" ht="12.75">
      <c r="A89" s="54"/>
      <c r="B89" s="54"/>
      <c r="C89" s="54"/>
      <c r="D89" s="55"/>
      <c r="E89" s="62"/>
      <c r="F89" s="57"/>
      <c r="G89" s="54"/>
      <c r="H89" s="54"/>
      <c r="I89" s="54"/>
      <c r="J89" s="54"/>
      <c r="K89" s="54"/>
      <c r="L89" s="54"/>
      <c r="M89" s="54"/>
      <c r="N89" s="58"/>
      <c r="O89" s="58"/>
      <c r="P89" s="58"/>
      <c r="Q89" s="58"/>
      <c r="R89" s="58"/>
      <c r="S89" s="58"/>
      <c r="T89" s="58"/>
      <c r="U89" s="58"/>
    </row>
    <row r="90" spans="1:21" ht="12.75">
      <c r="A90" s="54"/>
      <c r="B90" s="54"/>
      <c r="C90" s="54"/>
      <c r="D90" s="60" t="s">
        <v>17</v>
      </c>
      <c r="E90" s="61">
        <v>0</v>
      </c>
      <c r="F90" s="57">
        <v>0</v>
      </c>
      <c r="G90" s="54"/>
      <c r="H90" s="54"/>
      <c r="I90" s="54"/>
      <c r="J90" s="54"/>
      <c r="K90" s="54"/>
      <c r="L90" s="54"/>
      <c r="M90" s="54"/>
      <c r="N90" s="58"/>
      <c r="O90" s="58"/>
      <c r="P90" s="58"/>
      <c r="Q90" s="58"/>
      <c r="R90" s="58"/>
      <c r="S90" s="58"/>
      <c r="T90" s="58"/>
      <c r="U90" s="58"/>
    </row>
    <row r="91" spans="1:21" ht="12.75">
      <c r="A91" s="54"/>
      <c r="B91" s="54"/>
      <c r="C91" s="54"/>
      <c r="D91" s="55"/>
      <c r="E91" s="56"/>
      <c r="F91" s="57"/>
      <c r="G91" s="54"/>
      <c r="H91" s="54"/>
      <c r="I91" s="54"/>
      <c r="J91" s="54"/>
      <c r="K91" s="54"/>
      <c r="L91" s="54"/>
      <c r="M91" s="54"/>
      <c r="N91" s="58"/>
      <c r="O91" s="58"/>
      <c r="P91" s="58"/>
      <c r="Q91" s="58"/>
      <c r="R91" s="58"/>
      <c r="S91" s="58"/>
      <c r="T91" s="58"/>
      <c r="U91" s="58"/>
    </row>
    <row r="92" spans="1:21" ht="12.75">
      <c r="A92" s="54"/>
      <c r="B92" s="54"/>
      <c r="C92" s="54"/>
      <c r="D92" s="55"/>
      <c r="E92" s="56"/>
      <c r="F92" s="57"/>
      <c r="G92" s="54"/>
      <c r="H92" s="54"/>
      <c r="I92" s="54"/>
      <c r="J92" s="54"/>
      <c r="K92" s="54"/>
      <c r="L92" s="54"/>
      <c r="M92" s="54"/>
      <c r="N92" s="58"/>
      <c r="O92" s="58"/>
      <c r="P92" s="58"/>
      <c r="Q92" s="58"/>
      <c r="R92" s="58"/>
      <c r="S92" s="58"/>
      <c r="T92" s="58"/>
      <c r="U92" s="58"/>
    </row>
    <row r="93" spans="1:21" ht="12.75">
      <c r="A93" s="54"/>
      <c r="B93" s="54"/>
      <c r="C93" s="54"/>
      <c r="D93" s="55"/>
      <c r="E93" s="56"/>
      <c r="F93" s="57"/>
      <c r="G93" s="54"/>
      <c r="H93" s="54"/>
      <c r="I93" s="54"/>
      <c r="J93" s="54"/>
      <c r="K93" s="54"/>
      <c r="L93" s="54"/>
      <c r="M93" s="54"/>
      <c r="N93" s="58"/>
      <c r="O93" s="58"/>
      <c r="P93" s="58"/>
      <c r="Q93" s="58"/>
      <c r="R93" s="58"/>
      <c r="S93" s="58"/>
      <c r="T93" s="58"/>
      <c r="U93" s="58"/>
    </row>
    <row r="94" spans="1:21" ht="12.75">
      <c r="A94" s="54"/>
      <c r="B94" s="54"/>
      <c r="C94" s="54"/>
      <c r="D94" s="55">
        <f>SUM(D82:D90)</f>
        <v>-599.2261100728988</v>
      </c>
      <c r="E94" s="56">
        <v>-26747</v>
      </c>
      <c r="F94" s="57">
        <v>-12649</v>
      </c>
      <c r="G94" s="54"/>
      <c r="H94" s="54"/>
      <c r="I94" s="54"/>
      <c r="J94" s="54"/>
      <c r="K94" s="54"/>
      <c r="L94" s="54"/>
      <c r="M94" s="54"/>
      <c r="N94" s="58"/>
      <c r="O94" s="58"/>
      <c r="P94" s="58"/>
      <c r="Q94" s="58"/>
      <c r="R94" s="58"/>
      <c r="S94" s="58"/>
      <c r="T94" s="58"/>
      <c r="U94" s="58"/>
    </row>
    <row r="95" spans="1:21" ht="12.75">
      <c r="A95" s="54"/>
      <c r="B95" s="54"/>
      <c r="C95" s="54"/>
      <c r="D95" s="55"/>
      <c r="E95" s="56"/>
      <c r="F95" s="57"/>
      <c r="G95" s="54"/>
      <c r="H95" s="54"/>
      <c r="I95" s="54"/>
      <c r="J95" s="54"/>
      <c r="K95" s="54"/>
      <c r="L95" s="54"/>
      <c r="M95" s="54"/>
      <c r="N95" s="58"/>
      <c r="O95" s="58"/>
      <c r="P95" s="58"/>
      <c r="Q95" s="58"/>
      <c r="R95" s="58"/>
      <c r="S95" s="58"/>
      <c r="T95" s="58"/>
      <c r="U95" s="58"/>
    </row>
    <row r="96" spans="1:21" ht="12.75">
      <c r="A96" s="54"/>
      <c r="B96" s="54"/>
      <c r="C96" s="54"/>
      <c r="D96" s="55"/>
      <c r="E96" s="56"/>
      <c r="F96" s="57"/>
      <c r="G96" s="54"/>
      <c r="H96" s="54"/>
      <c r="I96" s="54"/>
      <c r="J96" s="54"/>
      <c r="K96" s="54"/>
      <c r="L96" s="54"/>
      <c r="M96" s="54"/>
      <c r="N96" s="58"/>
      <c r="O96" s="58"/>
      <c r="P96" s="58"/>
      <c r="Q96" s="58"/>
      <c r="R96" s="58"/>
      <c r="S96" s="58"/>
      <c r="T96" s="58"/>
      <c r="U96" s="58"/>
    </row>
    <row r="97" spans="1:21" ht="12.75">
      <c r="A97" s="54"/>
      <c r="B97" s="54"/>
      <c r="C97" s="54"/>
      <c r="D97" s="55"/>
      <c r="E97" s="56"/>
      <c r="F97" s="57"/>
      <c r="G97" s="54"/>
      <c r="H97" s="54"/>
      <c r="I97" s="54"/>
      <c r="J97" s="54"/>
      <c r="K97" s="54"/>
      <c r="L97" s="54"/>
      <c r="M97" s="54"/>
      <c r="N97" s="58"/>
      <c r="O97" s="58"/>
      <c r="P97" s="58"/>
      <c r="Q97" s="58"/>
      <c r="R97" s="58"/>
      <c r="S97" s="58"/>
      <c r="T97" s="58"/>
      <c r="U97" s="58"/>
    </row>
    <row r="98" spans="1:21" ht="12.75">
      <c r="A98" s="54"/>
      <c r="B98" s="54"/>
      <c r="C98" s="54"/>
      <c r="D98" s="55"/>
      <c r="E98" s="56"/>
      <c r="F98" s="57"/>
      <c r="G98" s="54"/>
      <c r="H98" s="54"/>
      <c r="I98" s="54"/>
      <c r="J98" s="54"/>
      <c r="K98" s="54"/>
      <c r="L98" s="54"/>
      <c r="M98" s="54"/>
      <c r="N98" s="58"/>
      <c r="O98" s="58"/>
      <c r="P98" s="58"/>
      <c r="Q98" s="58"/>
      <c r="R98" s="58"/>
      <c r="S98" s="58"/>
      <c r="T98" s="58"/>
      <c r="U98" s="58"/>
    </row>
    <row r="99" spans="1:21" ht="12.75">
      <c r="A99" s="54"/>
      <c r="B99" s="54"/>
      <c r="C99" s="54"/>
      <c r="D99" s="55"/>
      <c r="E99" s="56"/>
      <c r="F99" s="57"/>
      <c r="G99" s="54"/>
      <c r="H99" s="54"/>
      <c r="I99" s="54"/>
      <c r="J99" s="54"/>
      <c r="K99" s="54"/>
      <c r="L99" s="54"/>
      <c r="M99" s="54"/>
      <c r="N99" s="58"/>
      <c r="O99" s="58"/>
      <c r="P99" s="58"/>
      <c r="Q99" s="58"/>
      <c r="R99" s="58"/>
      <c r="S99" s="58"/>
      <c r="T99" s="58"/>
      <c r="U99" s="58"/>
    </row>
    <row r="100" spans="1:21" ht="12.75">
      <c r="A100" s="54"/>
      <c r="B100" s="54"/>
      <c r="C100" s="54"/>
      <c r="D100" s="55"/>
      <c r="E100" s="56"/>
      <c r="F100" s="57"/>
      <c r="G100" s="54"/>
      <c r="H100" s="54"/>
      <c r="I100" s="54"/>
      <c r="J100" s="54"/>
      <c r="K100" s="54"/>
      <c r="L100" s="54"/>
      <c r="M100" s="54"/>
      <c r="N100" s="58"/>
      <c r="O100" s="58"/>
      <c r="P100" s="58"/>
      <c r="Q100" s="58"/>
      <c r="R100" s="58"/>
      <c r="S100" s="58"/>
      <c r="T100" s="58"/>
      <c r="U100" s="58"/>
    </row>
    <row r="101" spans="1:21" ht="12.75">
      <c r="A101" s="54"/>
      <c r="B101" s="54"/>
      <c r="C101" s="54"/>
      <c r="D101" s="55"/>
      <c r="E101" s="56"/>
      <c r="F101" s="57"/>
      <c r="G101" s="54"/>
      <c r="H101" s="54"/>
      <c r="I101" s="54"/>
      <c r="J101" s="54"/>
      <c r="K101" s="54"/>
      <c r="L101" s="54"/>
      <c r="M101" s="54"/>
      <c r="N101" s="58"/>
      <c r="O101" s="58"/>
      <c r="P101" s="58"/>
      <c r="Q101" s="58"/>
      <c r="R101" s="58"/>
      <c r="S101" s="58"/>
      <c r="T101" s="58"/>
      <c r="U101" s="58"/>
    </row>
    <row r="102" spans="1:21" ht="12.75">
      <c r="A102" s="54"/>
      <c r="B102" s="54"/>
      <c r="C102" s="54"/>
      <c r="D102" s="55">
        <f>'[2]sept1999'!$C$44</f>
        <v>-0.09687706757283902</v>
      </c>
      <c r="E102" s="56">
        <v>-4.32</v>
      </c>
      <c r="F102" s="57">
        <v>-2.04</v>
      </c>
      <c r="G102" s="54"/>
      <c r="H102" s="54"/>
      <c r="I102" s="54"/>
      <c r="J102" s="54"/>
      <c r="K102" s="54"/>
      <c r="L102" s="54"/>
      <c r="M102" s="54"/>
      <c r="N102" s="58"/>
      <c r="O102" s="58"/>
      <c r="P102" s="58"/>
      <c r="Q102" s="58"/>
      <c r="R102" s="58"/>
      <c r="S102" s="58"/>
      <c r="T102" s="58"/>
      <c r="U102" s="58"/>
    </row>
    <row r="103" spans="1:21" ht="12.75">
      <c r="A103" s="54"/>
      <c r="B103" s="54"/>
      <c r="C103" s="54"/>
      <c r="D103" s="55"/>
      <c r="E103" s="56"/>
      <c r="F103" s="57"/>
      <c r="G103" s="54"/>
      <c r="H103" s="54"/>
      <c r="I103" s="54"/>
      <c r="J103" s="54"/>
      <c r="K103" s="54"/>
      <c r="L103" s="54"/>
      <c r="M103" s="54"/>
      <c r="N103" s="58"/>
      <c r="O103" s="58"/>
      <c r="P103" s="58"/>
      <c r="Q103" s="58"/>
      <c r="R103" s="58"/>
      <c r="S103" s="58"/>
      <c r="T103" s="58"/>
      <c r="U103" s="58"/>
    </row>
    <row r="104" spans="1:21" ht="12.75">
      <c r="A104" s="54"/>
      <c r="B104" s="54"/>
      <c r="C104" s="54"/>
      <c r="D104" s="55"/>
      <c r="E104" s="56"/>
      <c r="F104" s="57"/>
      <c r="G104" s="54"/>
      <c r="H104" s="54"/>
      <c r="I104" s="54"/>
      <c r="J104" s="54"/>
      <c r="K104" s="54"/>
      <c r="L104" s="54"/>
      <c r="M104" s="54"/>
      <c r="N104" s="58"/>
      <c r="O104" s="58"/>
      <c r="P104" s="58"/>
      <c r="Q104" s="58"/>
      <c r="R104" s="58"/>
      <c r="S104" s="58"/>
      <c r="T104" s="58"/>
      <c r="U104" s="58"/>
    </row>
    <row r="105" spans="1:21" ht="12.75">
      <c r="A105" s="54"/>
      <c r="B105" s="54"/>
      <c r="C105" s="54"/>
      <c r="D105" s="63">
        <f>'[2]sept1999'!$C$56</f>
        <v>0.32922698877107814</v>
      </c>
      <c r="E105" s="64">
        <v>-1.7</v>
      </c>
      <c r="F105" s="65">
        <v>-0.6</v>
      </c>
      <c r="G105" s="54"/>
      <c r="H105" s="54"/>
      <c r="I105" s="54"/>
      <c r="J105" s="54"/>
      <c r="K105" s="54"/>
      <c r="L105" s="54"/>
      <c r="M105" s="54"/>
      <c r="N105" s="58"/>
      <c r="O105" s="58"/>
      <c r="P105" s="58"/>
      <c r="Q105" s="58"/>
      <c r="R105" s="58"/>
      <c r="S105" s="58"/>
      <c r="T105" s="58"/>
      <c r="U105" s="58"/>
    </row>
    <row r="106" spans="1:2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8"/>
      <c r="O106" s="58"/>
      <c r="P106" s="58"/>
      <c r="Q106" s="58"/>
      <c r="R106" s="58"/>
      <c r="S106" s="58"/>
      <c r="T106" s="58"/>
      <c r="U106" s="58"/>
    </row>
    <row r="107" spans="1:2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8"/>
      <c r="O107" s="58"/>
      <c r="P107" s="58"/>
      <c r="Q107" s="58"/>
      <c r="R107" s="58"/>
      <c r="S107" s="58"/>
      <c r="T107" s="58"/>
      <c r="U107" s="58"/>
    </row>
    <row r="108" spans="1:2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8"/>
      <c r="O108" s="58"/>
      <c r="P108" s="58"/>
      <c r="Q108" s="58"/>
      <c r="R108" s="58"/>
      <c r="S108" s="58"/>
      <c r="T108" s="58"/>
      <c r="U108" s="58"/>
    </row>
    <row r="109" spans="1:2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8"/>
      <c r="O109" s="58"/>
      <c r="P109" s="58"/>
      <c r="Q109" s="58"/>
      <c r="R109" s="58"/>
      <c r="S109" s="58"/>
      <c r="T109" s="58"/>
      <c r="U109" s="58"/>
    </row>
    <row r="110" spans="1:2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8"/>
      <c r="O110" s="58"/>
      <c r="P110" s="58"/>
      <c r="Q110" s="58"/>
      <c r="R110" s="58"/>
      <c r="S110" s="58"/>
      <c r="T110" s="58"/>
      <c r="U110" s="58"/>
    </row>
    <row r="111" spans="1:2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8"/>
      <c r="O111" s="58"/>
      <c r="P111" s="58"/>
      <c r="Q111" s="58"/>
      <c r="R111" s="58"/>
      <c r="S111" s="58"/>
      <c r="T111" s="58"/>
      <c r="U111" s="58"/>
    </row>
    <row r="112" spans="1:2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8"/>
      <c r="O112" s="58"/>
      <c r="P112" s="58"/>
      <c r="Q112" s="58"/>
      <c r="R112" s="58"/>
      <c r="S112" s="58"/>
      <c r="T112" s="58"/>
      <c r="U112" s="58"/>
    </row>
    <row r="113" spans="1:2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8"/>
      <c r="O113" s="58"/>
      <c r="P113" s="58"/>
      <c r="Q113" s="58"/>
      <c r="R113" s="58"/>
      <c r="S113" s="58"/>
      <c r="T113" s="58"/>
      <c r="U113" s="58"/>
    </row>
    <row r="114" spans="1:2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8"/>
      <c r="O114" s="58"/>
      <c r="P114" s="58"/>
      <c r="Q114" s="58"/>
      <c r="R114" s="58"/>
      <c r="S114" s="58"/>
      <c r="T114" s="58"/>
      <c r="U114" s="58"/>
    </row>
    <row r="115" spans="1:2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8"/>
      <c r="O115" s="58"/>
      <c r="P115" s="58"/>
      <c r="Q115" s="58"/>
      <c r="R115" s="58"/>
      <c r="S115" s="58"/>
      <c r="T115" s="58"/>
      <c r="U115" s="58"/>
    </row>
    <row r="116" spans="1:2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8"/>
      <c r="O116" s="58"/>
      <c r="P116" s="58"/>
      <c r="Q116" s="58"/>
      <c r="R116" s="58"/>
      <c r="S116" s="58"/>
      <c r="T116" s="58"/>
      <c r="U116" s="58"/>
    </row>
    <row r="117" spans="1:2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8"/>
      <c r="O117" s="58"/>
      <c r="P117" s="58"/>
      <c r="Q117" s="58"/>
      <c r="R117" s="58"/>
      <c r="S117" s="58"/>
      <c r="T117" s="58"/>
      <c r="U117" s="58"/>
    </row>
    <row r="118" spans="1:2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8"/>
      <c r="O118" s="58"/>
      <c r="P118" s="58"/>
      <c r="Q118" s="58"/>
      <c r="R118" s="58"/>
      <c r="S118" s="58"/>
      <c r="T118" s="58"/>
      <c r="U118" s="58"/>
    </row>
    <row r="119" spans="1:2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8"/>
      <c r="O119" s="58"/>
      <c r="P119" s="58"/>
      <c r="Q119" s="58"/>
      <c r="R119" s="58"/>
      <c r="S119" s="58"/>
      <c r="T119" s="58"/>
      <c r="U119" s="58"/>
    </row>
    <row r="120" spans="1:2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8"/>
      <c r="O120" s="58"/>
      <c r="P120" s="58"/>
      <c r="Q120" s="58"/>
      <c r="R120" s="58"/>
      <c r="S120" s="58"/>
      <c r="T120" s="58"/>
      <c r="U120" s="58"/>
    </row>
    <row r="121" spans="1:2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8"/>
      <c r="O121" s="58"/>
      <c r="P121" s="58"/>
      <c r="Q121" s="58"/>
      <c r="R121" s="58"/>
      <c r="S121" s="58"/>
      <c r="T121" s="58"/>
      <c r="U121" s="58"/>
    </row>
    <row r="122" spans="1:2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8"/>
      <c r="O122" s="58"/>
      <c r="P122" s="58"/>
      <c r="Q122" s="58"/>
      <c r="R122" s="58"/>
      <c r="S122" s="58"/>
      <c r="T122" s="58"/>
      <c r="U122" s="58"/>
    </row>
    <row r="123" spans="1:2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8"/>
      <c r="O123" s="58"/>
      <c r="P123" s="58"/>
      <c r="Q123" s="58"/>
      <c r="R123" s="58"/>
      <c r="S123" s="58"/>
      <c r="T123" s="58"/>
      <c r="U123" s="58"/>
    </row>
    <row r="124" spans="1:2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8"/>
      <c r="O124" s="58"/>
      <c r="P124" s="58"/>
      <c r="Q124" s="58"/>
      <c r="R124" s="58"/>
      <c r="S124" s="58"/>
      <c r="T124" s="58"/>
      <c r="U124" s="58"/>
    </row>
    <row r="125" spans="1:2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8"/>
      <c r="O125" s="58"/>
      <c r="P125" s="58"/>
      <c r="Q125" s="58"/>
      <c r="R125" s="58"/>
      <c r="S125" s="58"/>
      <c r="T125" s="58"/>
      <c r="U125" s="58"/>
    </row>
    <row r="126" spans="1:2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8"/>
      <c r="O126" s="58"/>
      <c r="P126" s="58"/>
      <c r="Q126" s="58"/>
      <c r="R126" s="58"/>
      <c r="S126" s="58"/>
      <c r="T126" s="58"/>
      <c r="U126" s="58"/>
    </row>
    <row r="127" spans="1:2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8"/>
      <c r="O127" s="58"/>
      <c r="P127" s="58"/>
      <c r="Q127" s="58"/>
      <c r="R127" s="58"/>
      <c r="S127" s="58"/>
      <c r="T127" s="58"/>
      <c r="U127" s="58"/>
    </row>
    <row r="128" spans="1:2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8"/>
      <c r="O128" s="58"/>
      <c r="P128" s="58"/>
      <c r="Q128" s="58"/>
      <c r="R128" s="58"/>
      <c r="S128" s="58"/>
      <c r="T128" s="58"/>
      <c r="U128" s="58"/>
    </row>
    <row r="129" spans="1:2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8"/>
      <c r="O129" s="58"/>
      <c r="P129" s="58"/>
      <c r="Q129" s="58"/>
      <c r="R129" s="58"/>
      <c r="S129" s="58"/>
      <c r="T129" s="58"/>
      <c r="U129" s="58"/>
    </row>
    <row r="130" spans="1:2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8"/>
      <c r="O130" s="58"/>
      <c r="P130" s="58"/>
      <c r="Q130" s="58"/>
      <c r="R130" s="58"/>
      <c r="S130" s="58"/>
      <c r="T130" s="58"/>
      <c r="U130" s="58"/>
    </row>
    <row r="131" spans="1:2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8"/>
      <c r="O131" s="58"/>
      <c r="P131" s="58"/>
      <c r="Q131" s="58"/>
      <c r="R131" s="58"/>
      <c r="S131" s="58"/>
      <c r="T131" s="58"/>
      <c r="U131" s="58"/>
    </row>
    <row r="132" spans="1:2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8"/>
      <c r="O132" s="58"/>
      <c r="P132" s="58"/>
      <c r="Q132" s="58"/>
      <c r="R132" s="58"/>
      <c r="S132" s="58"/>
      <c r="T132" s="58"/>
      <c r="U132" s="58"/>
    </row>
    <row r="133" spans="1:2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8"/>
      <c r="O133" s="58"/>
      <c r="P133" s="58"/>
      <c r="Q133" s="58"/>
      <c r="R133" s="58"/>
      <c r="S133" s="58"/>
      <c r="T133" s="58"/>
      <c r="U133" s="58"/>
    </row>
    <row r="134" spans="1:2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8"/>
      <c r="O134" s="58"/>
      <c r="P134" s="58"/>
      <c r="Q134" s="58"/>
      <c r="R134" s="58"/>
      <c r="S134" s="58"/>
      <c r="T134" s="58"/>
      <c r="U134" s="58"/>
    </row>
    <row r="135" spans="1:2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8"/>
      <c r="O135" s="58"/>
      <c r="P135" s="58"/>
      <c r="Q135" s="58"/>
      <c r="R135" s="58"/>
      <c r="S135" s="58"/>
      <c r="T135" s="58"/>
      <c r="U135" s="58"/>
    </row>
    <row r="136" spans="1:2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8"/>
      <c r="O136" s="58"/>
      <c r="P136" s="58"/>
      <c r="Q136" s="58"/>
      <c r="R136" s="58"/>
      <c r="S136" s="58"/>
      <c r="T136" s="58"/>
      <c r="U136" s="58"/>
    </row>
    <row r="137" spans="1:2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8"/>
      <c r="O137" s="58"/>
      <c r="P137" s="58"/>
      <c r="Q137" s="58"/>
      <c r="R137" s="58"/>
      <c r="S137" s="58"/>
      <c r="T137" s="58"/>
      <c r="U137" s="58"/>
    </row>
    <row r="138" spans="1:2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8"/>
      <c r="O138" s="58"/>
      <c r="P138" s="58"/>
      <c r="Q138" s="58"/>
      <c r="R138" s="58"/>
      <c r="S138" s="58"/>
      <c r="T138" s="58"/>
      <c r="U138" s="58"/>
    </row>
    <row r="139" spans="1:2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8"/>
      <c r="O139" s="58"/>
      <c r="P139" s="58"/>
      <c r="Q139" s="58"/>
      <c r="R139" s="58"/>
      <c r="S139" s="58"/>
      <c r="T139" s="58"/>
      <c r="U139" s="58"/>
    </row>
    <row r="140" spans="1:2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8"/>
      <c r="O140" s="58"/>
      <c r="P140" s="58"/>
      <c r="Q140" s="58"/>
      <c r="R140" s="58"/>
      <c r="S140" s="58"/>
      <c r="T140" s="58"/>
      <c r="U140" s="58"/>
    </row>
    <row r="141" spans="1:2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8"/>
      <c r="O141" s="58"/>
      <c r="P141" s="58"/>
      <c r="Q141" s="58"/>
      <c r="R141" s="58"/>
      <c r="S141" s="58"/>
      <c r="T141" s="58"/>
      <c r="U141" s="58"/>
    </row>
    <row r="142" spans="1:2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8"/>
      <c r="O142" s="58"/>
      <c r="P142" s="58"/>
      <c r="Q142" s="58"/>
      <c r="R142" s="58"/>
      <c r="S142" s="58"/>
      <c r="T142" s="58"/>
      <c r="U142" s="58"/>
    </row>
    <row r="143" spans="1:2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8"/>
      <c r="O143" s="58"/>
      <c r="P143" s="58"/>
      <c r="Q143" s="58"/>
      <c r="R143" s="58"/>
      <c r="S143" s="58"/>
      <c r="T143" s="58"/>
      <c r="U143" s="58"/>
    </row>
    <row r="144" spans="1:2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8"/>
      <c r="O144" s="58"/>
      <c r="P144" s="58"/>
      <c r="Q144" s="58"/>
      <c r="R144" s="58"/>
      <c r="S144" s="58"/>
      <c r="T144" s="58"/>
      <c r="U144" s="58"/>
    </row>
    <row r="145" spans="1:2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8"/>
      <c r="O145" s="58"/>
      <c r="P145" s="58"/>
      <c r="Q145" s="58"/>
      <c r="R145" s="58"/>
      <c r="S145" s="58"/>
      <c r="T145" s="58"/>
      <c r="U145" s="58"/>
    </row>
    <row r="146" spans="1:2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8"/>
      <c r="O146" s="58"/>
      <c r="P146" s="58"/>
      <c r="Q146" s="58"/>
      <c r="R146" s="58"/>
      <c r="S146" s="58"/>
      <c r="T146" s="58"/>
      <c r="U146" s="58"/>
    </row>
    <row r="147" spans="1:2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8"/>
      <c r="O147" s="58"/>
      <c r="P147" s="58"/>
      <c r="Q147" s="58"/>
      <c r="R147" s="58"/>
      <c r="S147" s="58"/>
      <c r="T147" s="58"/>
      <c r="U147" s="58"/>
    </row>
    <row r="148" spans="1:2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8"/>
      <c r="O148" s="58"/>
      <c r="P148" s="58"/>
      <c r="Q148" s="58"/>
      <c r="R148" s="58"/>
      <c r="S148" s="58"/>
      <c r="T148" s="58"/>
      <c r="U148" s="58"/>
    </row>
    <row r="149" spans="1:2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8"/>
      <c r="O149" s="58"/>
      <c r="P149" s="58"/>
      <c r="Q149" s="58"/>
      <c r="R149" s="58"/>
      <c r="S149" s="58"/>
      <c r="T149" s="58"/>
      <c r="U149" s="58"/>
    </row>
    <row r="150" spans="1:2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8"/>
      <c r="O150" s="58"/>
      <c r="P150" s="58"/>
      <c r="Q150" s="58"/>
      <c r="R150" s="58"/>
      <c r="S150" s="58"/>
      <c r="T150" s="58"/>
      <c r="U150" s="58"/>
    </row>
    <row r="151" spans="1:2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8"/>
      <c r="O151" s="58"/>
      <c r="P151" s="58"/>
      <c r="Q151" s="58"/>
      <c r="R151" s="58"/>
      <c r="S151" s="58"/>
      <c r="T151" s="58"/>
      <c r="U151" s="58"/>
    </row>
    <row r="152" spans="1:2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8"/>
      <c r="O152" s="58"/>
      <c r="P152" s="58"/>
      <c r="Q152" s="58"/>
      <c r="R152" s="58"/>
      <c r="S152" s="58"/>
      <c r="T152" s="58"/>
      <c r="U152" s="58"/>
    </row>
    <row r="153" spans="1:2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8"/>
      <c r="O153" s="58"/>
      <c r="P153" s="58"/>
      <c r="Q153" s="58"/>
      <c r="R153" s="58"/>
      <c r="S153" s="58"/>
      <c r="T153" s="58"/>
      <c r="U153" s="58"/>
    </row>
    <row r="154" spans="1:2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8"/>
      <c r="O154" s="58"/>
      <c r="P154" s="58"/>
      <c r="Q154" s="58"/>
      <c r="R154" s="58"/>
      <c r="S154" s="58"/>
      <c r="T154" s="58"/>
      <c r="U154" s="58"/>
    </row>
    <row r="155" spans="1:2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8"/>
      <c r="O155" s="58"/>
      <c r="P155" s="58"/>
      <c r="Q155" s="58"/>
      <c r="R155" s="58"/>
      <c r="S155" s="58"/>
      <c r="T155" s="58"/>
      <c r="U155" s="58"/>
    </row>
    <row r="156" spans="1:2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8"/>
      <c r="O156" s="58"/>
      <c r="P156" s="58"/>
      <c r="Q156" s="58"/>
      <c r="R156" s="58"/>
      <c r="S156" s="58"/>
      <c r="T156" s="58"/>
      <c r="U156" s="58"/>
    </row>
    <row r="157" spans="1:21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1:21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  <row r="160" spans="1:21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</row>
    <row r="161" spans="1:21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1:21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</row>
    <row r="164" spans="1:21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</row>
    <row r="165" spans="1:21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1:21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1:21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21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1:21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1:21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1:21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1:21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1:21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1:21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  <row r="178" spans="1:21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179" spans="1:21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1:21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1:21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1:21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  <row r="183" spans="1:21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</row>
    <row r="184" spans="1:21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</row>
    <row r="185" spans="1:21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</row>
    <row r="186" spans="1:21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</row>
    <row r="187" spans="1:21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</row>
    <row r="188" spans="1:21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89" spans="1:21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</row>
    <row r="190" spans="1:21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</row>
    <row r="191" spans="1:21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</row>
    <row r="192" spans="1:21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</row>
    <row r="193" spans="1:21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</row>
    <row r="194" spans="1:21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</row>
    <row r="195" spans="1:21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</row>
    <row r="196" spans="1:21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</row>
    <row r="197" spans="1:21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</row>
    <row r="198" spans="1:21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</row>
    <row r="199" spans="1:21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</row>
    <row r="200" spans="1:21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</row>
    <row r="201" spans="1:21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</row>
    <row r="202" spans="1:21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</row>
    <row r="203" spans="1:21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</row>
    <row r="204" spans="1:21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</row>
    <row r="205" spans="1:21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</row>
    <row r="206" spans="1:21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</row>
    <row r="207" spans="1:21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</row>
    <row r="208" spans="1:21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</row>
    <row r="209" spans="1:21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</row>
    <row r="210" spans="1:21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</row>
    <row r="211" spans="1:21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</row>
    <row r="212" spans="1:21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</row>
    <row r="213" spans="1:21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</row>
    <row r="214" spans="1:21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</row>
    <row r="215" spans="1:21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</row>
    <row r="216" spans="1:21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</row>
    <row r="217" spans="1:21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</row>
    <row r="218" spans="1:21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</row>
    <row r="219" spans="1:21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1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</row>
    <row r="221" spans="1:21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</row>
    <row r="222" spans="1:21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</row>
    <row r="223" spans="1:21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</row>
    <row r="224" spans="1:21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</row>
    <row r="225" spans="1:21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</row>
    <row r="226" spans="1:21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</row>
    <row r="227" spans="1:21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</row>
    <row r="228" spans="1:21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</row>
    <row r="229" spans="1:21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</row>
    <row r="230" spans="1:21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</row>
    <row r="231" spans="1:21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</row>
    <row r="232" spans="1:21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</row>
    <row r="233" spans="1:21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</row>
    <row r="234" spans="1:21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</row>
    <row r="235" spans="1:21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</row>
    <row r="236" spans="1:21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</row>
    <row r="237" spans="1:21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</row>
    <row r="238" spans="1:21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</row>
    <row r="239" spans="1:21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</row>
    <row r="240" spans="1:21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</row>
    <row r="241" spans="1:21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</row>
    <row r="242" spans="1:21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</row>
    <row r="243" spans="1:21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</row>
    <row r="244" spans="1:21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</row>
    <row r="245" spans="1:21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</row>
    <row r="246" spans="1:21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</row>
    <row r="247" spans="1:21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</row>
    <row r="248" spans="1:21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1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</row>
    <row r="250" spans="1:21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1:21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1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1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</row>
    <row r="254" spans="1:21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</row>
    <row r="255" spans="1:21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</row>
    <row r="256" spans="1:21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</row>
    <row r="257" spans="1:21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</row>
    <row r="258" spans="1:21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</row>
  </sheetData>
  <mergeCells count="7">
    <mergeCell ref="A1:M1"/>
    <mergeCell ref="A2:M2"/>
    <mergeCell ref="A3:M3"/>
    <mergeCell ref="A67:M67"/>
    <mergeCell ref="K19:M19"/>
    <mergeCell ref="D24:F24"/>
    <mergeCell ref="G19:I19"/>
  </mergeCells>
  <printOptions/>
  <pageMargins left="0.95" right="0" top="0.55" bottom="0" header="0.52" footer="0.5"/>
  <pageSetup fitToHeight="2" horizontalDpi="600" verticalDpi="600" orientation="portrait" paperSize="9" scale="61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2003-02-28T12:19:12Z</cp:lastPrinted>
  <dcterms:created xsi:type="dcterms:W3CDTF">2000-02-14T08:00:04Z</dcterms:created>
  <dcterms:modified xsi:type="dcterms:W3CDTF">2003-02-28T12:26:07Z</dcterms:modified>
  <cp:category/>
  <cp:version/>
  <cp:contentType/>
  <cp:contentStatus/>
</cp:coreProperties>
</file>