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4"/>
  </bookViews>
  <sheets>
    <sheet name="BS" sheetId="1" r:id="rId1"/>
    <sheet name="sheet0" sheetId="2" r:id="rId2"/>
    <sheet name="sheet1" sheetId="3" r:id="rId3"/>
    <sheet name="sheet2" sheetId="4" r:id="rId4"/>
    <sheet name="P&amp;L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'BS'!$A$1:$I$65</definedName>
    <definedName name="_xlnm.Print_Area" localSheetId="4">'P&amp;L'!$B$1:$V$88</definedName>
    <definedName name="_xlnm.Print_Titles" localSheetId="4">'P&amp;L'!$9:$14</definedName>
  </definedNames>
  <calcPr fullCalcOnLoad="1"/>
</workbook>
</file>

<file path=xl/sharedStrings.xml><?xml version="1.0" encoding="utf-8"?>
<sst xmlns="http://schemas.openxmlformats.org/spreadsheetml/2006/main" count="173" uniqueCount="138">
  <si>
    <t>Stocks</t>
  </si>
  <si>
    <t>Reserves</t>
  </si>
  <si>
    <t xml:space="preserve">INSAS BERHAD </t>
  </si>
  <si>
    <t>QUARTER</t>
  </si>
  <si>
    <t>END OF CURRENT</t>
  </si>
  <si>
    <t xml:space="preserve">     QUARTER</t>
  </si>
  <si>
    <t>PRECEDING FINANCIAL</t>
  </si>
  <si>
    <t xml:space="preserve">            AS AT</t>
  </si>
  <si>
    <t xml:space="preserve">    RM'000</t>
  </si>
  <si>
    <t>Intangible Assets</t>
  </si>
  <si>
    <t>Long Term Investments</t>
  </si>
  <si>
    <t>Current Assets</t>
  </si>
  <si>
    <t>Trade Debtors</t>
  </si>
  <si>
    <t>Short Term Investments</t>
  </si>
  <si>
    <t>Cash and Bank Balances</t>
  </si>
  <si>
    <t>Land Held for Development</t>
  </si>
  <si>
    <t/>
  </si>
  <si>
    <t>Deposits With Licensed Banks and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</si>
  <si>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</si>
  <si>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</si>
  <si>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</si>
  <si>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</si>
  <si>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</si>
  <si>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</si>
  <si>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Amount due to Directors</t>
  </si>
  <si>
    <t>Net 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</si>
  <si>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</si>
  <si>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</si>
  <si>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</si>
  <si>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</si>
  <si>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</si>
  <si>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</si>
  <si>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Profits</t>
  </si>
  <si>
    <t>Foreign Exchange Reserve</t>
  </si>
  <si>
    <t>Minority Interests</t>
  </si>
  <si>
    <t>Long Term Borrowings</t>
  </si>
  <si>
    <t>Irredeemable Convertible Unsecured</t>
  </si>
  <si>
    <t>Other Long Term Liabilities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</si>
  <si>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</si>
  <si>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</si>
  <si>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</si>
  <si>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</si>
  <si>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</si>
  <si>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</si>
  <si>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</si>
  <si>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</si>
  <si>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</si>
  <si>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</si>
  <si>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</si>
  <si>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</si>
  <si>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</si>
  <si>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Net tangible assets per share (sen)</t>
  </si>
  <si>
    <t xml:space="preserve">           AS AT</t>
  </si>
  <si>
    <t>CONSOLIDATED BALANCE SHEET</t>
  </si>
  <si>
    <t>INSAS BERHAD</t>
  </si>
  <si>
    <t>CONSOLIDATED INCOME STATEMENT</t>
  </si>
  <si>
    <t>CURRENT</t>
  </si>
  <si>
    <t>PRECEDING YEAR</t>
  </si>
  <si>
    <t>CORRESPONDING</t>
  </si>
  <si>
    <t xml:space="preserve">             QUARTER</t>
  </si>
  <si>
    <t xml:space="preserve">        INDIVIDUAL QUARTER</t>
  </si>
  <si>
    <t>TO DATE</t>
  </si>
  <si>
    <t xml:space="preserve">        PERIOD</t>
  </si>
  <si>
    <t xml:space="preserve">         RM'000</t>
  </si>
  <si>
    <t xml:space="preserve">         CUMULATIVE QUARTER</t>
  </si>
  <si>
    <t xml:space="preserve">   YEAR</t>
  </si>
  <si>
    <t>(a)</t>
  </si>
  <si>
    <t>Turnover</t>
  </si>
  <si>
    <t>(b)</t>
  </si>
  <si>
    <t>(c)</t>
  </si>
  <si>
    <t>Other Income including</t>
  </si>
  <si>
    <t>interest on borrowings,</t>
  </si>
  <si>
    <t>depreciation and amortisation,</t>
  </si>
  <si>
    <t>exceptional items, income tax,</t>
  </si>
  <si>
    <t>extraordinary items</t>
  </si>
  <si>
    <t>Interest on borrowings</t>
  </si>
  <si>
    <t>Depreciation and amortisation</t>
  </si>
  <si>
    <t>(d)</t>
  </si>
  <si>
    <t>(e)</t>
  </si>
  <si>
    <t>(f)</t>
  </si>
  <si>
    <t>Share in the results of</t>
  </si>
  <si>
    <t>associated companies</t>
  </si>
  <si>
    <t>(g)</t>
  </si>
  <si>
    <t>minority interests and</t>
  </si>
  <si>
    <t xml:space="preserve">(h) </t>
  </si>
  <si>
    <t>Taxation</t>
  </si>
  <si>
    <t>(i)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</si>
  <si>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</si>
  <si>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</si>
  <si>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</si>
  <si>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</si>
  <si>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</si>
  <si>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</si>
  <si>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</si>
  <si>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(l)</t>
  </si>
  <si>
    <t>attributable to members of the</t>
  </si>
  <si>
    <t xml:space="preserve">extraordinary item attributable 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</si>
  <si>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</si>
  <si>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</si>
  <si>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</si>
  <si>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</si>
  <si>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</si>
  <si>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>Basic (based on ordinary</t>
  </si>
  <si>
    <t>shares) (sen)</t>
  </si>
  <si>
    <t>ordinary shares) (sen)</t>
  </si>
  <si>
    <t>Operating profit before</t>
  </si>
  <si>
    <t>Operating profit after</t>
  </si>
  <si>
    <t>Profit before taxation,</t>
  </si>
  <si>
    <t>Profit after taxation</t>
  </si>
  <si>
    <t>Profit after taxation and</t>
  </si>
  <si>
    <t>(Audited)</t>
  </si>
  <si>
    <t>RM'000</t>
  </si>
  <si>
    <t>Financial Institutions</t>
  </si>
  <si>
    <t>Loan Stocks 1999/2009 (ICULS)</t>
  </si>
  <si>
    <t>Fixed  Assets</t>
  </si>
  <si>
    <t>Investment in Associated Companies</t>
  </si>
  <si>
    <t xml:space="preserve">      RM'000</t>
  </si>
  <si>
    <t xml:space="preserve">                     RM'000</t>
  </si>
  <si>
    <t xml:space="preserve">       RM'000</t>
  </si>
  <si>
    <t>Investment income</t>
  </si>
  <si>
    <t>Exceptional items</t>
  </si>
  <si>
    <t>and exceptional items but</t>
  </si>
  <si>
    <t>before income tax, minority</t>
  </si>
  <si>
    <t>interests and extraordinary</t>
  </si>
  <si>
    <t>items</t>
  </si>
  <si>
    <t>-</t>
  </si>
  <si>
    <t xml:space="preserve">        YEAR END</t>
  </si>
  <si>
    <t>interest income</t>
  </si>
  <si>
    <t xml:space="preserve">Fully diluted (based on </t>
  </si>
  <si>
    <t xml:space="preserve">                30/9/1999</t>
  </si>
  <si>
    <t>30/6/2000</t>
  </si>
  <si>
    <t>have not been audited.</t>
  </si>
  <si>
    <t>UNAUDITED RESULTS FOR 2ND QUARTER ENDED 31 DECEMBER 2000</t>
  </si>
  <si>
    <t>Quarterly report on consolidated results for the financial period ended 31 December 2000. The figures</t>
  </si>
  <si>
    <t>31/12/2000</t>
  </si>
  <si>
    <t>31/12/1999</t>
  </si>
  <si>
    <t xml:space="preserve">       31/12/1999</t>
  </si>
  <si>
    <t xml:space="preserve">      31/12/2000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</si>
</sst>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</numFmts>
  <fonts count="5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 quotePrefix="1">
      <alignment/>
    </xf>
    <xf numFmtId="40" fontId="0" fillId="0" borderId="0" xfId="0" applyNumberFormat="1" applyAlignment="1">
      <alignment/>
    </xf>
    <xf numFmtId="38" fontId="0" fillId="0" borderId="0" xfId="0" applyNumberFormat="1" applyAlignment="1" quotePrefix="1">
      <alignment horizontal="right"/>
    </xf>
    <xf numFmtId="38" fontId="0" fillId="0" borderId="2" xfId="0" applyNumberFormat="1" applyFont="1" applyBorder="1" applyAlignment="1">
      <alignment/>
    </xf>
    <xf numFmtId="40" fontId="0" fillId="0" borderId="0" xfId="0" applyNumberForma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right"/>
    </xf>
    <xf numFmtId="43" fontId="0" fillId="0" borderId="0" xfId="15" applyNumberFormat="1" applyAlignment="1">
      <alignment/>
    </xf>
    <xf numFmtId="39" fontId="1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12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1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1299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NIE\CONSO200\con092000\Eps0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">
          <cell r="U10">
            <v>298205.37113806</v>
          </cell>
        </row>
        <row r="15">
          <cell r="U15">
            <v>59440.34343007011</v>
          </cell>
        </row>
        <row r="17">
          <cell r="U17">
            <v>100319.07699000002</v>
          </cell>
        </row>
        <row r="23">
          <cell r="U23">
            <v>3248.1564199785034</v>
          </cell>
        </row>
        <row r="26">
          <cell r="U26">
            <v>49048.123250000004</v>
          </cell>
        </row>
        <row r="27">
          <cell r="U27">
            <v>130255.32840317002</v>
          </cell>
        </row>
        <row r="28">
          <cell r="U28">
            <v>35663.220817810005</v>
          </cell>
        </row>
        <row r="29">
          <cell r="U29">
            <v>72099</v>
          </cell>
        </row>
        <row r="35">
          <cell r="U35">
            <v>-448.4</v>
          </cell>
        </row>
        <row r="36">
          <cell r="U36">
            <v>28675.475752085</v>
          </cell>
        </row>
        <row r="37">
          <cell r="U37">
            <v>266259.15991379</v>
          </cell>
        </row>
        <row r="38">
          <cell r="U38">
            <v>32752.48857</v>
          </cell>
        </row>
        <row r="39">
          <cell r="U39">
            <v>11870.786156144999</v>
          </cell>
        </row>
        <row r="44">
          <cell r="U44">
            <v>127736.37554198499</v>
          </cell>
        </row>
        <row r="45">
          <cell r="U45">
            <v>102758.169111665</v>
          </cell>
        </row>
        <row r="46">
          <cell r="U46">
            <v>1986.7012356700002</v>
          </cell>
        </row>
        <row r="50">
          <cell r="U50">
            <v>2592.16115</v>
          </cell>
        </row>
        <row r="53">
          <cell r="U53">
            <v>26212.853000000003</v>
          </cell>
        </row>
        <row r="54">
          <cell r="U54">
            <v>159.01021349</v>
          </cell>
        </row>
        <row r="55">
          <cell r="U55">
            <v>6582.308</v>
          </cell>
        </row>
        <row r="61">
          <cell r="U61">
            <v>763.30846</v>
          </cell>
        </row>
        <row r="66">
          <cell r="U66">
            <v>618965.91292262</v>
          </cell>
        </row>
        <row r="70">
          <cell r="U70">
            <v>66393.57</v>
          </cell>
        </row>
        <row r="73">
          <cell r="U73">
            <v>1199</v>
          </cell>
        </row>
        <row r="75">
          <cell r="U75">
            <v>9687.479684403204</v>
          </cell>
        </row>
        <row r="86">
          <cell r="U86">
            <v>-44848.46976325843</v>
          </cell>
        </row>
        <row r="88">
          <cell r="U88">
            <v>16192.514245553868</v>
          </cell>
        </row>
        <row r="91">
          <cell r="U91">
            <v>152.2</v>
          </cell>
        </row>
        <row r="92">
          <cell r="U92">
            <v>46456</v>
          </cell>
        </row>
        <row r="93">
          <cell r="U93">
            <v>103768</v>
          </cell>
        </row>
        <row r="94">
          <cell r="U94">
            <v>2156.079206</v>
          </cell>
        </row>
        <row r="105">
          <cell r="U105">
            <v>67305.13882785999</v>
          </cell>
        </row>
        <row r="208">
          <cell r="U208">
            <v>-2321.328631994863</v>
          </cell>
        </row>
        <row r="209">
          <cell r="U209">
            <v>-20336.404503305</v>
          </cell>
        </row>
        <row r="210">
          <cell r="U210">
            <v>-447.156372</v>
          </cell>
        </row>
        <row r="212">
          <cell r="U212">
            <v>-1474.30875</v>
          </cell>
        </row>
        <row r="220">
          <cell r="U220">
            <v>-2757.8923959328754</v>
          </cell>
        </row>
        <row r="222">
          <cell r="U222">
            <v>-8.087749999999687</v>
          </cell>
        </row>
        <row r="396">
          <cell r="N396">
            <v>5604.321005855</v>
          </cell>
        </row>
        <row r="397">
          <cell r="N397">
            <v>60.27241</v>
          </cell>
        </row>
        <row r="411">
          <cell r="N411">
            <v>8688.773869999999</v>
          </cell>
        </row>
        <row r="412">
          <cell r="N412">
            <v>768.26162182</v>
          </cell>
        </row>
        <row r="413">
          <cell r="N413">
            <v>451.73460900000003</v>
          </cell>
        </row>
        <row r="562">
          <cell r="N562">
            <v>4724.747695935001</v>
          </cell>
        </row>
        <row r="589">
          <cell r="N589">
            <v>1594.091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-4.417785210049137</v>
          </cell>
        </row>
        <row r="56">
          <cell r="C56">
            <v>-1.3696840449457133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1">
          <cell r="C41">
            <v>1.2792301449154402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56">
          <cell r="C56">
            <v>0.5862013157080959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48">
      <selection activeCell="G48" sqref="G48"/>
    </sheetView>
  </sheetViews>
  <sheetFormatPr defaultColWidth="9.140625" defaultRowHeight="12.75"/>
  <cols>
    <col min="1" max="1" width="3.140625" style="0" customWidth="1"/>
    <col min="2" max="2" width="4.00390625" style="0" customWidth="1"/>
    <col min="6" max="6" width="7.140625" style="0" customWidth="1"/>
    <col min="7" max="7" width="16.28125" style="0" customWidth="1"/>
    <col min="8" max="8" width="9.7109375" style="0" customWidth="1"/>
    <col min="9" max="9" width="21.57421875" style="0" customWidth="1"/>
    <col min="10" max="10" width="6.140625" style="0" customWidth="1"/>
  </cols>
  <sheetData>
    <row r="1" spans="1:9" ht="15.75">
      <c r="A1" s="1" t="s">
        <v>2</v>
      </c>
      <c r="B1" s="1"/>
      <c r="C1" s="2"/>
      <c r="G1" s="3"/>
      <c r="H1" s="3"/>
      <c r="I1" s="3"/>
    </row>
    <row r="2" spans="1:9" ht="15.75">
      <c r="A2" s="34" t="s">
        <v>132</v>
      </c>
      <c r="B2" s="8"/>
      <c r="C2" s="2"/>
      <c r="G2" s="3"/>
      <c r="H2" s="3"/>
      <c r="I2" s="3"/>
    </row>
    <row r="3" spans="1:9" ht="15.75">
      <c r="A3" s="8"/>
      <c r="B3" s="8"/>
      <c r="C3" s="2"/>
      <c r="G3" s="3"/>
      <c r="H3" s="3"/>
      <c r="I3" s="3"/>
    </row>
    <row r="4" spans="1:9" ht="15.75">
      <c r="A4" s="8" t="s">
        <v>53</v>
      </c>
      <c r="B4" s="8"/>
      <c r="C4" s="2"/>
      <c r="G4" s="3"/>
      <c r="H4" s="3"/>
      <c r="I4" s="3"/>
    </row>
    <row r="5" spans="1:9" ht="12.75">
      <c r="A5" s="14"/>
      <c r="B5" s="15"/>
      <c r="C5" s="16"/>
      <c r="D5" s="17"/>
      <c r="E5" s="17"/>
      <c r="F5" s="17"/>
      <c r="G5" s="9" t="s">
        <v>52</v>
      </c>
      <c r="H5" s="18"/>
      <c r="I5" s="9" t="s">
        <v>7</v>
      </c>
    </row>
    <row r="6" spans="1:9" ht="12.75">
      <c r="A6" s="17"/>
      <c r="B6" s="16"/>
      <c r="C6" s="16"/>
      <c r="D6" s="17"/>
      <c r="E6" s="17"/>
      <c r="F6" s="17"/>
      <c r="G6" s="9" t="s">
        <v>4</v>
      </c>
      <c r="H6" s="18"/>
      <c r="I6" s="9" t="s">
        <v>6</v>
      </c>
    </row>
    <row r="7" spans="1:9" ht="12.75">
      <c r="A7" s="17"/>
      <c r="B7" s="16"/>
      <c r="C7" s="16"/>
      <c r="D7" s="17"/>
      <c r="E7" s="17"/>
      <c r="F7" s="17"/>
      <c r="G7" s="9" t="s">
        <v>5</v>
      </c>
      <c r="H7" s="4"/>
      <c r="I7" s="9" t="s">
        <v>126</v>
      </c>
    </row>
    <row r="8" spans="1:9" ht="12.75">
      <c r="A8" s="17"/>
      <c r="B8" s="16"/>
      <c r="C8" s="16"/>
      <c r="D8" s="17"/>
      <c r="E8" s="17"/>
      <c r="F8" s="17"/>
      <c r="G8" s="9"/>
      <c r="H8" s="4"/>
      <c r="I8" s="6" t="s">
        <v>110</v>
      </c>
    </row>
    <row r="9" spans="1:9" ht="12.75">
      <c r="A9" s="17"/>
      <c r="B9" s="16"/>
      <c r="C9" s="16"/>
      <c r="D9" s="17"/>
      <c r="E9" s="17"/>
      <c r="F9" s="17"/>
      <c r="G9" s="5" t="s">
        <v>137</v>
      </c>
      <c r="H9" s="5"/>
      <c r="I9" s="5" t="s">
        <v>130</v>
      </c>
    </row>
    <row r="10" spans="1:9" ht="12.75">
      <c r="A10" s="17"/>
      <c r="B10" s="16"/>
      <c r="C10" s="16"/>
      <c r="D10" s="17"/>
      <c r="E10" s="17"/>
      <c r="F10" s="17"/>
      <c r="G10" s="6" t="s">
        <v>8</v>
      </c>
      <c r="H10" s="6"/>
      <c r="I10" s="6" t="s">
        <v>111</v>
      </c>
    </row>
    <row r="11" spans="1:9" ht="12.75">
      <c r="A11" s="17"/>
      <c r="B11" s="16"/>
      <c r="C11" s="16"/>
      <c r="D11" s="17"/>
      <c r="E11" s="17"/>
      <c r="F11" s="17"/>
      <c r="G11" s="18"/>
      <c r="H11" s="18"/>
      <c r="I11" s="18"/>
    </row>
    <row r="12" spans="1:9" ht="12.75">
      <c r="A12" s="19" t="s">
        <v>38</v>
      </c>
      <c r="B12" s="16" t="s">
        <v>114</v>
      </c>
      <c r="C12" s="17"/>
      <c r="D12" s="17"/>
      <c r="E12" s="17"/>
      <c r="F12" s="17"/>
      <c r="G12" s="18">
        <f>'[1]M-GER95A.XLS'!$U$10</f>
        <v>298205.37113806</v>
      </c>
      <c r="H12" s="18"/>
      <c r="I12" s="18">
        <v>298913</v>
      </c>
    </row>
    <row r="13" spans="1:9" ht="12.75">
      <c r="A13" s="17"/>
      <c r="B13" s="16"/>
      <c r="C13" s="17"/>
      <c r="D13" s="17"/>
      <c r="E13" s="17"/>
      <c r="F13" s="17"/>
      <c r="G13" s="18"/>
      <c r="H13" s="18"/>
      <c r="I13" s="18"/>
    </row>
    <row r="14" spans="1:9" ht="12.75">
      <c r="A14" s="19" t="s">
        <v>39</v>
      </c>
      <c r="B14" s="16" t="s">
        <v>115</v>
      </c>
      <c r="C14" s="17"/>
      <c r="D14" s="17"/>
      <c r="E14" s="17"/>
      <c r="F14" s="17"/>
      <c r="G14" s="18">
        <f>'[1]M-GER95A.XLS'!$U$15</f>
        <v>59440.34343007011</v>
      </c>
      <c r="H14" s="18"/>
      <c r="I14" s="18">
        <v>61795</v>
      </c>
    </row>
    <row r="15" spans="1:9" ht="12.75">
      <c r="A15" s="17"/>
      <c r="B15" s="16"/>
      <c r="C15" s="16"/>
      <c r="D15" s="17"/>
      <c r="E15" s="17"/>
      <c r="F15" s="17"/>
      <c r="G15" s="18"/>
      <c r="H15" s="18"/>
      <c r="I15" s="18"/>
    </row>
    <row r="16" spans="1:9" ht="12.75">
      <c r="A16" s="19" t="s">
        <v>40</v>
      </c>
      <c r="B16" s="20" t="s">
        <v>10</v>
      </c>
      <c r="C16" s="16"/>
      <c r="D16" s="17"/>
      <c r="E16" s="17"/>
      <c r="F16" s="17"/>
      <c r="G16" s="18">
        <f>'[1]M-GER95A.XLS'!$U$17</f>
        <v>100319.07699000002</v>
      </c>
      <c r="H16" s="18"/>
      <c r="I16" s="18">
        <v>98980</v>
      </c>
    </row>
    <row r="17" spans="1:9" ht="12.75">
      <c r="A17" s="17"/>
      <c r="B17" s="21"/>
      <c r="C17" s="16"/>
      <c r="D17" s="17"/>
      <c r="E17" s="17"/>
      <c r="F17" s="17"/>
      <c r="G17" s="18"/>
      <c r="H17" s="18"/>
      <c r="I17" s="18"/>
    </row>
    <row r="18" spans="1:9" ht="12.75">
      <c r="A18" s="19" t="s">
        <v>41</v>
      </c>
      <c r="B18" s="20" t="s">
        <v>9</v>
      </c>
      <c r="C18" s="16"/>
      <c r="D18" s="17"/>
      <c r="E18" s="17"/>
      <c r="F18" s="17"/>
      <c r="G18" s="18">
        <f>'[1]M-GER95A.XLS'!$U$23+'[1]M-GER95A.XLS'!$U$61</f>
        <v>4011.4648799785036</v>
      </c>
      <c r="H18" s="18"/>
      <c r="I18" s="18">
        <v>4838</v>
      </c>
    </row>
    <row r="19" spans="1:9" ht="12.75">
      <c r="A19" s="17"/>
      <c r="B19" s="21"/>
      <c r="C19" s="16"/>
      <c r="D19" s="17"/>
      <c r="E19" s="17"/>
      <c r="F19" s="17"/>
      <c r="G19" s="18"/>
      <c r="H19" s="18"/>
      <c r="I19" s="18"/>
    </row>
    <row r="20" spans="1:9" ht="12.75">
      <c r="A20" s="19" t="s">
        <v>42</v>
      </c>
      <c r="B20" s="16" t="s">
        <v>11</v>
      </c>
      <c r="C20" s="16"/>
      <c r="D20" s="17"/>
      <c r="E20" s="17"/>
      <c r="F20" s="17"/>
      <c r="G20" s="18"/>
      <c r="H20" s="18"/>
      <c r="I20" s="18"/>
    </row>
    <row r="21" spans="1:9" ht="12.75">
      <c r="A21" s="17"/>
      <c r="B21" s="16"/>
      <c r="C21" s="10" t="s">
        <v>0</v>
      </c>
      <c r="D21" s="17"/>
      <c r="E21" s="17"/>
      <c r="F21" s="17"/>
      <c r="G21" s="22">
        <f>'[1]M-GER95A.XLS'!$U$36</f>
        <v>28675.475752085</v>
      </c>
      <c r="H21" s="22"/>
      <c r="I21" s="22">
        <v>26453</v>
      </c>
    </row>
    <row r="22" spans="1:9" ht="12.75">
      <c r="A22" s="17"/>
      <c r="B22" s="16"/>
      <c r="C22" s="10" t="s">
        <v>12</v>
      </c>
      <c r="D22" s="17"/>
      <c r="E22" s="17"/>
      <c r="F22" s="17"/>
      <c r="G22" s="22">
        <f>'[1]M-GER95A.XLS'!$U$27</f>
        <v>130255.32840317002</v>
      </c>
      <c r="H22" s="22"/>
      <c r="I22" s="22">
        <v>174690</v>
      </c>
    </row>
    <row r="23" spans="1:9" ht="12.75">
      <c r="A23" s="17"/>
      <c r="B23" s="16"/>
      <c r="C23" s="10" t="s">
        <v>13</v>
      </c>
      <c r="D23" s="17"/>
      <c r="E23" s="17"/>
      <c r="F23" s="17"/>
      <c r="G23" s="22">
        <f>'[1]M-GER95A.XLS'!$U$26</f>
        <v>49048.123250000004</v>
      </c>
      <c r="H23" s="22"/>
      <c r="I23" s="22">
        <v>70961</v>
      </c>
    </row>
    <row r="24" spans="1:9" ht="12.75">
      <c r="A24" s="17"/>
      <c r="B24" s="16"/>
      <c r="C24" s="10" t="s">
        <v>14</v>
      </c>
      <c r="D24" s="17"/>
      <c r="E24" s="17"/>
      <c r="F24" s="17"/>
      <c r="G24" s="22">
        <f>'[1]M-GER95A.XLS'!$U$39</f>
        <v>11870.786156144999</v>
      </c>
      <c r="H24" s="22"/>
      <c r="I24" s="22">
        <v>8046</v>
      </c>
    </row>
    <row r="25" spans="1:9" ht="12.75">
      <c r="A25" s="17"/>
      <c r="B25" s="16"/>
      <c r="C25" s="10" t="s">
        <v>15</v>
      </c>
      <c r="D25" s="17"/>
      <c r="E25" s="17"/>
      <c r="F25" s="17"/>
      <c r="G25" s="22">
        <f>'[1]M-GER95A.XLS'!$U$29</f>
        <v>72099</v>
      </c>
      <c r="H25" s="22"/>
      <c r="I25" s="22">
        <v>72099</v>
      </c>
    </row>
    <row r="26" spans="1:9" ht="12.75">
      <c r="A26" s="17"/>
      <c r="B26" s="16"/>
      <c r="C26" s="10" t="s">
        <v>17</v>
      </c>
      <c r="D26" s="17"/>
      <c r="E26" s="17"/>
      <c r="F26" s="17"/>
      <c r="G26" s="22"/>
      <c r="H26" s="22"/>
      <c r="I26" s="22"/>
    </row>
    <row r="27" spans="1:9" ht="12.75">
      <c r="A27" s="17"/>
      <c r="B27" s="16"/>
      <c r="C27" s="10" t="s">
        <v>112</v>
      </c>
      <c r="D27" s="17"/>
      <c r="E27" s="17"/>
      <c r="F27" s="17"/>
      <c r="G27" s="22">
        <f>SUM('[1]M-GER95A.XLS'!$U$37:$U$38)</f>
        <v>299011.64848379</v>
      </c>
      <c r="H27" s="22"/>
      <c r="I27" s="22">
        <v>296265</v>
      </c>
    </row>
    <row r="28" spans="1:9" ht="12.75">
      <c r="A28" s="17"/>
      <c r="B28" s="16"/>
      <c r="C28" s="11" t="s">
        <v>18</v>
      </c>
      <c r="D28" s="17"/>
      <c r="E28" s="17"/>
      <c r="F28" s="17"/>
      <c r="G28" s="22">
        <f>'[1]M-GER95A.XLS'!$U$28+3</f>
        <v>35666.220817810005</v>
      </c>
      <c r="H28" s="22"/>
      <c r="I28" s="22">
        <v>40954</v>
      </c>
    </row>
    <row r="29" spans="1:9" ht="12.75">
      <c r="A29" s="17"/>
      <c r="B29" s="16"/>
      <c r="C29" s="16"/>
      <c r="D29" s="17"/>
      <c r="E29" s="17"/>
      <c r="F29" s="17"/>
      <c r="G29" s="27">
        <f>SUM(G21:G28)-1</f>
        <v>626625.5828630001</v>
      </c>
      <c r="H29" s="27"/>
      <c r="I29" s="27">
        <f>SUM(I21:I28)</f>
        <v>689468</v>
      </c>
    </row>
    <row r="30" spans="1:9" ht="12.75">
      <c r="A30" s="17"/>
      <c r="B30" s="16"/>
      <c r="C30" s="16"/>
      <c r="D30" s="17"/>
      <c r="E30" s="17"/>
      <c r="F30" s="17"/>
      <c r="G30" s="22"/>
      <c r="H30" s="22"/>
      <c r="I30" s="22"/>
    </row>
    <row r="31" spans="1:9" ht="12.75">
      <c r="A31" s="19" t="s">
        <v>43</v>
      </c>
      <c r="B31" s="16" t="s">
        <v>19</v>
      </c>
      <c r="C31" s="16"/>
      <c r="D31" s="17"/>
      <c r="E31" s="17"/>
      <c r="F31" s="17"/>
      <c r="G31" s="22"/>
      <c r="H31" s="22"/>
      <c r="I31" s="22"/>
    </row>
    <row r="32" spans="1:9" ht="12.75">
      <c r="A32" s="17"/>
      <c r="B32" s="16"/>
      <c r="C32" s="10" t="s">
        <v>20</v>
      </c>
      <c r="D32" s="17"/>
      <c r="E32" s="17"/>
      <c r="F32" s="17"/>
      <c r="G32" s="22">
        <f>'[1]M-GER95A.XLS'!$U$53+'[1]M-GER95A.XLS'!$U$55</f>
        <v>32795.161</v>
      </c>
      <c r="H32" s="22"/>
      <c r="I32" s="22">
        <v>41199</v>
      </c>
    </row>
    <row r="33" spans="1:9" ht="12.75">
      <c r="A33" s="17"/>
      <c r="B33" s="16"/>
      <c r="C33" s="10" t="s">
        <v>21</v>
      </c>
      <c r="D33" s="17"/>
      <c r="E33" s="17"/>
      <c r="F33" s="17"/>
      <c r="G33" s="22">
        <f>'[1]M-GER95A.XLS'!$U$44</f>
        <v>127736.37554198499</v>
      </c>
      <c r="H33" s="22"/>
      <c r="I33" s="22">
        <v>168116</v>
      </c>
    </row>
    <row r="34" spans="1:9" ht="12.75">
      <c r="A34" s="17"/>
      <c r="B34" s="16"/>
      <c r="C34" s="10" t="s">
        <v>22</v>
      </c>
      <c r="D34" s="17"/>
      <c r="E34" s="17"/>
      <c r="F34" s="17"/>
      <c r="G34" s="22">
        <f>'[1]M-GER95A.XLS'!$U$45+'[1]M-GER95A.XLS'!$U$46-'[1]M-GER95A.XLS'!$U$35</f>
        <v>105193.270347335</v>
      </c>
      <c r="H34" s="22"/>
      <c r="I34" s="22">
        <v>98067</v>
      </c>
    </row>
    <row r="35" spans="1:9" ht="12.75">
      <c r="A35" s="17"/>
      <c r="B35" s="16"/>
      <c r="C35" s="10" t="s">
        <v>23</v>
      </c>
      <c r="D35" s="17"/>
      <c r="E35" s="17"/>
      <c r="F35" s="17"/>
      <c r="G35" s="22">
        <f>'[1]M-GER95A.XLS'!$U$50</f>
        <v>2592.16115</v>
      </c>
      <c r="H35" s="22"/>
      <c r="I35" s="22">
        <v>1452</v>
      </c>
    </row>
    <row r="36" spans="1:9" ht="12.75">
      <c r="A36" s="17"/>
      <c r="B36" s="16"/>
      <c r="C36" s="11" t="s">
        <v>24</v>
      </c>
      <c r="D36" s="17"/>
      <c r="E36" s="17"/>
      <c r="F36" s="17"/>
      <c r="G36" s="22">
        <f>'[1]M-GER95A.XLS'!$U$54</f>
        <v>159.01021349</v>
      </c>
      <c r="H36" s="22"/>
      <c r="I36" s="22">
        <v>506</v>
      </c>
    </row>
    <row r="37" spans="1:9" ht="12.75">
      <c r="A37" s="17"/>
      <c r="B37" s="16"/>
      <c r="C37" s="16"/>
      <c r="D37" s="17"/>
      <c r="E37" s="17"/>
      <c r="F37" s="17"/>
      <c r="G37" s="27">
        <f>SUM(G32:G36)-1</f>
        <v>268474.97825281</v>
      </c>
      <c r="H37" s="27"/>
      <c r="I37" s="27">
        <f>SUM(I32:I36)</f>
        <v>309340</v>
      </c>
    </row>
    <row r="38" spans="1:9" ht="12.75">
      <c r="A38" s="17"/>
      <c r="B38" s="16"/>
      <c r="C38" s="16"/>
      <c r="D38" s="17"/>
      <c r="E38" s="17"/>
      <c r="F38" s="17"/>
      <c r="G38" s="18"/>
      <c r="H38" s="18"/>
      <c r="I38" s="18"/>
    </row>
    <row r="39" spans="1:9" ht="12.75">
      <c r="A39" s="19" t="s">
        <v>44</v>
      </c>
      <c r="B39" s="16" t="s">
        <v>25</v>
      </c>
      <c r="C39" s="17"/>
      <c r="D39" s="17"/>
      <c r="E39" s="17"/>
      <c r="F39" s="17"/>
      <c r="G39" s="18">
        <f>G29-G37</f>
        <v>358150.6046101901</v>
      </c>
      <c r="H39" s="18"/>
      <c r="I39" s="18">
        <f>+I29-I37</f>
        <v>380128</v>
      </c>
    </row>
    <row r="40" spans="1:9" ht="13.5" thickBot="1">
      <c r="A40" s="17"/>
      <c r="B40" s="16"/>
      <c r="C40" s="16"/>
      <c r="D40" s="17"/>
      <c r="E40" s="17"/>
      <c r="F40" s="17"/>
      <c r="G40" s="23">
        <f>G39+SUM(G12:G18)-1</f>
        <v>820125.8610482987</v>
      </c>
      <c r="H40" s="23"/>
      <c r="I40" s="23">
        <f>I39+SUM(I12:I18)</f>
        <v>844654</v>
      </c>
    </row>
    <row r="41" spans="1:9" ht="13.5" thickTop="1">
      <c r="A41" s="17"/>
      <c r="B41" s="7"/>
      <c r="C41" s="17"/>
      <c r="D41" s="17"/>
      <c r="E41" s="17"/>
      <c r="F41" s="17"/>
      <c r="G41" s="18"/>
      <c r="H41" s="18"/>
      <c r="I41" s="18"/>
    </row>
    <row r="42" spans="1:9" ht="12.75">
      <c r="A42" s="19" t="s">
        <v>45</v>
      </c>
      <c r="B42" s="20" t="s">
        <v>26</v>
      </c>
      <c r="C42" s="17"/>
      <c r="D42" s="17"/>
      <c r="E42" s="17"/>
      <c r="F42" s="17"/>
      <c r="G42" s="18"/>
      <c r="H42" s="18"/>
      <c r="I42" s="18"/>
    </row>
    <row r="43" spans="1:9" ht="12.75">
      <c r="A43" s="17"/>
      <c r="B43" s="21" t="s">
        <v>27</v>
      </c>
      <c r="C43" s="17"/>
      <c r="D43" s="17"/>
      <c r="E43" s="17"/>
      <c r="F43" s="17"/>
      <c r="G43" s="18">
        <f>'[1]M-GER95A.XLS'!$U$66</f>
        <v>618965.91292262</v>
      </c>
      <c r="H43" s="18"/>
      <c r="I43" s="18">
        <v>618966</v>
      </c>
    </row>
    <row r="44" spans="1:9" ht="12.75">
      <c r="A44" s="17"/>
      <c r="B44" s="16" t="s">
        <v>1</v>
      </c>
      <c r="C44" s="17"/>
      <c r="D44" s="17"/>
      <c r="E44" s="17"/>
      <c r="F44" s="17"/>
      <c r="G44" s="18"/>
      <c r="H44" s="18"/>
      <c r="I44" s="18"/>
    </row>
    <row r="45" spans="1:9" ht="12.75">
      <c r="A45" s="17"/>
      <c r="B45" s="16"/>
      <c r="C45" s="12" t="s">
        <v>28</v>
      </c>
      <c r="D45" s="17"/>
      <c r="E45" s="17"/>
      <c r="F45" s="17"/>
      <c r="G45" s="18">
        <f>'[1]M-GER95A.XLS'!$U$70</f>
        <v>66393.57</v>
      </c>
      <c r="H45" s="18"/>
      <c r="I45" s="18">
        <v>66394</v>
      </c>
    </row>
    <row r="46" spans="1:9" ht="12.75">
      <c r="A46" s="17"/>
      <c r="B46" s="21"/>
      <c r="C46" s="12" t="s">
        <v>29</v>
      </c>
      <c r="D46" s="17"/>
      <c r="E46" s="17"/>
      <c r="F46" s="17"/>
      <c r="G46" s="18">
        <v>0</v>
      </c>
      <c r="H46" s="18"/>
      <c r="I46" s="24">
        <v>0</v>
      </c>
    </row>
    <row r="47" spans="1:9" ht="12.75">
      <c r="A47" s="17"/>
      <c r="B47" s="16"/>
      <c r="C47" s="12" t="s">
        <v>30</v>
      </c>
      <c r="D47" s="17"/>
      <c r="E47" s="17"/>
      <c r="F47" s="17"/>
      <c r="G47" s="18">
        <v>0</v>
      </c>
      <c r="H47" s="18"/>
      <c r="I47" s="18">
        <v>0</v>
      </c>
    </row>
    <row r="48" spans="1:9" ht="12.75">
      <c r="A48" s="17"/>
      <c r="B48" s="16"/>
      <c r="C48" s="12" t="s">
        <v>31</v>
      </c>
      <c r="D48" s="17"/>
      <c r="E48" s="17"/>
      <c r="F48" s="17"/>
      <c r="G48" s="18">
        <f>'[1]M-GER95A.XLS'!$U$73+1</f>
        <v>1200</v>
      </c>
      <c r="H48" s="18"/>
      <c r="I48" s="18">
        <v>1200</v>
      </c>
    </row>
    <row r="49" spans="1:9" ht="12.75">
      <c r="A49" s="17"/>
      <c r="B49" s="16"/>
      <c r="C49" s="12" t="s">
        <v>32</v>
      </c>
      <c r="D49" s="17"/>
      <c r="E49" s="17"/>
      <c r="F49" s="17"/>
      <c r="G49" s="18">
        <f>'[1]M-GER95A.XLS'!$U$86+2</f>
        <v>-44846.46976325843</v>
      </c>
      <c r="H49" s="18"/>
      <c r="I49" s="18">
        <v>-17500</v>
      </c>
    </row>
    <row r="50" spans="1:9" ht="12.75">
      <c r="A50" s="17"/>
      <c r="B50" s="21"/>
      <c r="C50" s="12" t="s">
        <v>33</v>
      </c>
      <c r="D50" s="17"/>
      <c r="E50" s="17"/>
      <c r="F50" s="17"/>
      <c r="G50" s="18">
        <f>'[1]M-GER95A.XLS'!$U$75</f>
        <v>9687.479684403204</v>
      </c>
      <c r="H50" s="18"/>
      <c r="I50" s="18">
        <v>9555</v>
      </c>
    </row>
    <row r="51" spans="1:9" ht="12.75">
      <c r="A51" s="17"/>
      <c r="B51" s="16"/>
      <c r="C51" s="17"/>
      <c r="D51" s="17"/>
      <c r="E51" s="17"/>
      <c r="F51" s="17"/>
      <c r="G51" s="27">
        <f>SUM(G43:G50)+1</f>
        <v>651401.4928437646</v>
      </c>
      <c r="H51" s="27"/>
      <c r="I51" s="27">
        <f>SUM(I43:I50)</f>
        <v>678615</v>
      </c>
    </row>
    <row r="52" spans="1:9" ht="12.75">
      <c r="A52" s="17"/>
      <c r="B52" s="16"/>
      <c r="C52" s="17"/>
      <c r="D52" s="17"/>
      <c r="E52" s="17"/>
      <c r="F52" s="17"/>
      <c r="G52" s="18"/>
      <c r="H52" s="18"/>
      <c r="I52" s="18"/>
    </row>
    <row r="53" spans="1:9" ht="12.75">
      <c r="A53" s="19" t="s">
        <v>46</v>
      </c>
      <c r="B53" s="16" t="s">
        <v>34</v>
      </c>
      <c r="C53" s="17"/>
      <c r="D53" s="17"/>
      <c r="E53" s="17"/>
      <c r="F53" s="17"/>
      <c r="G53" s="18">
        <f>'[1]M-GER95A.XLS'!$U$88</f>
        <v>16192.514245553868</v>
      </c>
      <c r="H53" s="18"/>
      <c r="I53" s="18">
        <v>13490</v>
      </c>
    </row>
    <row r="54" spans="1:9" ht="12.75">
      <c r="A54" s="17"/>
      <c r="B54" s="16"/>
      <c r="C54" s="17"/>
      <c r="D54" s="17"/>
      <c r="E54" s="17"/>
      <c r="F54" s="17"/>
      <c r="G54" s="18"/>
      <c r="H54" s="18"/>
      <c r="I54" s="18"/>
    </row>
    <row r="55" spans="1:9" ht="12.75">
      <c r="A55" s="19" t="s">
        <v>47</v>
      </c>
      <c r="B55" s="17" t="s">
        <v>35</v>
      </c>
      <c r="C55" s="17"/>
      <c r="D55" s="17"/>
      <c r="E55" s="17"/>
      <c r="F55" s="17"/>
      <c r="G55" s="18">
        <f>'[1]M-GER95A.XLS'!$U$92</f>
        <v>46456</v>
      </c>
      <c r="H55" s="17"/>
      <c r="I55" s="18">
        <v>46148</v>
      </c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8"/>
    </row>
    <row r="57" spans="1:9" ht="12.75">
      <c r="A57" s="19" t="s">
        <v>48</v>
      </c>
      <c r="B57" s="17" t="s">
        <v>36</v>
      </c>
      <c r="C57" s="17"/>
      <c r="D57" s="17"/>
      <c r="E57" s="17"/>
      <c r="F57" s="17"/>
      <c r="G57" s="17"/>
      <c r="H57" s="17"/>
      <c r="I57" s="18"/>
    </row>
    <row r="58" spans="1:9" ht="12.75">
      <c r="A58" s="17"/>
      <c r="B58" s="17" t="s">
        <v>113</v>
      </c>
      <c r="C58" s="17"/>
      <c r="D58" s="17"/>
      <c r="E58" s="17"/>
      <c r="F58" s="17"/>
      <c r="G58" s="18">
        <f>'[1]M-GER95A.XLS'!$U$93</f>
        <v>103768</v>
      </c>
      <c r="H58" s="17"/>
      <c r="I58" s="18">
        <v>103768</v>
      </c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12.75">
      <c r="A60" s="19" t="s">
        <v>49</v>
      </c>
      <c r="B60" s="17" t="s">
        <v>37</v>
      </c>
      <c r="C60" s="17"/>
      <c r="D60" s="17"/>
      <c r="E60" s="17"/>
      <c r="F60" s="17"/>
      <c r="G60" s="18">
        <f>'[1]M-GER95A.XLS'!$U$94+'[1]M-GER95A.XLS'!$U$91</f>
        <v>2308.2792059999997</v>
      </c>
      <c r="H60" s="17"/>
      <c r="I60" s="18">
        <v>2633</v>
      </c>
    </row>
    <row r="61" spans="1:9" ht="13.5" thickBot="1">
      <c r="A61" s="17"/>
      <c r="B61" s="7"/>
      <c r="C61" s="17"/>
      <c r="D61" s="17"/>
      <c r="E61" s="17"/>
      <c r="F61" s="17"/>
      <c r="G61" s="23">
        <f>SUM(G51:G60)</f>
        <v>820126.2862953185</v>
      </c>
      <c r="H61" s="23"/>
      <c r="I61" s="23">
        <f>SUM(I51:I60)</f>
        <v>844654</v>
      </c>
    </row>
    <row r="62" spans="1:9" ht="13.5" thickTop="1">
      <c r="A62" s="17"/>
      <c r="B62" s="7"/>
      <c r="C62" s="17"/>
      <c r="D62" s="17"/>
      <c r="E62" s="17"/>
      <c r="F62" s="17"/>
      <c r="G62" s="22"/>
      <c r="H62" s="22"/>
      <c r="I62" s="22"/>
    </row>
    <row r="63" spans="1:9" ht="12.75">
      <c r="A63" s="19" t="s">
        <v>50</v>
      </c>
      <c r="B63" s="17" t="s">
        <v>51</v>
      </c>
      <c r="C63" s="17"/>
      <c r="D63" s="17"/>
      <c r="E63" s="17"/>
      <c r="F63" s="17"/>
      <c r="G63" s="18">
        <f>(G51-G18)/G43*100</f>
        <v>104.59219392340265</v>
      </c>
      <c r="H63" s="17"/>
      <c r="I63" s="18">
        <f>(I51-I18)/I43*100</f>
        <v>108.85525214632143</v>
      </c>
    </row>
    <row r="67" ht="12.75">
      <c r="C67" s="2"/>
    </row>
    <row r="68" spans="3:7" ht="12.75">
      <c r="C68" s="2"/>
      <c r="G68" s="3"/>
    </row>
    <row r="69" ht="12.75">
      <c r="C69" s="2"/>
    </row>
    <row r="70" ht="12.75">
      <c r="C70" s="2"/>
    </row>
  </sheetData>
  <printOptions/>
  <pageMargins left="0.75" right="0.75" top="0.54" bottom="0.55" header="0.54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4:G105"/>
  <sheetViews>
    <sheetView workbookViewId="0" topLeftCell="A97">
      <selection activeCell="A97" sqref="A97"/>
    </sheetView>
  </sheetViews>
  <sheetFormatPr defaultColWidth="9.140625" defaultRowHeight="12.75"/>
  <sheetData>
    <row r="34" ht="12.75">
      <c r="G34" s="31"/>
    </row>
    <row r="35" ht="12.75">
      <c r="G35" s="31"/>
    </row>
    <row r="36" ht="12.75">
      <c r="G36" s="31"/>
    </row>
    <row r="37" ht="12.75">
      <c r="G37" s="31"/>
    </row>
    <row r="38" ht="12.75">
      <c r="G38" s="31"/>
    </row>
    <row r="39" ht="12.75">
      <c r="G39" s="31"/>
    </row>
    <row r="40" ht="12.75">
      <c r="G40" s="31"/>
    </row>
    <row r="41" ht="12.75">
      <c r="G41" s="31"/>
    </row>
    <row r="42" ht="12.75">
      <c r="G42" s="31"/>
    </row>
    <row r="43" ht="12.75">
      <c r="G43" s="31"/>
    </row>
    <row r="44" ht="12.75">
      <c r="G44" s="31"/>
    </row>
    <row r="45" ht="12.75">
      <c r="G45" s="31"/>
    </row>
    <row r="46" ht="12.75">
      <c r="G46" s="31"/>
    </row>
    <row r="47" ht="12.75">
      <c r="G47" s="31"/>
    </row>
    <row r="48" ht="12.75">
      <c r="G48" s="31"/>
    </row>
    <row r="49" ht="12.75">
      <c r="G49" s="31"/>
    </row>
    <row r="50" ht="12.75">
      <c r="G50" s="31"/>
    </row>
    <row r="51" ht="12.75">
      <c r="G51" s="31"/>
    </row>
    <row r="52" ht="12.75">
      <c r="G52" s="31"/>
    </row>
    <row r="53" ht="12.75">
      <c r="G53" s="31"/>
    </row>
    <row r="54" ht="12.75">
      <c r="G54" s="31"/>
    </row>
    <row r="55" ht="12.75">
      <c r="G55" s="31"/>
    </row>
    <row r="56" ht="12.75">
      <c r="G56" s="31"/>
    </row>
    <row r="57" ht="12.75">
      <c r="G57" s="31"/>
    </row>
    <row r="58" ht="12.75">
      <c r="G58" s="31"/>
    </row>
    <row r="59" ht="12.75">
      <c r="G59" s="31"/>
    </row>
    <row r="60" ht="12.75">
      <c r="G60" s="31"/>
    </row>
    <row r="61" ht="12.75">
      <c r="G61" s="31"/>
    </row>
    <row r="62" ht="12.75">
      <c r="G62" s="31"/>
    </row>
    <row r="63" ht="12.75">
      <c r="G63" s="31"/>
    </row>
    <row r="64" ht="12.75">
      <c r="G64" s="31"/>
    </row>
    <row r="65" ht="12.75">
      <c r="G65" s="31"/>
    </row>
    <row r="66" ht="12.75">
      <c r="G66" s="31"/>
    </row>
    <row r="67" ht="12.75">
      <c r="G67" s="31"/>
    </row>
    <row r="68" ht="12.75">
      <c r="G68" s="31"/>
    </row>
    <row r="69" ht="12.75">
      <c r="G69" s="31"/>
    </row>
    <row r="70" ht="12.75">
      <c r="G70" s="31"/>
    </row>
    <row r="71" ht="12.75">
      <c r="G71" s="31"/>
    </row>
    <row r="72" ht="12.75">
      <c r="G72" s="31"/>
    </row>
    <row r="73" ht="12.75">
      <c r="G73" s="31"/>
    </row>
    <row r="74" ht="12.75">
      <c r="G74" s="31"/>
    </row>
    <row r="75" ht="12.75">
      <c r="G75" s="31"/>
    </row>
    <row r="76" ht="12.75">
      <c r="G76" s="31"/>
    </row>
    <row r="77" ht="12.75">
      <c r="G77" s="31"/>
    </row>
    <row r="78" ht="12.75">
      <c r="G78" s="31"/>
    </row>
    <row r="79" ht="12.75">
      <c r="G79" s="31"/>
    </row>
    <row r="80" ht="12.75">
      <c r="G80" s="31"/>
    </row>
    <row r="81" ht="12.75">
      <c r="G81" s="31"/>
    </row>
    <row r="82" ht="12.75">
      <c r="G82" s="31"/>
    </row>
    <row r="83" ht="12.75">
      <c r="G83" s="31"/>
    </row>
    <row r="84" ht="12.75">
      <c r="G84" s="31"/>
    </row>
    <row r="85" ht="12.75">
      <c r="G85" s="31"/>
    </row>
    <row r="86" ht="12.75">
      <c r="G86" s="31"/>
    </row>
    <row r="87" ht="12.75">
      <c r="G87" s="31"/>
    </row>
    <row r="88" ht="12.75">
      <c r="G88" s="31"/>
    </row>
    <row r="89" ht="12.75">
      <c r="G89" s="31"/>
    </row>
    <row r="90" ht="12.75">
      <c r="G90" s="31"/>
    </row>
    <row r="91" ht="12.75">
      <c r="G91" s="31"/>
    </row>
    <row r="92" ht="12.75">
      <c r="G92" s="31"/>
    </row>
    <row r="93" ht="12.75">
      <c r="G93" s="31"/>
    </row>
    <row r="94" ht="12.75">
      <c r="G94" s="31"/>
    </row>
    <row r="95" ht="12.75">
      <c r="G95" s="31"/>
    </row>
    <row r="96" ht="12.75">
      <c r="G96" s="31"/>
    </row>
    <row r="97" ht="12.75">
      <c r="G97" s="31"/>
    </row>
    <row r="98" ht="12.75">
      <c r="G98" s="31"/>
    </row>
    <row r="99" ht="12.75">
      <c r="G99" s="31"/>
    </row>
    <row r="100" ht="12.75">
      <c r="G100" s="31"/>
    </row>
    <row r="101" ht="12.75">
      <c r="G101" s="31"/>
    </row>
    <row r="102" ht="12.75">
      <c r="G102" s="31"/>
    </row>
    <row r="103" ht="12.75">
      <c r="G103" s="31"/>
    </row>
    <row r="104" ht="12.75">
      <c r="G104" s="31"/>
    </row>
    <row r="105" ht="12.75">
      <c r="G105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13">
      <selection activeCell="A113" sqref="A113"/>
    </sheetView>
  </sheetViews>
  <sheetFormatPr defaultColWidth="9.140625" defaultRowHeight="12.75"/>
  <cols>
    <col min="1" max="1" width="3.140625" style="0" customWidth="1"/>
    <col min="2" max="2" width="11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8.8515625" style="0" customWidth="1"/>
    <col min="9" max="9" width="9.7109375" style="0" customWidth="1"/>
  </cols>
  <sheetData/>
  <printOptions/>
  <pageMargins left="0.49" right="0.24" top="0.73" bottom="1" header="0.37" footer="0.5"/>
  <pageSetup horizontalDpi="600" verticalDpi="600" orientation="portrait" r:id="rId1"/>
  <headerFooter alignWithMargins="0">
    <oddFooter>&amp;R&amp;D&amp;T&amp;F&amp;A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5">
      <selection activeCell="A145" sqref="A145"/>
    </sheetView>
  </sheetViews>
  <sheetFormatPr defaultColWidth="9.140625" defaultRowHeight="12.75"/>
  <cols>
    <col min="1" max="1" width="4.7109375" style="0" customWidth="1"/>
    <col min="7" max="8" width="12.140625" style="0" bestFit="1" customWidth="1"/>
    <col min="9" max="9" width="9.7109375" style="0" customWidth="1"/>
  </cols>
  <sheetData/>
  <printOptions/>
  <pageMargins left="0.58" right="0.24" top="0.4" bottom="0" header="0.4" footer="0.27"/>
  <pageSetup horizontalDpi="600" verticalDpi="600" orientation="portrait" scale="98" r:id="rId1"/>
  <headerFooter alignWithMargins="0">
    <oddHeader>&amp;R&amp;D&amp;T&amp;F&amp;A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8"/>
  <sheetViews>
    <sheetView tabSelected="1" workbookViewId="0" topLeftCell="G89">
      <selection activeCell="O104" sqref="O104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7109375" style="0" customWidth="1"/>
    <col min="4" max="4" width="3.140625" style="0" customWidth="1"/>
    <col min="5" max="5" width="10.7109375" style="0" customWidth="1"/>
    <col min="7" max="7" width="3.57421875" style="0" customWidth="1"/>
    <col min="8" max="8" width="2.57421875" style="0" customWidth="1"/>
    <col min="9" max="10" width="10.7109375" style="0" customWidth="1"/>
    <col min="11" max="11" width="0.42578125" style="0" customWidth="1"/>
    <col min="12" max="12" width="0.42578125" style="0" hidden="1" customWidth="1"/>
    <col min="13" max="13" width="8.7109375" style="0" customWidth="1"/>
    <col min="14" max="14" width="10.28125" style="0" customWidth="1"/>
    <col min="15" max="15" width="10.421875" style="0" customWidth="1"/>
    <col min="16" max="16" width="3.140625" style="0" customWidth="1"/>
    <col min="17" max="17" width="2.421875" style="0" customWidth="1"/>
    <col min="18" max="18" width="3.28125" style="0" customWidth="1"/>
    <col min="19" max="19" width="12.57421875" style="0" customWidth="1"/>
    <col min="20" max="20" width="10.28125" style="0" customWidth="1"/>
    <col min="21" max="21" width="8.28125" style="0" customWidth="1"/>
  </cols>
  <sheetData>
    <row r="1" spans="1:3" ht="12.75">
      <c r="A1" s="9"/>
      <c r="B1" s="9" t="s">
        <v>54</v>
      </c>
      <c r="C1" s="9"/>
    </row>
    <row r="2" spans="1:18" ht="12.75">
      <c r="A2" s="9"/>
      <c r="B2" s="29" t="s">
        <v>132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s="9"/>
      <c r="B4" s="29" t="s">
        <v>133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>
      <c r="A5" s="9"/>
      <c r="B5" s="29" t="s">
        <v>131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9"/>
      <c r="B7" s="9" t="s">
        <v>55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>
      <c r="A9" s="9"/>
      <c r="B9" s="9"/>
      <c r="C9" s="9"/>
      <c r="D9" s="9"/>
      <c r="E9" s="9"/>
      <c r="F9" s="9"/>
      <c r="G9" s="9"/>
      <c r="H9" s="9"/>
      <c r="I9" s="9"/>
      <c r="J9" s="9" t="s">
        <v>60</v>
      </c>
      <c r="K9" s="9"/>
      <c r="L9" s="9"/>
      <c r="M9" s="9"/>
      <c r="N9" s="9"/>
      <c r="O9" s="9" t="s">
        <v>64</v>
      </c>
      <c r="P9" s="9"/>
      <c r="Q9" s="9"/>
      <c r="R9" s="9"/>
    </row>
    <row r="10" spans="1:18" ht="12.75">
      <c r="A10" s="9"/>
      <c r="B10" s="9"/>
      <c r="C10" s="9"/>
      <c r="D10" s="9"/>
      <c r="E10" s="9"/>
      <c r="F10" s="9"/>
      <c r="G10" s="9"/>
      <c r="H10" s="9"/>
      <c r="I10" s="9"/>
      <c r="J10" s="9" t="s">
        <v>56</v>
      </c>
      <c r="K10" s="9"/>
      <c r="L10" s="9"/>
      <c r="M10" s="9" t="s">
        <v>57</v>
      </c>
      <c r="N10" s="9"/>
      <c r="O10" s="9" t="s">
        <v>56</v>
      </c>
      <c r="P10" s="9"/>
      <c r="Q10" s="9" t="s">
        <v>57</v>
      </c>
      <c r="R10" s="9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 t="s">
        <v>65</v>
      </c>
      <c r="K11" s="9"/>
      <c r="L11" s="9"/>
      <c r="M11" s="9" t="s">
        <v>58</v>
      </c>
      <c r="N11" s="9"/>
      <c r="O11" s="9" t="s">
        <v>65</v>
      </c>
      <c r="P11" s="9"/>
      <c r="Q11" s="9" t="s">
        <v>58</v>
      </c>
      <c r="R11" s="9"/>
    </row>
    <row r="12" spans="1:18" ht="12.75">
      <c r="A12" s="9"/>
      <c r="B12" s="9"/>
      <c r="C12" s="9"/>
      <c r="D12" s="9"/>
      <c r="E12" s="9"/>
      <c r="F12" s="9"/>
      <c r="G12" s="9"/>
      <c r="H12" s="9"/>
      <c r="J12" s="9" t="s">
        <v>3</v>
      </c>
      <c r="K12" s="9"/>
      <c r="L12" s="9"/>
      <c r="M12" s="9" t="s">
        <v>59</v>
      </c>
      <c r="N12" s="9"/>
      <c r="O12" s="9" t="s">
        <v>61</v>
      </c>
      <c r="P12" s="9"/>
      <c r="Q12" s="9" t="s">
        <v>62</v>
      </c>
      <c r="R12" s="9"/>
    </row>
    <row r="13" spans="1:18" ht="12.75">
      <c r="A13" s="9"/>
      <c r="B13" s="9"/>
      <c r="C13" s="9"/>
      <c r="D13" s="9"/>
      <c r="E13" s="9"/>
      <c r="F13" s="9"/>
      <c r="G13" s="9"/>
      <c r="H13" s="9"/>
      <c r="J13" s="35" t="s">
        <v>134</v>
      </c>
      <c r="K13" s="9"/>
      <c r="L13" s="9"/>
      <c r="M13" s="29" t="s">
        <v>129</v>
      </c>
      <c r="N13" s="9" t="s">
        <v>135</v>
      </c>
      <c r="O13" s="35" t="s">
        <v>134</v>
      </c>
      <c r="P13" s="9"/>
      <c r="Q13" s="29" t="s">
        <v>136</v>
      </c>
      <c r="R13" s="9"/>
    </row>
    <row r="14" spans="1:18" ht="12.75">
      <c r="A14" s="9"/>
      <c r="B14" s="9"/>
      <c r="C14" s="9"/>
      <c r="D14" s="9"/>
      <c r="E14" s="9"/>
      <c r="F14" s="9"/>
      <c r="G14" s="9"/>
      <c r="H14" s="9"/>
      <c r="J14" s="9" t="s">
        <v>118</v>
      </c>
      <c r="K14" s="9"/>
      <c r="L14" s="9"/>
      <c r="M14" s="9" t="s">
        <v>117</v>
      </c>
      <c r="N14" s="9"/>
      <c r="O14" s="9" t="s">
        <v>116</v>
      </c>
      <c r="P14" s="9"/>
      <c r="Q14" s="9" t="s">
        <v>63</v>
      </c>
      <c r="R14" s="9"/>
    </row>
    <row r="16" spans="2:19" ht="12.75">
      <c r="B16" s="13" t="s">
        <v>38</v>
      </c>
      <c r="C16" t="s">
        <v>66</v>
      </c>
      <c r="E16" t="s">
        <v>67</v>
      </c>
      <c r="J16" s="3">
        <v>40827</v>
      </c>
      <c r="N16" s="31">
        <v>74909</v>
      </c>
      <c r="O16" s="3">
        <f>'[1]M-GER95A.XLS'!$U$105</f>
        <v>67305.13882785999</v>
      </c>
      <c r="S16" s="3">
        <v>139689</v>
      </c>
    </row>
    <row r="17" ht="12.75">
      <c r="N17" s="31"/>
    </row>
    <row r="18" spans="3:19" ht="12.75">
      <c r="C18" t="s">
        <v>68</v>
      </c>
      <c r="E18" t="s">
        <v>119</v>
      </c>
      <c r="J18" s="3">
        <v>282</v>
      </c>
      <c r="N18" s="31">
        <v>551</v>
      </c>
      <c r="O18" s="3">
        <f>'[1]M-GER95A.XLS'!$N$589</f>
        <v>1594.091</v>
      </c>
      <c r="S18" s="3">
        <v>1537</v>
      </c>
    </row>
    <row r="19" spans="10:14" ht="12.75">
      <c r="J19" s="3"/>
      <c r="N19" s="31"/>
    </row>
    <row r="20" spans="3:14" ht="12.75">
      <c r="C20" t="s">
        <v>69</v>
      </c>
      <c r="E20" t="s">
        <v>70</v>
      </c>
      <c r="J20" s="3"/>
      <c r="N20" s="31"/>
    </row>
    <row r="21" spans="3:19" ht="12.75">
      <c r="C21" s="13" t="s">
        <v>16</v>
      </c>
      <c r="D21" s="13"/>
      <c r="E21" t="s">
        <v>127</v>
      </c>
      <c r="J21" s="3">
        <v>1079</v>
      </c>
      <c r="N21" s="31">
        <v>2494</v>
      </c>
      <c r="O21" s="3">
        <f>'[1]M-GER95A.XLS'!$N$562-O18</f>
        <v>3130.6566959350007</v>
      </c>
      <c r="S21" s="3">
        <v>6950</v>
      </c>
    </row>
    <row r="22" ht="12.75">
      <c r="N22" s="31"/>
    </row>
    <row r="23" spans="2:14" ht="12.75">
      <c r="B23" s="13" t="s">
        <v>39</v>
      </c>
      <c r="C23" t="s">
        <v>66</v>
      </c>
      <c r="E23" t="s">
        <v>105</v>
      </c>
      <c r="N23" s="31"/>
    </row>
    <row r="24" spans="5:14" ht="12.75">
      <c r="E24" t="s">
        <v>71</v>
      </c>
      <c r="N24" s="31"/>
    </row>
    <row r="25" spans="5:14" ht="12.75">
      <c r="E25" t="s">
        <v>72</v>
      </c>
      <c r="N25" s="31"/>
    </row>
    <row r="26" spans="5:14" ht="12.75">
      <c r="E26" t="s">
        <v>73</v>
      </c>
      <c r="N26" s="31"/>
    </row>
    <row r="27" spans="5:14" ht="12.75">
      <c r="E27" t="s">
        <v>83</v>
      </c>
      <c r="N27" s="31"/>
    </row>
    <row r="28" spans="5:19" ht="12.75">
      <c r="E28" t="s">
        <v>74</v>
      </c>
      <c r="J28" s="3">
        <v>4101</v>
      </c>
      <c r="N28" s="31">
        <v>15953</v>
      </c>
      <c r="O28" s="3">
        <f>O42-SUM(O29:O34)</f>
        <v>13251.034884680132</v>
      </c>
      <c r="S28" s="3">
        <v>29521</v>
      </c>
    </row>
    <row r="29" ht="12.75">
      <c r="N29" s="31"/>
    </row>
    <row r="30" spans="3:19" ht="12.75">
      <c r="C30" t="s">
        <v>68</v>
      </c>
      <c r="E30" t="s">
        <v>75</v>
      </c>
      <c r="J30" s="3">
        <v>-4567</v>
      </c>
      <c r="N30" s="31">
        <v>-10440</v>
      </c>
      <c r="O30" s="3">
        <f>-SUM('[1]M-GER95A.XLS'!$N$411:$N$413)</f>
        <v>-9908.770100819998</v>
      </c>
      <c r="S30" s="3">
        <v>-17080</v>
      </c>
    </row>
    <row r="31" ht="12.75">
      <c r="N31" s="31"/>
    </row>
    <row r="32" spans="3:19" ht="12.75">
      <c r="C32" t="s">
        <v>69</v>
      </c>
      <c r="E32" t="s">
        <v>76</v>
      </c>
      <c r="J32" s="3">
        <v>-3037</v>
      </c>
      <c r="N32" s="31">
        <v>-3043</v>
      </c>
      <c r="O32" s="3">
        <f>-SUM('[1]M-GER95A.XLS'!$N$396:$N$397)</f>
        <v>-5664.593415855</v>
      </c>
      <c r="S32" s="3">
        <v>-5498</v>
      </c>
    </row>
    <row r="33" ht="12.75">
      <c r="N33" s="31"/>
    </row>
    <row r="34" spans="3:19" ht="12.75">
      <c r="C34" t="s">
        <v>77</v>
      </c>
      <c r="E34" t="s">
        <v>120</v>
      </c>
      <c r="J34" s="3">
        <v>-20574</v>
      </c>
      <c r="N34" s="31">
        <v>2672</v>
      </c>
      <c r="O34" s="3">
        <f>'[1]M-GER95A.XLS'!$U$209</f>
        <v>-20336.404503305</v>
      </c>
      <c r="S34" s="3">
        <v>1800</v>
      </c>
    </row>
    <row r="35" ht="12.75">
      <c r="N35" s="31"/>
    </row>
    <row r="36" spans="3:14" ht="12.75">
      <c r="C36" t="s">
        <v>78</v>
      </c>
      <c r="E36" t="s">
        <v>106</v>
      </c>
      <c r="N36" s="31"/>
    </row>
    <row r="37" spans="5:14" ht="12.75">
      <c r="E37" t="s">
        <v>71</v>
      </c>
      <c r="N37" s="31"/>
    </row>
    <row r="38" spans="5:14" ht="12.75">
      <c r="E38" t="s">
        <v>72</v>
      </c>
      <c r="N38" s="31"/>
    </row>
    <row r="39" spans="5:14" ht="12.75">
      <c r="E39" t="s">
        <v>121</v>
      </c>
      <c r="N39" s="31"/>
    </row>
    <row r="40" spans="5:14" ht="12.75">
      <c r="E40" t="s">
        <v>122</v>
      </c>
      <c r="N40" s="31"/>
    </row>
    <row r="41" spans="5:14" ht="12.75">
      <c r="E41" t="s">
        <v>123</v>
      </c>
      <c r="N41" s="31"/>
    </row>
    <row r="42" spans="5:19" ht="12.75">
      <c r="E42" t="s">
        <v>124</v>
      </c>
      <c r="J42" s="3">
        <v>-24077</v>
      </c>
      <c r="N42" s="31">
        <v>5142</v>
      </c>
      <c r="O42" s="3">
        <f>SUM('[1]M-GER95A.XLS'!$U$208:$U$209)-1</f>
        <v>-22658.733135299863</v>
      </c>
      <c r="S42" s="3">
        <v>8743</v>
      </c>
    </row>
    <row r="43" ht="12.75">
      <c r="N43" s="31"/>
    </row>
    <row r="44" spans="3:14" ht="12.75">
      <c r="C44" t="s">
        <v>79</v>
      </c>
      <c r="E44" t="s">
        <v>80</v>
      </c>
      <c r="N44" s="31"/>
    </row>
    <row r="45" spans="5:19" ht="12.75">
      <c r="E45" t="s">
        <v>81</v>
      </c>
      <c r="J45" s="3">
        <v>-188</v>
      </c>
      <c r="N45" s="31">
        <v>-321</v>
      </c>
      <c r="O45" s="3">
        <f>'[1]M-GER95A.XLS'!$U$210</f>
        <v>-447.156372</v>
      </c>
      <c r="S45" s="3">
        <v>-666</v>
      </c>
    </row>
    <row r="46" ht="12.75">
      <c r="N46" s="31"/>
    </row>
    <row r="47" spans="3:14" ht="12.75">
      <c r="C47" t="s">
        <v>82</v>
      </c>
      <c r="E47" t="s">
        <v>107</v>
      </c>
      <c r="N47" s="31"/>
    </row>
    <row r="48" spans="5:14" ht="12.75">
      <c r="E48" t="s">
        <v>83</v>
      </c>
      <c r="N48" s="31"/>
    </row>
    <row r="49" spans="5:19" ht="12.75">
      <c r="E49" t="s">
        <v>74</v>
      </c>
      <c r="J49" s="3">
        <v>-24265</v>
      </c>
      <c r="N49" s="31">
        <v>4821</v>
      </c>
      <c r="O49" s="3">
        <f>O42+O45</f>
        <v>-23105.889507299864</v>
      </c>
      <c r="S49" s="3">
        <v>8077</v>
      </c>
    </row>
    <row r="50" ht="12.75">
      <c r="N50" s="31"/>
    </row>
    <row r="51" spans="3:19" ht="12.75">
      <c r="C51" t="s">
        <v>84</v>
      </c>
      <c r="E51" t="s">
        <v>85</v>
      </c>
      <c r="J51" s="3">
        <v>-1019</v>
      </c>
      <c r="N51" s="31">
        <v>-3</v>
      </c>
      <c r="O51" s="3">
        <f>'[1]M-GER95A.XLS'!$U$212</f>
        <v>-1474.30875</v>
      </c>
      <c r="S51" s="3">
        <v>-219</v>
      </c>
    </row>
    <row r="52" ht="12.75">
      <c r="N52" s="31"/>
    </row>
    <row r="53" spans="3:19" ht="12.75">
      <c r="C53" t="s">
        <v>86</v>
      </c>
      <c r="D53" t="s">
        <v>86</v>
      </c>
      <c r="E53" t="s">
        <v>108</v>
      </c>
      <c r="J53" s="3">
        <f>J49+J51</f>
        <v>-25284</v>
      </c>
      <c r="N53" s="31">
        <v>4818</v>
      </c>
      <c r="O53" s="3">
        <f>O49+O51</f>
        <v>-24580.198257299864</v>
      </c>
      <c r="S53" s="3">
        <v>7858</v>
      </c>
    </row>
    <row r="54" spans="4:19" ht="12.75">
      <c r="D54" t="s">
        <v>87</v>
      </c>
      <c r="E54" t="s">
        <v>88</v>
      </c>
      <c r="J54" s="3">
        <v>-1463</v>
      </c>
      <c r="N54" s="31">
        <v>-501</v>
      </c>
      <c r="O54" s="3">
        <f>'[1]M-GER95A.XLS'!$U$220+'[1]M-GER95A.XLS'!$U$222</f>
        <v>-2765.980145932875</v>
      </c>
      <c r="S54" s="3">
        <v>-628</v>
      </c>
    </row>
    <row r="55" ht="12.75">
      <c r="N55" s="31"/>
    </row>
    <row r="56" spans="3:14" ht="12.75">
      <c r="C56" t="s">
        <v>89</v>
      </c>
      <c r="D56" t="s">
        <v>108</v>
      </c>
      <c r="N56" s="31"/>
    </row>
    <row r="57" spans="4:14" ht="12.75">
      <c r="D57" t="s">
        <v>95</v>
      </c>
      <c r="N57" s="31"/>
    </row>
    <row r="58" spans="4:19" ht="12.75">
      <c r="D58" t="s">
        <v>90</v>
      </c>
      <c r="J58" s="3">
        <f>J53+J54</f>
        <v>-26747</v>
      </c>
      <c r="N58" s="31">
        <v>4317</v>
      </c>
      <c r="O58" s="3">
        <f>O53+O54</f>
        <v>-27346.178403232738</v>
      </c>
      <c r="S58" s="3">
        <v>7230</v>
      </c>
    </row>
    <row r="59" ht="12.75">
      <c r="N59" s="31"/>
    </row>
    <row r="60" ht="12.75">
      <c r="N60" s="31"/>
    </row>
    <row r="61" ht="12.75">
      <c r="N61" s="31"/>
    </row>
    <row r="62" ht="12.75">
      <c r="N62" s="31"/>
    </row>
    <row r="63" ht="12.75">
      <c r="N63" s="31"/>
    </row>
    <row r="64" ht="12.75">
      <c r="N64" s="31"/>
    </row>
    <row r="65" ht="12.75">
      <c r="N65" s="31"/>
    </row>
    <row r="66" ht="12.75">
      <c r="N66" s="31"/>
    </row>
    <row r="67" ht="12.75">
      <c r="N67" s="31"/>
    </row>
    <row r="68" spans="3:19" ht="12.75">
      <c r="C68" t="s">
        <v>91</v>
      </c>
      <c r="D68" t="s">
        <v>86</v>
      </c>
      <c r="E68" t="s">
        <v>92</v>
      </c>
      <c r="J68" s="26" t="s">
        <v>125</v>
      </c>
      <c r="K68" s="3"/>
      <c r="L68" s="3"/>
      <c r="M68" s="3"/>
      <c r="N68" s="32">
        <v>0</v>
      </c>
      <c r="O68" s="26" t="s">
        <v>125</v>
      </c>
      <c r="P68" s="3"/>
      <c r="Q68" s="3"/>
      <c r="R68" s="3"/>
      <c r="S68" s="26" t="s">
        <v>125</v>
      </c>
    </row>
    <row r="69" spans="4:19" ht="12.75">
      <c r="D69" t="s">
        <v>87</v>
      </c>
      <c r="E69" t="s">
        <v>88</v>
      </c>
      <c r="J69" s="26" t="s">
        <v>125</v>
      </c>
      <c r="K69" s="3"/>
      <c r="L69" s="3"/>
      <c r="M69" s="3"/>
      <c r="N69" s="32">
        <v>0</v>
      </c>
      <c r="O69" s="26" t="s">
        <v>125</v>
      </c>
      <c r="P69" s="3"/>
      <c r="Q69" s="3"/>
      <c r="R69" s="3"/>
      <c r="S69" s="26" t="s">
        <v>125</v>
      </c>
    </row>
    <row r="70" spans="4:19" ht="12.75">
      <c r="D70" t="s">
        <v>93</v>
      </c>
      <c r="E70" t="s">
        <v>92</v>
      </c>
      <c r="J70" s="3"/>
      <c r="K70" s="3"/>
      <c r="L70" s="3"/>
      <c r="M70" s="3"/>
      <c r="N70" s="32"/>
      <c r="O70" s="3"/>
      <c r="P70" s="3"/>
      <c r="Q70" s="3"/>
      <c r="R70" s="3"/>
      <c r="S70" s="3"/>
    </row>
    <row r="71" spans="5:19" ht="12.75">
      <c r="E71" t="s">
        <v>95</v>
      </c>
      <c r="J71" s="3"/>
      <c r="K71" s="3"/>
      <c r="L71" s="3"/>
      <c r="M71" s="3"/>
      <c r="N71" s="32"/>
      <c r="O71" s="3"/>
      <c r="P71" s="3"/>
      <c r="Q71" s="3"/>
      <c r="R71" s="3"/>
      <c r="S71" s="3"/>
    </row>
    <row r="72" spans="5:19" ht="12.75">
      <c r="E72" t="s">
        <v>90</v>
      </c>
      <c r="J72" s="26" t="s">
        <v>125</v>
      </c>
      <c r="K72" s="3"/>
      <c r="L72" s="3"/>
      <c r="M72" s="3"/>
      <c r="N72" s="32">
        <v>0</v>
      </c>
      <c r="O72" s="26" t="s">
        <v>125</v>
      </c>
      <c r="P72" s="3"/>
      <c r="Q72" s="3"/>
      <c r="R72" s="3"/>
      <c r="S72" s="26" t="s">
        <v>125</v>
      </c>
    </row>
    <row r="73" ht="12.75">
      <c r="N73" s="31"/>
    </row>
    <row r="74" spans="3:14" ht="12.75">
      <c r="C74" t="s">
        <v>94</v>
      </c>
      <c r="D74" t="s">
        <v>109</v>
      </c>
      <c r="N74" s="31"/>
    </row>
    <row r="75" spans="4:14" ht="12.75">
      <c r="D75" t="s">
        <v>96</v>
      </c>
      <c r="N75" s="31"/>
    </row>
    <row r="76" spans="4:19" ht="12.75">
      <c r="D76" t="s">
        <v>97</v>
      </c>
      <c r="J76" s="3">
        <f>SUM(J58:J72)</f>
        <v>-26747</v>
      </c>
      <c r="N76" s="31">
        <v>4317</v>
      </c>
      <c r="O76" s="3">
        <f>SUM(O58:O72)</f>
        <v>-27346.178403232738</v>
      </c>
      <c r="S76" s="3">
        <v>7230</v>
      </c>
    </row>
    <row r="77" ht="12.75">
      <c r="N77" s="31"/>
    </row>
    <row r="78" spans="2:14" ht="12.75">
      <c r="B78" s="13" t="s">
        <v>40</v>
      </c>
      <c r="C78" t="s">
        <v>66</v>
      </c>
      <c r="D78" t="s">
        <v>98</v>
      </c>
      <c r="N78" s="31"/>
    </row>
    <row r="79" spans="4:14" ht="12.75">
      <c r="D79" t="s">
        <v>99</v>
      </c>
      <c r="N79" s="31"/>
    </row>
    <row r="80" spans="4:14" ht="12.75">
      <c r="D80" t="s">
        <v>100</v>
      </c>
      <c r="N80" s="31"/>
    </row>
    <row r="81" spans="4:14" ht="12.75">
      <c r="D81" t="s">
        <v>101</v>
      </c>
      <c r="N81" s="31"/>
    </row>
    <row r="82" ht="12.75">
      <c r="N82" s="31"/>
    </row>
    <row r="83" spans="4:14" ht="12.75">
      <c r="D83" t="s">
        <v>86</v>
      </c>
      <c r="E83" t="s">
        <v>102</v>
      </c>
      <c r="N83" s="31"/>
    </row>
    <row r="84" spans="5:19" ht="12.75">
      <c r="E84" t="s">
        <v>103</v>
      </c>
      <c r="J84" s="25">
        <v>-4.32</v>
      </c>
      <c r="N84" s="33">
        <v>0.71</v>
      </c>
      <c r="O84" s="25">
        <f>'[2]sept1999'!$C$44</f>
        <v>-4.417785210049137</v>
      </c>
      <c r="P84" s="25"/>
      <c r="Q84" s="25"/>
      <c r="R84" s="25"/>
      <c r="S84" s="25">
        <v>1.19</v>
      </c>
    </row>
    <row r="85" ht="12.75">
      <c r="N85" s="31"/>
    </row>
    <row r="86" spans="4:14" ht="12.75">
      <c r="D86" t="s">
        <v>87</v>
      </c>
      <c r="E86" s="30" t="s">
        <v>128</v>
      </c>
      <c r="N86" s="31"/>
    </row>
    <row r="87" spans="5:19" ht="12.75">
      <c r="E87" t="s">
        <v>104</v>
      </c>
      <c r="J87" s="28">
        <v>-1.7</v>
      </c>
      <c r="N87" s="33">
        <f>'[3]sept1999'!$C$41-'[4]sept1999'!$C$56</f>
        <v>0.6930288292073443</v>
      </c>
      <c r="O87" s="28">
        <f>'[2]sept1999'!$C$56</f>
        <v>-1.3696840449457133</v>
      </c>
      <c r="S87" s="25">
        <f>'[3]sept1999'!$C$41</f>
        <v>1.2792301449154402</v>
      </c>
    </row>
    <row r="88" ht="12.75">
      <c r="N88" s="31"/>
    </row>
  </sheetData>
  <printOptions/>
  <pageMargins left="0.44" right="0" top="0.55" bottom="0.52" header="0.52" footer="0.5"/>
  <pageSetup fitToHeight="2" horizontalDpi="600" verticalDpi="600" orientation="portrait" paperSize="9" scale="9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2001-02-28T09:03:59Z</cp:lastPrinted>
  <dcterms:created xsi:type="dcterms:W3CDTF">2000-02-14T08:00:04Z</dcterms:created>
  <dcterms:modified xsi:type="dcterms:W3CDTF">2001-02-28T10:18:24Z</dcterms:modified>
  <cp:category/>
  <cp:version/>
  <cp:contentType/>
  <cp:contentStatus/>
</cp:coreProperties>
</file>