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751" activeTab="0"/>
  </bookViews>
  <sheets>
    <sheet name="Cover" sheetId="1" r:id="rId1"/>
    <sheet name="BS" sheetId="2" r:id="rId2"/>
    <sheet name="P&amp;L" sheetId="3" r:id="rId3"/>
    <sheet name="SCIE" sheetId="4" r:id="rId4"/>
    <sheet name="Detail CF" sheetId="5" r:id="rId5"/>
    <sheet name="NOTES" sheetId="6" r:id="rId6"/>
  </sheets>
  <definedNames>
    <definedName name="_xlnm.Print_Area" localSheetId="1">'BS'!$A$1:$J$54</definedName>
    <definedName name="_xlnm.Print_Area" localSheetId="0">'Cover'!$A$1:$H$36</definedName>
    <definedName name="_xlnm.Print_Area" localSheetId="4">'Detail CF'!$A$1:$J$56</definedName>
    <definedName name="_xlnm.Print_Area" localSheetId="5">'NOTES'!$A$1:$M$328</definedName>
    <definedName name="_xlnm.Print_Area" localSheetId="2">'P&amp;L'!$A$1:$M$56</definedName>
    <definedName name="_xlnm.Print_Area" localSheetId="3">'SCIE'!$A$1:$K$44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<sst xmlns="http://schemas.openxmlformats.org/spreadsheetml/2006/main" count="460" uniqueCount="341">
  <si>
    <t>Net profit for the period (RM'000)</t>
  </si>
  <si>
    <t>There were no material events subsequent to the end of this current quarter that have not been reflected</t>
  </si>
  <si>
    <t>in the financial statements for this interim period.</t>
  </si>
  <si>
    <t>Table of Contents</t>
  </si>
  <si>
    <t>The closing cash and cash equivalents comprise the following:</t>
  </si>
  <si>
    <t xml:space="preserve">  Deposits with licensed banks</t>
  </si>
  <si>
    <t xml:space="preserve">  Cash and bank balances</t>
  </si>
  <si>
    <t xml:space="preserve">The same accounting policies and methods of computation used in the preparation of the financial </t>
  </si>
  <si>
    <t xml:space="preserve">The audit report of the Company's most recent annual audited financial statements does not contain any </t>
  </si>
  <si>
    <t>for the gaming business that may be favourably impacted by the festive seasons.</t>
  </si>
  <si>
    <t>There were no material changes in contingent liabilities or contingent assets since the last annual balance</t>
  </si>
  <si>
    <t>sheet date.</t>
  </si>
  <si>
    <t>CASH FLOW FROM OPERATING ACTIVITIES</t>
  </si>
  <si>
    <t>Receipts from operations</t>
  </si>
  <si>
    <t>Payments for operating expenses (including taxes)</t>
  </si>
  <si>
    <t>CASH FLOW FROM INVESTING ACTIVITIES</t>
  </si>
  <si>
    <t>CASH FLOW FROM FINANCING ACTIVITIES</t>
  </si>
  <si>
    <t>30/04/03</t>
  </si>
  <si>
    <t>unquoted investments.</t>
  </si>
  <si>
    <t>At 1 May 2003</t>
  </si>
  <si>
    <t>Sales of property, plant and machinery</t>
  </si>
  <si>
    <t>Acquisition of property, plant and machinery</t>
  </si>
  <si>
    <t>Dividend paid to minority shareholders</t>
  </si>
  <si>
    <t>Company for the year ended 30 April 2003.</t>
  </si>
  <si>
    <t xml:space="preserve">statements for the year ended 30 April 2003 have been applied in the preparation of the interim financial </t>
  </si>
  <si>
    <t>ordinary shares, less 28% income tax, amounting to RM5,976,168 (3.60 sen net per share) in respect</t>
  </si>
  <si>
    <t>of the financial year ended 30 April 2003.</t>
  </si>
  <si>
    <t>restructuring and discontinuing operations.</t>
  </si>
  <si>
    <t>annual report and no revaluation has been carried out since 30 April 2003.</t>
  </si>
  <si>
    <t xml:space="preserve">The valuation of land and building have been brought forward without amendment from the previous </t>
  </si>
  <si>
    <t>report under review.</t>
  </si>
  <si>
    <t xml:space="preserve">Basic </t>
  </si>
  <si>
    <t>Bank borrowing</t>
  </si>
  <si>
    <t xml:space="preserve">  Bank overdraft</t>
  </si>
  <si>
    <t>Sale of investment in subsidiary company</t>
  </si>
  <si>
    <t>Acquisition of investment in subsidiary company</t>
  </si>
  <si>
    <t>Payment for other investments</t>
  </si>
  <si>
    <t>(i)</t>
  </si>
  <si>
    <t>The aforesaid proposals are subject to the following approvals:-</t>
  </si>
  <si>
    <t>(ii)</t>
  </si>
  <si>
    <t>(iii)</t>
  </si>
  <si>
    <t xml:space="preserve">(iv) </t>
  </si>
  <si>
    <t>(v)</t>
  </si>
  <si>
    <t>(vi)</t>
  </si>
  <si>
    <t>to be issued pursuant to the proposals; and</t>
  </si>
  <si>
    <t>On 21 November 2003, the Company ("Matrix") announced that it has received letters of offer</t>
  </si>
  <si>
    <t>Number of ordinary shares ('000)</t>
  </si>
  <si>
    <t>At 1 May 2002</t>
  </si>
  <si>
    <t>Bonus issue</t>
  </si>
  <si>
    <t>On disposal of a subsidiary company</t>
  </si>
  <si>
    <t>As an integral part of the Offer, Matrix will settle on behalf of BTSSB the claims which arose from the</t>
  </si>
  <si>
    <t>liquidated ascertained damages ("LAD") due to the late delivery of vacant possession of their units in</t>
  </si>
  <si>
    <t>Berjaya Times Square ("BTS") amounting to RM266.661 million by the issuance of 190.472 million</t>
  </si>
  <si>
    <t xml:space="preserve">new ordinary shares of RM1.00 each in Matrix at an issue price of RM1.40 per ordinary share of </t>
  </si>
  <si>
    <t>Acquisition at the same price as the issue price of the new Matrix shares.</t>
  </si>
  <si>
    <t>from the shareholders of Dijaya Corporation Berhad ("Dijaya") will be sought to grant the undertaking</t>
  </si>
  <si>
    <t>to BR not to accept such a MO offer ("Undertaking").</t>
  </si>
  <si>
    <t>as the dominant shareholder of Matrix.</t>
  </si>
  <si>
    <t xml:space="preserve">business into a property investment business resulting in a significant change in business direction as well </t>
  </si>
  <si>
    <t>The shareholders of Matrix and Berjaya Land Berhad at their respective Extraordinary General</t>
  </si>
  <si>
    <t>Meetings ("EGM") to be convened;</t>
  </si>
  <si>
    <t xml:space="preserve">The shareholders of Dijaya at an EGM to be convened for the disposal of the BTSSB shares held </t>
  </si>
  <si>
    <t>by its wholly-owned subsidiary, BR, to Matrix pursuant to the Proposed Acquisition and for the</t>
  </si>
  <si>
    <t>Undertaking pursuant to the MO to be extended to BR upon completion of the Proposed</t>
  </si>
  <si>
    <t>Acquisition;</t>
  </si>
  <si>
    <t>the approvals of LAD Creditors at the Court convened creditors' meeting pursuant to Section 176</t>
  </si>
  <si>
    <t>of the Companies Act, 1965;</t>
  </si>
  <si>
    <t>RM1.00 each to the property purchasers of BTS ("LAD Creditors").</t>
  </si>
  <si>
    <t xml:space="preserve">The Proposed Acquisition will upon completion, transform the business of Matrix from currently a gaming </t>
  </si>
  <si>
    <t>approximately 59%. Accordingly, TSVT will undertake to extend a mandatory offer ("MO") for the</t>
  </si>
  <si>
    <t>remaining Matrix Shares which are not already held by them upon the completion of the Proposed</t>
  </si>
  <si>
    <t>Sale of other investment</t>
  </si>
  <si>
    <t>On 8 January 2004, the Company paid a first interim gross dividend of 3.0% per share on 166,004,680</t>
  </si>
  <si>
    <t>Net cash generated from operating activities</t>
  </si>
  <si>
    <t xml:space="preserve">same period last year. The decrease in revenue and pre-tax profit were mainly due to the effect of the </t>
  </si>
  <si>
    <t xml:space="preserve">deconsolidation of Sabah Flour and Feed Mills Sdn Bhd  ("SFFM") as a subsidiary company since </t>
  </si>
  <si>
    <t>Results from investing activities</t>
  </si>
  <si>
    <t>- Interest income</t>
  </si>
  <si>
    <t>- Others</t>
  </si>
  <si>
    <t>Results arising from investing activities</t>
  </si>
  <si>
    <t>*</t>
  </si>
  <si>
    <t xml:space="preserve">("the Offer") from the shareholders of BTSSB namely, YBhg. Tan Sri Dato' Seri Vincent Tan Chee Yioun </t>
  </si>
  <si>
    <t>("TSVT"), YBhg. Dato' Robin Tan Yeong Ching ("DRTYC"), Rayvin Tan Yeong Sheik ("RTYS"),</t>
  </si>
  <si>
    <t>Nerine Tan Sheik Ping ("NTSP"), JMP Holding Sdn Bhd ("JMP"), Vecc-Men Holding Sdn Bhd ("VHSB")</t>
  </si>
  <si>
    <t xml:space="preserve">and Bakat Rampai Sdn Bhd ("BR") offering to sell their entire equity interest totaling 100% in BTSSB </t>
  </si>
  <si>
    <t>comprising 320.614 million ordinary shares of RM1.00 each for a total purchase consideration of</t>
  </si>
  <si>
    <t>RM993.902 million to be satisfied by the issuance of 709.93 million new ordinary shares of RM1.00</t>
  </si>
  <si>
    <t>each in Matrix at an issue price of RM1.40 per ordinary share of RM1.00 each ("Matrix Shares")</t>
  </si>
  <si>
    <t>thereby resulting in BTSSB becoming a wholly-owned subsidiary of Matrix ("Proposed Acquisition").</t>
  </si>
  <si>
    <t>The taxation charge for the financial year ended 30 April 2004 is detailed as follows:</t>
  </si>
  <si>
    <t>There were no group borrowings and debt securities as at 30 April 2004.</t>
  </si>
  <si>
    <t xml:space="preserve">For the quarter ended 30 April 2004, the Group registered a lower revenue of RM36.1 million and </t>
  </si>
  <si>
    <t>As for the 12-month period ended 30 April 2004, the Group recorded a revenue of RM156.7 million</t>
  </si>
  <si>
    <t>Other receipts / (payments)</t>
  </si>
  <si>
    <t xml:space="preserve"> in the second quarter ended 31 October 2003 in respect of the financial year ended 30 April 2004.</t>
  </si>
  <si>
    <t>LISTING REQUIREMENTS</t>
  </si>
  <si>
    <t>LISTING REQUIREMENTS (CONTINUED)</t>
  </si>
  <si>
    <t xml:space="preserve">pre-tax profit of RM2.1 million as compared to the preceding year corresponding quarter's figures of </t>
  </si>
  <si>
    <t>Bursa Malaysia Securities Berhad for the listing of and quotation for the new Matrix Shares</t>
  </si>
  <si>
    <t xml:space="preserve">As compared to the preceding quarter ended 31 January 2004, the Group's revenue decreased by </t>
  </si>
  <si>
    <t>RM6.2 million to RM2.1 million. The lower group revenue for the current quarter under review was</t>
  </si>
  <si>
    <t>mainly due to the adverse impact of the increased Sarawak State Sales Tax that was imposed from</t>
  </si>
  <si>
    <t>preceding quarter. The lower pretax profit was mainly attributed to the higher prize payout experienced</t>
  </si>
  <si>
    <t>by NASB in the current quarter and the provision made for diminution in value of other investments</t>
  </si>
  <si>
    <t>The Directors anticipate that the operating performance of the Group's gaming business will be</t>
  </si>
  <si>
    <t xml:space="preserve">satisfactory in the next financial year despite the imposition of a higher State Sales tax effective </t>
  </si>
  <si>
    <t>from thereon.</t>
  </si>
  <si>
    <t>16% from RM42.9 million to RM36.1 million and the Group's pre-tax profit decreased by 66% from</t>
  </si>
  <si>
    <t>Government effective 1 January 2004) on the revenue generated by the gaming business operated through</t>
  </si>
  <si>
    <t>(as stated above in note A4(a)).</t>
  </si>
  <si>
    <t xml:space="preserve">1 January 2004. In addition, with the proposed acquisition of Berjaya Times Square Sdn Bhd </t>
  </si>
  <si>
    <t>("BTSSB")(as mentioned in Note B8) which is anticipated to complete during the second quarter of</t>
  </si>
  <si>
    <t>financial year ending 30 April 2005, BTSSB is expected to contribute positively to the Group's results</t>
  </si>
  <si>
    <t>On 29 March 2004, the Company had announced potential additional claims by LAD Creditors totalling</t>
  </si>
  <si>
    <t xml:space="preserve">revising the market value of the said properties to RM1.90 billion as at 31 October 2003 as opposed to </t>
  </si>
  <si>
    <t>RM2.46 billion as stated in the initial valuation report dated 31 December 2003. The vendors of BTSSB</t>
  </si>
  <si>
    <t>now proposes to revise the purchase consideration for the acquisition of the entire issued and paid-up share</t>
  </si>
  <si>
    <t>capital of BTSSB to RM784.031 million ("Revised Purchase Consideration") as opposed to the initial</t>
  </si>
  <si>
    <t>purchase consideration of RM993.902 milllion. The Revised Purchase Consideration shall be satisfied by</t>
  </si>
  <si>
    <t>the issuance of 560.022 million new Matrix shares at an issue price of RM1.40 per Matrix share instead</t>
  </si>
  <si>
    <t>of the issuance of 709.930 million new Matrix shares at an issue price of RM1.40 per Matrix share. A</t>
  </si>
  <si>
    <t>Shares transferred to the Depositor's Securities Account before 4.00 p.m. on 5 July 2004 in</t>
  </si>
  <si>
    <t>Shares bought on the Exchange on a cum entitlement basis according to the Rules of the Exchange.</t>
  </si>
  <si>
    <t xml:space="preserve">  Listing Requirements</t>
  </si>
  <si>
    <t>RM37.3 million and RM3.7 million respectively. The decrease in revenue of 3% was mainly attributed to</t>
  </si>
  <si>
    <t xml:space="preserve">the adverse impact of the increase in Sarawak State Sales Tax of 5% (imposed by the Sarawak </t>
  </si>
  <si>
    <t>the principal subsidiary company, Natural Avenue Sdn Bhd ("NASB"). In the current quarter under</t>
  </si>
  <si>
    <t>profit was mainly due to the higher prize payout experienced by NASB in the current quarter under</t>
  </si>
  <si>
    <t>review coupled with the provision made for diminution in value of other investments (as stated above in</t>
  </si>
  <si>
    <t>note A4(a)) by the Company.</t>
  </si>
  <si>
    <t>ADDITIONAL INFORMATION REQUIRED BY BURSA MALAYSIA SECURITIES BERHAD</t>
  </si>
  <si>
    <t>1 January 2004 on NASB's gaming business and the 3 fewer draws that NASB had as compared to the</t>
  </si>
  <si>
    <t xml:space="preserve">ADDITIONAL INFORMATION REQUIRED BY BURSA MALAYSIA SECURITIES BERHAD </t>
  </si>
  <si>
    <t>Additional Information Required by Bursa Malaysia Securities Berhad</t>
  </si>
  <si>
    <t>RM3.515 million which relates to the legally disputed cases that will increase the settlement of LAD</t>
  </si>
  <si>
    <t>claims up to RM270.176 million and up to 192.983 million new Matrix shares will be issued to settle</t>
  </si>
  <si>
    <t>LAD claims based on the issue price of RM1.40 per share. The Company also proposed to increase the</t>
  </si>
  <si>
    <t>present authorised share capital of Matrix from RM500,000,000 comprising 500,000,000 ordinary</t>
  </si>
  <si>
    <t>shares of RM1.00 to RM5,000,000,000 comprising 5,000,000,000 ordinary shares of RM1.00 each</t>
  </si>
  <si>
    <t>and is subject to the approval being obtained from the shareholders of the Company at an extraordinary</t>
  </si>
  <si>
    <t>general meeting to be convened.</t>
  </si>
  <si>
    <t>submitted an application to the SC on 31 March 2004, to seek its approval for the above proposals.</t>
  </si>
  <si>
    <t>Subsequently, the Company had on 7 May 2004 submitted a revised valuation report prepared by</t>
  </si>
  <si>
    <t>Messrs. Colliers Jordan Lee &amp; Jaafar on the properties held by BTSSB dated 7 May 2004</t>
  </si>
  <si>
    <t>Securities Commission ("SC");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</si>
  <si>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</si>
  <si>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</si>
  <si>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RM'000</t>
  </si>
  <si>
    <t>Reserves</t>
  </si>
  <si>
    <t>Current year provision</t>
  </si>
  <si>
    <t>NOTES (CONTINUED)</t>
  </si>
  <si>
    <t>check</t>
  </si>
  <si>
    <t>%</t>
  </si>
  <si>
    <t>+/(-)</t>
  </si>
  <si>
    <t>Net tangible assets per share (sen)</t>
  </si>
  <si>
    <t>ended</t>
  </si>
  <si>
    <t>There were no financial instruments with off balance sheet risk as at the date of this announcement.</t>
  </si>
  <si>
    <t>Net assets per share (sen)</t>
  </si>
  <si>
    <t>Our principal business operations are not significantly affected by any seasonal or cyclical factors except</t>
  </si>
  <si>
    <t>N/A</t>
  </si>
  <si>
    <t>There were no material changes in the composition of the Group up to the date of this announcement</t>
  </si>
  <si>
    <t xml:space="preserve">including business combination, acquisition or disposal of subsidiaries and long term investments, </t>
  </si>
  <si>
    <t>Inventories</t>
  </si>
  <si>
    <t xml:space="preserve">Deferred </t>
  </si>
  <si>
    <t>MATRIX INTERNATIONAL BERHAD</t>
  </si>
  <si>
    <t>Gaming</t>
  </si>
  <si>
    <t>Investments</t>
  </si>
  <si>
    <t>Receivables</t>
  </si>
  <si>
    <t>Payables</t>
  </si>
  <si>
    <t>Quarter</t>
  </si>
  <si>
    <t>(COMPANY NO : 3907-W)</t>
  </si>
  <si>
    <t>3 MONTHS ENDED</t>
  </si>
  <si>
    <t>Group</t>
  </si>
  <si>
    <t>Note</t>
  </si>
  <si>
    <t>Finance costs</t>
  </si>
  <si>
    <t>REVENUE</t>
  </si>
  <si>
    <t>distributable</t>
  </si>
  <si>
    <t>Distributable</t>
  </si>
  <si>
    <t>RM '000</t>
  </si>
  <si>
    <t>Share</t>
  </si>
  <si>
    <t>capital</t>
  </si>
  <si>
    <t>Total</t>
  </si>
  <si>
    <t>Net cash used in investing activities</t>
  </si>
  <si>
    <t>OPENING CASH AND CASH EQUIVALENTS</t>
  </si>
  <si>
    <t>CLOSING CASH AND CASH EQUIVALENTS</t>
  </si>
  <si>
    <t>NOTES:</t>
  </si>
  <si>
    <t>The interim financial report is not audited and has been prepared in compliance with MASB 26, Interim</t>
  </si>
  <si>
    <t>Financial Reporting.</t>
  </si>
  <si>
    <t>qualification.</t>
  </si>
  <si>
    <t>A1</t>
  </si>
  <si>
    <t>A2</t>
  </si>
  <si>
    <t>A3</t>
  </si>
  <si>
    <t>A5</t>
  </si>
  <si>
    <t>A6</t>
  </si>
  <si>
    <t>A7</t>
  </si>
  <si>
    <t>External</t>
  </si>
  <si>
    <t>Inter -</t>
  </si>
  <si>
    <t>segment</t>
  </si>
  <si>
    <t>Total revenue</t>
  </si>
  <si>
    <t>Unallocated corporate expenses</t>
  </si>
  <si>
    <t>Operating profit</t>
  </si>
  <si>
    <t>Income taxes</t>
  </si>
  <si>
    <t>A8</t>
  </si>
  <si>
    <t>A9</t>
  </si>
  <si>
    <t>A10</t>
  </si>
  <si>
    <t>A11</t>
  </si>
  <si>
    <t>B1</t>
  </si>
  <si>
    <t>B2</t>
  </si>
  <si>
    <t>B3</t>
  </si>
  <si>
    <t>B4</t>
  </si>
  <si>
    <t>B5</t>
  </si>
  <si>
    <t>B6</t>
  </si>
  <si>
    <t>B7</t>
  </si>
  <si>
    <t>B8</t>
  </si>
  <si>
    <t>There were no issuance and repayment of debts and equity securities, share buy-back, share cancellation,</t>
  </si>
  <si>
    <t>B9</t>
  </si>
  <si>
    <t>B10</t>
  </si>
  <si>
    <t>B11</t>
  </si>
  <si>
    <t>There was no pending material litigation since the last annual balance sheet date to the date of this</t>
  </si>
  <si>
    <t>announcement.</t>
  </si>
  <si>
    <t>B12</t>
  </si>
  <si>
    <t>B13</t>
  </si>
  <si>
    <t>premium</t>
  </si>
  <si>
    <t xml:space="preserve">UNAUDITED INTERIM FINANCIAL REPORT </t>
  </si>
  <si>
    <t>CONDENSED CONSOLIDATED BALANCE SHEET</t>
  </si>
  <si>
    <t>cc:</t>
  </si>
  <si>
    <t>Securities Commission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</si>
  <si>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</si>
  <si>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</si>
  <si>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</si>
  <si>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</si>
  <si>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</si>
  <si>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(COMPANY NO: 3907-W)</t>
  </si>
  <si>
    <t xml:space="preserve">CONDENSED CONSOLIDATED INCOME STATEMENT </t>
  </si>
  <si>
    <t>CONDENSED CONSOLIDATED STATEMENT OF CHANGES IN EQUITY</t>
  </si>
  <si>
    <t xml:space="preserve">Non - </t>
  </si>
  <si>
    <t xml:space="preserve">CONDENSED CONSOLIDATED CASH FLOW STATEMENT </t>
  </si>
  <si>
    <t>UNAUDITED INTERIM FINANCIAL REPORT</t>
  </si>
  <si>
    <t>Basic earnings per share</t>
  </si>
  <si>
    <t>Basic earnings per share (sen)</t>
  </si>
  <si>
    <t>Notes to the Unaudited Interim Financial Report</t>
  </si>
  <si>
    <t>The annexed notes form an integral part of this interim financial report.</t>
  </si>
  <si>
    <t>5 - 6</t>
  </si>
  <si>
    <t xml:space="preserve">The interim financial report should be read in conjunction with the audited financial statements of the </t>
  </si>
  <si>
    <t>Profit before taxation</t>
  </si>
  <si>
    <t>(Audited)</t>
  </si>
  <si>
    <t>Elimination : Intersegment revenue</t>
  </si>
  <si>
    <t>Malaysian taxation:</t>
  </si>
  <si>
    <t xml:space="preserve">A4 </t>
  </si>
  <si>
    <t>a)</t>
  </si>
  <si>
    <t>b)</t>
  </si>
  <si>
    <t xml:space="preserve">RESULTS </t>
  </si>
  <si>
    <t>of ordinary shares in issue.</t>
  </si>
  <si>
    <t>Property, plant and equipment</t>
  </si>
  <si>
    <t>Goodwill on consolidation</t>
  </si>
  <si>
    <t>Other intangible asset</t>
  </si>
  <si>
    <t>Deposits with licensed banks</t>
  </si>
  <si>
    <t>Cash and bank balances</t>
  </si>
  <si>
    <t>Provision for taxation</t>
  </si>
  <si>
    <t>NON-CURRENT ASSETS</t>
  </si>
  <si>
    <t>CURRENT ASSETS</t>
  </si>
  <si>
    <t>CURRENT LIABILITIES</t>
  </si>
  <si>
    <t>NET CURRENT ASSETS</t>
  </si>
  <si>
    <t>FINANCED BY:-</t>
  </si>
  <si>
    <t>Share capital</t>
  </si>
  <si>
    <t>Share premium</t>
  </si>
  <si>
    <t xml:space="preserve">Shareholders' funds </t>
  </si>
  <si>
    <t>Minority interests</t>
  </si>
  <si>
    <t>Capital funds</t>
  </si>
  <si>
    <t>Deferred taxation</t>
  </si>
  <si>
    <t>Revenue</t>
  </si>
  <si>
    <t>Profit from operations</t>
  </si>
  <si>
    <t>Taxation</t>
  </si>
  <si>
    <t>Profit after taxation</t>
  </si>
  <si>
    <t>Minority interest</t>
  </si>
  <si>
    <t>Profit attributable to shareholders of the company</t>
  </si>
  <si>
    <t>Earnings per share (sen)</t>
  </si>
  <si>
    <t>Net cash (used in) / generated from financing activities</t>
  </si>
  <si>
    <t>NET DECREASE IN CASH AND CASH EQUIVALENTS</t>
  </si>
  <si>
    <t>On distribution of dividend</t>
  </si>
  <si>
    <t>Dividend paid to shareholders of the Company</t>
  </si>
  <si>
    <t>There were no other unusual items as a result of their nature, size or incidence that had affected</t>
  </si>
  <si>
    <t>On 7 July 2003, the Company paid the second interim gross dividend of 5.0% per share on 166,004,680</t>
  </si>
  <si>
    <t>Net profit after taxation</t>
  </si>
  <si>
    <t xml:space="preserve">The earnings per share is calculated by dividing profit after taxation and minority interest by the number </t>
  </si>
  <si>
    <t>any other relevant authorities.</t>
  </si>
  <si>
    <t>concert namely, DRTYC, RTYS, NTSP, JMP and VHSB in Matrix will increase from 1.7% to</t>
  </si>
  <si>
    <t>Following the completion of the proposals, the direct shareholdings of TSVT and the parties acting in</t>
  </si>
  <si>
    <t>However, as the Proposed Acquisition is conditional upon BR not accepting the MO offer, the approval</t>
  </si>
  <si>
    <t>No diluted earnings per share is presented for the current period as there is no potential ordinary shares</t>
  </si>
  <si>
    <t xml:space="preserve">outstanding. </t>
  </si>
  <si>
    <t>ordinary shares, less 28% income tax, amounting to RM3,585,701 (2.16 sen net per share) as declared</t>
  </si>
  <si>
    <t>Financial</t>
  </si>
  <si>
    <t>Loss on disposal of quoted securities</t>
  </si>
  <si>
    <t>(a)</t>
  </si>
  <si>
    <t>There are no acquisition of quoted securities during the current quarter and financial year-to-date</t>
  </si>
  <si>
    <t>Sales proceeds of quoted shares</t>
  </si>
  <si>
    <t>Loss on disposal of quoted shares</t>
  </si>
  <si>
    <t>Total quoted investment in Malaysia at cost</t>
  </si>
  <si>
    <t>Total quoted investment in Malaysia at book value</t>
  </si>
  <si>
    <t>Total quoted investment in Malaysia at market value</t>
  </si>
  <si>
    <t>(b)</t>
  </si>
  <si>
    <t>September 2002 after the disposal of entire equity interest in SFFM by the Group. Furthermore, the</t>
  </si>
  <si>
    <t>FOR THE YEAR ENDED 30 APRIL 2004</t>
  </si>
  <si>
    <t>12 MONTHS ENDED</t>
  </si>
  <si>
    <t>30/04/04</t>
  </si>
  <si>
    <t>Net profit for the year</t>
  </si>
  <si>
    <t>At 30 April 2004</t>
  </si>
  <si>
    <t>Quarterly Report 30-04-2004</t>
  </si>
  <si>
    <t>the financial statements for the financial year ended 30 April 2004, other than those listed below:</t>
  </si>
  <si>
    <t>year ended</t>
  </si>
  <si>
    <t>There were no material changes in estimates during the financial year ended 30 April 2004.</t>
  </si>
  <si>
    <t>shares held as treasury shares and resale of treasury shares for the financial year ended 30 April 2004.</t>
  </si>
  <si>
    <t>During the financial year ended 30 April 2004, the Company has paid the following dividend:</t>
  </si>
  <si>
    <t>Segmental information for the financial year ended 30 April 2004:-</t>
  </si>
  <si>
    <t>There is no profit forecast or profit guarantee for the financial year under review.</t>
  </si>
  <si>
    <t xml:space="preserve">For the financial year ended 30 April 2004, there are no gains on disposal of properties and </t>
  </si>
  <si>
    <t>ended 30 April 2004. The disposal of quoted shares are as follows:</t>
  </si>
  <si>
    <t>Investment in quoted securities as at 30 April 2004 are as follows:</t>
  </si>
  <si>
    <t>At 30 April 2003</t>
  </si>
  <si>
    <t>* Note : The gaming tax on revenue from lottery operations has been reclassified from cost of sales to set off against revenue.</t>
  </si>
  <si>
    <t>Group reported an exceptional gain of RM2.5 million on the disposal of SFFM in the previous financial</t>
  </si>
  <si>
    <t>year ended 30 April 2003.</t>
  </si>
  <si>
    <t xml:space="preserve">and a pre-tax profit of RM15.5 million as compared to RM179.4 million and RM17.9 million in the </t>
  </si>
  <si>
    <t>Net dividends per share (sen)</t>
  </si>
  <si>
    <t>Interest received</t>
  </si>
  <si>
    <t>Provision for diminution in value of other investments</t>
  </si>
  <si>
    <t>Over provision in respect of prior year</t>
  </si>
  <si>
    <t>A Depositor shall qualify for the entitlement only in respect of:</t>
  </si>
  <si>
    <t>respect of ordinary transfers.</t>
  </si>
  <si>
    <t xml:space="preserve">At the date of this announcement, the Board has declared a second interim dividend of 4% less 28% </t>
  </si>
  <si>
    <t>2004  will be 7% ( 30 April 2003 : 7%).</t>
  </si>
  <si>
    <t>7 - 10</t>
  </si>
  <si>
    <t xml:space="preserve">income tax in respect of the quarter ended 30 April 2004 payable on 15 July 2004. The entitlement </t>
  </si>
  <si>
    <t>date shall be fixed on 5 July 2004. The total dividend in respect of the financial year ended 30 April</t>
  </si>
  <si>
    <t xml:space="preserve">             As such, the comparative figures for the periods have been restated accordingly. </t>
  </si>
  <si>
    <t>Subsequent to the aforesaid announcements above, on 28 May 2004, the Company announced that it</t>
  </si>
  <si>
    <t>supplemental share sale agreement was executed between the Company and the vendors on 28 May 2004</t>
  </si>
  <si>
    <t>the Proposed Acquisition and the Proposed Debt Settlement.</t>
  </si>
  <si>
    <t xml:space="preserve">to take into consideration the Revised Purchase Consideration. There are no changes in the other terms of </t>
  </si>
  <si>
    <t>review, NASB also had 2 draws less than the preceding year corresponding quarter. The lower pretax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</si>
</sst>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m/yy_)"/>
    <numFmt numFmtId="173" formatCode="hh:mm\ AM/PM_)"/>
    <numFmt numFmtId="174" formatCode=";;;"/>
    <numFmt numFmtId="175" formatCode="_(* #,##0.0_);_(* \(#,##0.0\);_(* &quot;-&quot;??_);_(@_)"/>
    <numFmt numFmtId="176" formatCode="_(* #,##0_);_(* \(#,##0\);_(* &quot;-&quot;??_);_(@_)"/>
    <numFmt numFmtId="177" formatCode="0_);\(0\)"/>
    <numFmt numFmtId="178" formatCode="mm/dd/yy"/>
    <numFmt numFmtId="179" formatCode="_(* #,##0.0_);_(* \(#,##0.0\);_(* &quot;-&quot;?_);_(@_)"/>
    <numFmt numFmtId="180" formatCode="0.00_);\(0.00\)"/>
    <numFmt numFmtId="181" formatCode="_-* #,##0.0_-;\-* #,##0.0_-;_-* &quot;-&quot;?_-;_-@_-"/>
    <numFmt numFmtId="182" formatCode="#,##0.0;\-#,##0.0"/>
    <numFmt numFmtId="183" formatCode="#,##0.000;\-#,##0.000"/>
    <numFmt numFmtId="184" formatCode="\-\ "/>
    <numFmt numFmtId="185" formatCode="_(* #,##0.000_);_(* \(#,##0.000\);_(* &quot;-&quot;??_);_(@_)"/>
  </numFmts>
  <fonts count="2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172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Continuous"/>
    </xf>
    <xf numFmtId="173" fontId="4" fillId="0" borderId="0" xfId="0" applyNumberFormat="1" applyFont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76" fontId="4" fillId="0" borderId="1" xfId="15" applyNumberFormat="1" applyFont="1" applyBorder="1" applyAlignment="1" applyProtection="1">
      <alignment/>
      <protection/>
    </xf>
    <xf numFmtId="176" fontId="4" fillId="0" borderId="0" xfId="15" applyNumberFormat="1" applyFont="1" applyBorder="1" applyAlignment="1" applyProtection="1">
      <alignment/>
      <protection/>
    </xf>
    <xf numFmtId="176" fontId="4" fillId="0" borderId="0" xfId="15" applyNumberFormat="1" applyFont="1" applyAlignment="1">
      <alignment/>
    </xf>
    <xf numFmtId="176" fontId="4" fillId="0" borderId="0" xfId="15" applyNumberFormat="1" applyFont="1" applyAlignment="1" applyProtection="1">
      <alignment/>
      <protection/>
    </xf>
    <xf numFmtId="176" fontId="4" fillId="0" borderId="2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74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72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76" fontId="4" fillId="0" borderId="2" xfId="15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15" applyNumberFormat="1" applyFont="1" applyBorder="1" applyAlignment="1">
      <alignment/>
    </xf>
    <xf numFmtId="176" fontId="4" fillId="0" borderId="3" xfId="15" applyNumberFormat="1" applyFont="1" applyBorder="1" applyAlignment="1">
      <alignment/>
    </xf>
    <xf numFmtId="176" fontId="4" fillId="0" borderId="3" xfId="15" applyNumberFormat="1" applyFont="1" applyBorder="1" applyAlignment="1" applyProtection="1">
      <alignment/>
      <protection/>
    </xf>
    <xf numFmtId="176" fontId="4" fillId="0" borderId="4" xfId="15" applyNumberFormat="1" applyFont="1" applyBorder="1" applyAlignment="1" applyProtection="1">
      <alignment/>
      <protection/>
    </xf>
    <xf numFmtId="176" fontId="4" fillId="0" borderId="5" xfId="15" applyNumberFormat="1" applyFont="1" applyBorder="1" applyAlignment="1" applyProtection="1">
      <alignment/>
      <protection/>
    </xf>
    <xf numFmtId="176" fontId="4" fillId="0" borderId="4" xfId="15" applyNumberFormat="1" applyFont="1" applyBorder="1" applyAlignment="1" applyProtection="1" quotePrefix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176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1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76" fontId="4" fillId="0" borderId="6" xfId="15" applyNumberFormat="1" applyFont="1" applyBorder="1" applyAlignment="1" applyProtection="1">
      <alignment/>
      <protection/>
    </xf>
    <xf numFmtId="176" fontId="4" fillId="0" borderId="7" xfId="15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 horizontal="right"/>
    </xf>
    <xf numFmtId="41" fontId="9" fillId="0" borderId="8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0" fontId="9" fillId="0" borderId="0" xfId="0" applyFont="1" applyAlignment="1" applyProtection="1" quotePrefix="1">
      <alignment horizontal="left"/>
      <protection/>
    </xf>
    <xf numFmtId="37" fontId="9" fillId="0" borderId="9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0" fontId="13" fillId="0" borderId="0" xfId="0" applyFont="1" applyAlignment="1" applyProtection="1" quotePrefix="1">
      <alignment horizontal="center"/>
      <protection/>
    </xf>
    <xf numFmtId="0" fontId="13" fillId="0" borderId="0" xfId="0" applyFont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176" fontId="4" fillId="0" borderId="0" xfId="15" applyNumberFormat="1" applyFont="1" applyAlignment="1" applyProtection="1">
      <alignment/>
      <protection locked="0"/>
    </xf>
    <xf numFmtId="176" fontId="4" fillId="0" borderId="0" xfId="15" applyNumberFormat="1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43" fontId="4" fillId="0" borderId="11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2" xfId="0" applyFont="1" applyBorder="1" applyAlignment="1" applyProtection="1">
      <alignment/>
      <protection hidden="1" locked="0"/>
    </xf>
    <xf numFmtId="43" fontId="4" fillId="0" borderId="1" xfId="0" applyNumberFormat="1" applyFont="1" applyBorder="1" applyAlignment="1" applyProtection="1">
      <alignment horizontal="center"/>
      <protection hidden="1" locked="0"/>
    </xf>
    <xf numFmtId="176" fontId="4" fillId="0" borderId="11" xfId="15" applyNumberFormat="1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37" fontId="2" fillId="0" borderId="0" xfId="15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 locked="0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4" fontId="6" fillId="0" borderId="0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2" xfId="0" applyFont="1" applyBorder="1" applyAlignment="1" applyProtection="1" quotePrefix="1">
      <alignment horizontal="left"/>
      <protection/>
    </xf>
    <xf numFmtId="0" fontId="9" fillId="0" borderId="2" xfId="0" applyFont="1" applyBorder="1" applyAlignment="1">
      <alignment/>
    </xf>
    <xf numFmtId="0" fontId="12" fillId="0" borderId="0" xfId="0" applyFont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76" fontId="4" fillId="0" borderId="12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176" fontId="9" fillId="0" borderId="12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76" fontId="9" fillId="0" borderId="6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9" fontId="9" fillId="0" borderId="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9" fillId="0" borderId="2" xfId="0" applyFont="1" applyBorder="1" applyAlignment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 quotePrefix="1">
      <alignment horizontal="center"/>
      <protection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 applyProtection="1" quotePrefix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176" fontId="9" fillId="0" borderId="1" xfId="15" applyNumberFormat="1" applyFont="1" applyBorder="1" applyAlignment="1" applyProtection="1">
      <alignment/>
      <protection/>
    </xf>
    <xf numFmtId="43" fontId="9" fillId="0" borderId="11" xfId="0" applyNumberFormat="1" applyFont="1" applyBorder="1" applyAlignment="1">
      <alignment horizontal="center"/>
    </xf>
    <xf numFmtId="176" fontId="9" fillId="0" borderId="0" xfId="15" applyNumberFormat="1" applyFont="1" applyBorder="1" applyAlignment="1" applyProtection="1">
      <alignment/>
      <protection/>
    </xf>
    <xf numFmtId="176" fontId="9" fillId="0" borderId="0" xfId="15" applyNumberFormat="1" applyFont="1" applyAlignment="1">
      <alignment/>
    </xf>
    <xf numFmtId="39" fontId="9" fillId="0" borderId="0" xfId="15" applyNumberFormat="1" applyFont="1" applyAlignment="1">
      <alignment/>
    </xf>
    <xf numFmtId="176" fontId="9" fillId="0" borderId="0" xfId="15" applyNumberFormat="1" applyFont="1" applyAlignment="1" applyProtection="1">
      <alignment/>
      <protection locked="0"/>
    </xf>
    <xf numFmtId="176" fontId="9" fillId="0" borderId="0" xfId="15" applyNumberFormat="1" applyFont="1" applyBorder="1" applyAlignment="1" applyProtection="1">
      <alignment horizontal="right"/>
      <protection locked="0"/>
    </xf>
    <xf numFmtId="43" fontId="9" fillId="0" borderId="0" xfId="0" applyNumberFormat="1" applyFont="1" applyBorder="1" applyAlignment="1">
      <alignment horizontal="center"/>
    </xf>
    <xf numFmtId="176" fontId="9" fillId="0" borderId="0" xfId="15" applyNumberFormat="1" applyFont="1" applyBorder="1" applyAlignment="1" applyProtection="1">
      <alignment horizontal="right"/>
      <protection/>
    </xf>
    <xf numFmtId="176" fontId="9" fillId="0" borderId="0" xfId="15" applyNumberFormat="1" applyFont="1" applyBorder="1" applyAlignment="1">
      <alignment/>
    </xf>
    <xf numFmtId="39" fontId="9" fillId="0" borderId="0" xfId="15" applyNumberFormat="1" applyFont="1" applyBorder="1" applyAlignment="1">
      <alignment/>
    </xf>
    <xf numFmtId="176" fontId="9" fillId="0" borderId="2" xfId="15" applyNumberFormat="1" applyFont="1" applyBorder="1" applyAlignment="1" applyProtection="1">
      <alignment/>
      <protection/>
    </xf>
    <xf numFmtId="176" fontId="9" fillId="0" borderId="2" xfId="15" applyNumberFormat="1" applyFont="1" applyBorder="1" applyAlignment="1">
      <alignment/>
    </xf>
    <xf numFmtId="176" fontId="9" fillId="0" borderId="6" xfId="15" applyNumberFormat="1" applyFont="1" applyBorder="1" applyAlignment="1">
      <alignment/>
    </xf>
    <xf numFmtId="176" fontId="9" fillId="0" borderId="6" xfId="15" applyNumberFormat="1" applyFont="1" applyBorder="1" applyAlignment="1" applyProtection="1">
      <alignment horizontal="center"/>
      <protection/>
    </xf>
    <xf numFmtId="39" fontId="9" fillId="0" borderId="0" xfId="15" applyNumberFormat="1" applyFont="1" applyBorder="1" applyAlignment="1" applyProtection="1">
      <alignment horizontal="center"/>
      <protection/>
    </xf>
    <xf numFmtId="176" fontId="9" fillId="0" borderId="0" xfId="15" applyNumberFormat="1" applyFont="1" applyAlignment="1" applyProtection="1">
      <alignment horizontal="right"/>
      <protection/>
    </xf>
    <xf numFmtId="176" fontId="9" fillId="0" borderId="0" xfId="15" applyNumberFormat="1" applyFont="1" applyBorder="1" applyAlignment="1" applyProtection="1">
      <alignment horizontal="center"/>
      <protection/>
    </xf>
    <xf numFmtId="176" fontId="9" fillId="0" borderId="0" xfId="15" applyNumberFormat="1" applyFont="1" applyAlignment="1" applyProtection="1">
      <alignment/>
      <protection/>
    </xf>
    <xf numFmtId="39" fontId="9" fillId="0" borderId="2" xfId="15" applyNumberFormat="1" applyFont="1" applyBorder="1" applyAlignment="1">
      <alignment/>
    </xf>
    <xf numFmtId="176" fontId="9" fillId="0" borderId="11" xfId="15" applyNumberFormat="1" applyFont="1" applyBorder="1" applyAlignment="1" applyProtection="1">
      <alignment/>
      <protection locked="0"/>
    </xf>
    <xf numFmtId="39" fontId="9" fillId="0" borderId="0" xfId="0" applyNumberFormat="1" applyFont="1" applyAlignment="1">
      <alignment/>
    </xf>
    <xf numFmtId="43" fontId="9" fillId="0" borderId="11" xfId="15" applyNumberFormat="1" applyFont="1" applyBorder="1" applyAlignment="1" applyProtection="1">
      <alignment horizontal="center"/>
      <protection/>
    </xf>
    <xf numFmtId="176" fontId="9" fillId="0" borderId="11" xfId="15" applyNumberFormat="1" applyFont="1" applyBorder="1" applyAlignment="1" applyProtection="1">
      <alignment horizontal="center"/>
      <protection/>
    </xf>
    <xf numFmtId="0" fontId="18" fillId="0" borderId="0" xfId="0" applyFont="1" applyAlignment="1" quotePrefix="1">
      <alignment/>
    </xf>
    <xf numFmtId="0" fontId="0" fillId="0" borderId="0" xfId="0" applyAlignment="1">
      <alignment horizontal="left"/>
    </xf>
    <xf numFmtId="0" fontId="11" fillId="0" borderId="0" xfId="0" applyFont="1" applyAlignment="1" applyProtection="1" quotePrefix="1">
      <alignment horizontal="left"/>
      <protection/>
    </xf>
    <xf numFmtId="176" fontId="9" fillId="0" borderId="2" xfId="0" applyNumberFormat="1" applyFont="1" applyBorder="1" applyAlignment="1">
      <alignment/>
    </xf>
    <xf numFmtId="0" fontId="19" fillId="0" borderId="2" xfId="0" applyFont="1" applyBorder="1" applyAlignment="1" applyProtection="1">
      <alignment horizontal="left"/>
      <protection/>
    </xf>
    <xf numFmtId="41" fontId="4" fillId="0" borderId="6" xfId="15" applyNumberFormat="1" applyFont="1" applyBorder="1" applyAlignment="1" applyProtection="1">
      <alignment/>
      <protection locked="0"/>
    </xf>
    <xf numFmtId="41" fontId="4" fillId="0" borderId="0" xfId="15" applyNumberFormat="1" applyFont="1" applyAlignment="1">
      <alignment/>
    </xf>
    <xf numFmtId="41" fontId="4" fillId="0" borderId="0" xfId="15" applyNumberFormat="1" applyFont="1" applyAlignment="1" applyProtection="1">
      <alignment/>
      <protection locked="0"/>
    </xf>
    <xf numFmtId="41" fontId="4" fillId="0" borderId="2" xfId="15" applyNumberFormat="1" applyFont="1" applyBorder="1" applyAlignment="1">
      <alignment/>
    </xf>
    <xf numFmtId="41" fontId="4" fillId="0" borderId="6" xfId="15" applyNumberFormat="1" applyFont="1" applyBorder="1" applyAlignment="1">
      <alignment/>
    </xf>
    <xf numFmtId="41" fontId="4" fillId="0" borderId="11" xfId="15" applyNumberFormat="1" applyFont="1" applyBorder="1" applyAlignment="1">
      <alignment/>
    </xf>
    <xf numFmtId="41" fontId="4" fillId="0" borderId="12" xfId="15" applyNumberFormat="1" applyFont="1" applyBorder="1" applyAlignment="1">
      <alignment/>
    </xf>
    <xf numFmtId="41" fontId="4" fillId="0" borderId="2" xfId="15" applyNumberFormat="1" applyFont="1" applyBorder="1" applyAlignment="1" applyProtection="1">
      <alignment/>
      <protection locked="0"/>
    </xf>
    <xf numFmtId="176" fontId="9" fillId="0" borderId="11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2" xfId="0" applyNumberFormat="1" applyFont="1" applyBorder="1" applyAlignment="1">
      <alignment horizontal="center"/>
    </xf>
    <xf numFmtId="180" fontId="9" fillId="0" borderId="11" xfId="15" applyNumberFormat="1" applyFont="1" applyBorder="1" applyAlignment="1" applyProtection="1">
      <alignment horizontal="right"/>
      <protection/>
    </xf>
    <xf numFmtId="176" fontId="4" fillId="0" borderId="3" xfId="15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9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 quotePrefix="1">
      <alignment horizontal="left"/>
    </xf>
    <xf numFmtId="0" fontId="15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176" fontId="9" fillId="0" borderId="13" xfId="0" applyNumberFormat="1" applyFont="1" applyBorder="1" applyAlignment="1">
      <alignment/>
    </xf>
    <xf numFmtId="176" fontId="9" fillId="0" borderId="5" xfId="0" applyNumberFormat="1" applyFont="1" applyBorder="1" applyAlignment="1">
      <alignment/>
    </xf>
    <xf numFmtId="0" fontId="12" fillId="0" borderId="0" xfId="0" applyFont="1" applyAlignment="1">
      <alignment horizontal="center"/>
    </xf>
    <xf numFmtId="37" fontId="9" fillId="0" borderId="11" xfId="0" applyNumberFormat="1" applyFont="1" applyBorder="1" applyAlignment="1">
      <alignment/>
    </xf>
    <xf numFmtId="14" fontId="12" fillId="0" borderId="0" xfId="0" applyNumberFormat="1" applyFont="1" applyAlignment="1">
      <alignment horizontal="center"/>
    </xf>
    <xf numFmtId="41" fontId="9" fillId="0" borderId="11" xfId="0" applyNumberFormat="1" applyFont="1" applyBorder="1" applyAlignment="1">
      <alignment/>
    </xf>
    <xf numFmtId="176" fontId="9" fillId="0" borderId="1" xfId="15" applyNumberFormat="1" applyFont="1" applyBorder="1" applyAlignment="1" applyProtection="1">
      <alignment/>
      <protection locked="0"/>
    </xf>
    <xf numFmtId="176" fontId="9" fillId="0" borderId="12" xfId="15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 applyProtection="1">
      <alignment horizontal="left"/>
      <protection/>
    </xf>
    <xf numFmtId="0" fontId="13" fillId="0" borderId="0" xfId="0" applyFont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9.66015625" style="0" customWidth="1"/>
    <col min="6" max="6" width="15.5" style="0" customWidth="1"/>
    <col min="7" max="7" width="12.83203125" style="0" customWidth="1"/>
    <col min="8" max="8" width="12.16015625" style="0" customWidth="1"/>
    <col min="9" max="9" width="10.16015625" style="0" customWidth="1"/>
  </cols>
  <sheetData>
    <row r="4" spans="1:10" ht="15">
      <c r="A4" s="196" t="s">
        <v>164</v>
      </c>
      <c r="B4" s="196"/>
      <c r="C4" s="196"/>
      <c r="D4" s="196"/>
      <c r="E4" s="196"/>
      <c r="F4" s="196"/>
      <c r="G4" s="196"/>
      <c r="H4" s="196"/>
      <c r="I4" s="89" t="s">
        <v>146</v>
      </c>
      <c r="J4" s="1"/>
    </row>
    <row r="5" spans="1:10" ht="15">
      <c r="A5" s="197" t="s">
        <v>232</v>
      </c>
      <c r="B5" s="197"/>
      <c r="C5" s="197"/>
      <c r="D5" s="197"/>
      <c r="E5" s="197"/>
      <c r="F5" s="197"/>
      <c r="G5" s="197"/>
      <c r="H5" s="197"/>
      <c r="I5" s="118" t="s">
        <v>146</v>
      </c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98" t="s">
        <v>237</v>
      </c>
      <c r="B9" s="198"/>
      <c r="C9" s="198"/>
      <c r="D9" s="198"/>
      <c r="E9" s="198"/>
      <c r="F9" s="198"/>
      <c r="G9" s="198"/>
      <c r="H9" s="198"/>
      <c r="I9" s="111"/>
      <c r="J9" s="1"/>
    </row>
    <row r="10" spans="1:10" ht="6" customHeight="1">
      <c r="A10" s="198"/>
      <c r="B10" s="198"/>
      <c r="C10" s="198"/>
      <c r="D10" s="198"/>
      <c r="E10" s="198"/>
      <c r="F10" s="198"/>
      <c r="G10" s="198"/>
      <c r="H10" s="198"/>
      <c r="I10" s="111"/>
      <c r="J10" s="1"/>
    </row>
    <row r="11" spans="1:10" ht="15">
      <c r="A11" s="198" t="s">
        <v>303</v>
      </c>
      <c r="B11" s="198"/>
      <c r="C11" s="198"/>
      <c r="D11" s="198"/>
      <c r="E11" s="198"/>
      <c r="F11" s="198"/>
      <c r="G11" s="198"/>
      <c r="H11" s="198"/>
      <c r="I11" s="119"/>
      <c r="J11" s="1"/>
    </row>
    <row r="12" spans="1:10" ht="4.5" customHeight="1">
      <c r="A12" s="198"/>
      <c r="B12" s="198"/>
      <c r="C12" s="198"/>
      <c r="D12" s="198"/>
      <c r="E12" s="198"/>
      <c r="F12" s="198"/>
      <c r="G12" s="198"/>
      <c r="H12" s="198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12" t="s">
        <v>3</v>
      </c>
      <c r="B16" s="1"/>
      <c r="C16" s="1"/>
      <c r="D16" s="1"/>
      <c r="F16" s="1"/>
      <c r="G16" s="1"/>
      <c r="H16" s="113" t="s">
        <v>227</v>
      </c>
      <c r="J16" s="1"/>
    </row>
    <row r="17" spans="1:10" ht="15">
      <c r="A17" s="1"/>
      <c r="B17" s="1"/>
      <c r="C17" s="1"/>
      <c r="D17" s="1"/>
      <c r="F17" s="1"/>
      <c r="G17" s="1"/>
      <c r="H17" s="1"/>
      <c r="J17" s="1"/>
    </row>
    <row r="18" spans="1:10" ht="15">
      <c r="A18" s="1" t="s">
        <v>228</v>
      </c>
      <c r="B18" s="1"/>
      <c r="C18" s="1"/>
      <c r="D18" s="1"/>
      <c r="F18" s="1"/>
      <c r="G18" s="1"/>
      <c r="H18" s="113">
        <v>1</v>
      </c>
      <c r="J18" s="1"/>
    </row>
    <row r="19" spans="1:10" ht="15">
      <c r="A19" s="1"/>
      <c r="B19" s="1"/>
      <c r="C19" s="1"/>
      <c r="D19" s="1"/>
      <c r="F19" s="1"/>
      <c r="G19" s="1"/>
      <c r="H19" s="113"/>
      <c r="J19" s="1"/>
    </row>
    <row r="20" spans="1:10" ht="15">
      <c r="A20" s="1" t="s">
        <v>229</v>
      </c>
      <c r="B20" s="1"/>
      <c r="C20" s="1"/>
      <c r="D20" s="1"/>
      <c r="F20" s="1"/>
      <c r="G20" s="1"/>
      <c r="H20" s="113">
        <v>2</v>
      </c>
      <c r="J20" s="1"/>
    </row>
    <row r="21" spans="1:10" ht="15">
      <c r="A21" s="1"/>
      <c r="B21" s="1"/>
      <c r="C21" s="1"/>
      <c r="D21" s="1"/>
      <c r="F21" s="1"/>
      <c r="G21" s="1"/>
      <c r="H21" s="113"/>
      <c r="J21" s="1"/>
    </row>
    <row r="22" spans="1:10" ht="15">
      <c r="A22" s="1" t="s">
        <v>230</v>
      </c>
      <c r="B22" s="1"/>
      <c r="C22" s="1"/>
      <c r="D22" s="1"/>
      <c r="F22" s="1"/>
      <c r="G22" s="1"/>
      <c r="H22" s="113">
        <v>3</v>
      </c>
      <c r="J22" s="1"/>
    </row>
    <row r="23" spans="1:10" ht="15">
      <c r="A23" s="1"/>
      <c r="B23" s="1"/>
      <c r="C23" s="1"/>
      <c r="D23" s="1"/>
      <c r="F23" s="1"/>
      <c r="G23" s="1"/>
      <c r="H23" s="113"/>
      <c r="J23" s="1"/>
    </row>
    <row r="24" spans="1:10" ht="15">
      <c r="A24" s="1" t="s">
        <v>231</v>
      </c>
      <c r="B24" s="1"/>
      <c r="C24" s="1"/>
      <c r="D24" s="1"/>
      <c r="F24" s="1"/>
      <c r="G24" s="1"/>
      <c r="H24" s="113">
        <v>4</v>
      </c>
      <c r="J24" s="1"/>
    </row>
    <row r="25" spans="1:10" ht="15">
      <c r="A25" s="1"/>
      <c r="B25" s="1"/>
      <c r="C25" s="1"/>
      <c r="D25" s="1"/>
      <c r="F25" s="1"/>
      <c r="G25" s="1"/>
      <c r="H25" s="113"/>
      <c r="J25" s="1"/>
    </row>
    <row r="26" spans="1:10" ht="15">
      <c r="A26" s="1" t="s">
        <v>240</v>
      </c>
      <c r="B26" s="1"/>
      <c r="C26" s="1"/>
      <c r="D26" s="1"/>
      <c r="F26" s="1"/>
      <c r="G26" s="1"/>
      <c r="H26" s="114" t="s">
        <v>242</v>
      </c>
      <c r="J26" s="1"/>
    </row>
    <row r="27" spans="1:10" ht="15">
      <c r="A27" s="1"/>
      <c r="B27" s="1"/>
      <c r="C27" s="1"/>
      <c r="D27" s="1"/>
      <c r="F27" s="1"/>
      <c r="G27" s="1"/>
      <c r="H27" s="113"/>
      <c r="J27" s="1"/>
    </row>
    <row r="28" spans="1:10" ht="15">
      <c r="A28" s="1" t="s">
        <v>133</v>
      </c>
      <c r="B28" s="1"/>
      <c r="C28" s="1"/>
      <c r="D28" s="1"/>
      <c r="F28" s="1"/>
      <c r="G28" s="1"/>
      <c r="H28" s="115" t="s">
        <v>332</v>
      </c>
      <c r="J28" s="1"/>
    </row>
    <row r="29" spans="1:10" ht="15">
      <c r="A29" s="1" t="s">
        <v>123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">
    <mergeCell ref="A4:H4"/>
    <mergeCell ref="A5:H5"/>
    <mergeCell ref="A9:H10"/>
    <mergeCell ref="A11:H12"/>
  </mergeCells>
  <printOptions/>
  <pageMargins left="1.24" right="0.56" top="1" bottom="1.32" header="0.5" footer="1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3"/>
  <sheetViews>
    <sheetView workbookViewId="0" topLeftCell="A37">
      <selection activeCell="H54" sqref="H54"/>
    </sheetView>
  </sheetViews>
  <sheetFormatPr defaultColWidth="11.33203125" defaultRowHeight="12.75"/>
  <cols>
    <col min="1" max="1" width="3.33203125" style="7" customWidth="1"/>
    <col min="2" max="2" width="4.33203125" style="7" customWidth="1"/>
    <col min="3" max="3" width="12.5" style="7" customWidth="1"/>
    <col min="4" max="4" width="11.33203125" style="7" customWidth="1"/>
    <col min="5" max="5" width="17.33203125" style="7" customWidth="1"/>
    <col min="6" max="6" width="16.66015625" style="7" customWidth="1"/>
    <col min="7" max="7" width="2.66015625" style="7" customWidth="1"/>
    <col min="8" max="8" width="16.66015625" style="7" customWidth="1"/>
    <col min="9" max="9" width="2.66015625" style="7" customWidth="1"/>
    <col min="10" max="10" width="16.5" style="7" customWidth="1"/>
    <col min="11" max="16384" width="11.33203125" style="7" customWidth="1"/>
  </cols>
  <sheetData>
    <row r="1" spans="1:10" ht="15" customHeight="1">
      <c r="A1" s="2"/>
      <c r="B1" s="3"/>
      <c r="C1" s="4"/>
      <c r="D1" s="3"/>
      <c r="E1" s="5"/>
      <c r="F1" s="4"/>
      <c r="G1" s="4"/>
      <c r="H1" s="4"/>
      <c r="I1" s="6"/>
      <c r="J1" s="4"/>
    </row>
    <row r="2" spans="1:10" ht="15" customHeight="1">
      <c r="A2" s="2"/>
      <c r="B2" s="3"/>
      <c r="C2" s="4"/>
      <c r="D2" s="3"/>
      <c r="E2" s="5"/>
      <c r="F2" s="4"/>
      <c r="G2" s="4"/>
      <c r="H2" s="4"/>
      <c r="I2" s="6"/>
      <c r="J2" s="4"/>
    </row>
    <row r="3" spans="1:10" ht="15" customHeight="1">
      <c r="A3" s="2"/>
      <c r="B3" s="3"/>
      <c r="C3" s="4"/>
      <c r="D3" s="3"/>
      <c r="E3" s="5"/>
      <c r="F3" s="4"/>
      <c r="G3" s="4"/>
      <c r="H3" s="4"/>
      <c r="I3" s="6"/>
      <c r="J3" s="4"/>
    </row>
    <row r="4" spans="1:10" ht="15" customHeight="1">
      <c r="A4" s="196" t="str">
        <f>+'P&amp;L'!A4</f>
        <v>MATRIX INTERNATIONAL BERHAD</v>
      </c>
      <c r="B4" s="196"/>
      <c r="C4" s="196"/>
      <c r="D4" s="196"/>
      <c r="E4" s="196"/>
      <c r="F4" s="196"/>
      <c r="G4" s="196"/>
      <c r="H4" s="196"/>
      <c r="I4" s="196"/>
      <c r="J4" s="196"/>
    </row>
    <row r="5" spans="1:10" ht="13.5" customHeight="1">
      <c r="A5" s="200" t="str">
        <f>+'P&amp;L'!A5</f>
        <v>(COMPANY NO : 3907-W)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ht="13.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3.5" customHeight="1">
      <c r="A7" s="196" t="s">
        <v>223</v>
      </c>
      <c r="B7" s="196"/>
      <c r="C7" s="196"/>
      <c r="D7" s="196"/>
      <c r="E7" s="196"/>
      <c r="F7" s="196"/>
      <c r="G7" s="196"/>
      <c r="H7" s="196"/>
      <c r="I7" s="196"/>
      <c r="J7" s="196"/>
    </row>
    <row r="8" spans="1:10" ht="13.5" customHeight="1">
      <c r="A8" s="196" t="s">
        <v>303</v>
      </c>
      <c r="B8" s="196"/>
      <c r="C8" s="196"/>
      <c r="D8" s="196"/>
      <c r="E8" s="196"/>
      <c r="F8" s="196"/>
      <c r="G8" s="196"/>
      <c r="H8" s="196"/>
      <c r="I8" s="196"/>
      <c r="J8" s="196"/>
    </row>
    <row r="9" spans="1:10" ht="13.5" customHeight="1">
      <c r="A9" s="201" t="s">
        <v>224</v>
      </c>
      <c r="B9" s="201"/>
      <c r="C9" s="201"/>
      <c r="D9" s="201"/>
      <c r="E9" s="201"/>
      <c r="F9" s="201"/>
      <c r="G9" s="201"/>
      <c r="H9" s="201"/>
      <c r="I9" s="201"/>
      <c r="J9" s="201"/>
    </row>
    <row r="10" spans="1:10" ht="13.5" customHeight="1">
      <c r="A10" s="201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13.5" customHeight="1">
      <c r="A11" s="23"/>
      <c r="B11" s="1"/>
      <c r="C11" s="1"/>
      <c r="D11" s="1"/>
      <c r="E11" s="1"/>
      <c r="H11" s="33"/>
      <c r="I11" s="33"/>
      <c r="J11" s="86"/>
    </row>
    <row r="12" spans="1:10" ht="13.5" customHeight="1">
      <c r="A12" s="4"/>
      <c r="B12" s="4"/>
      <c r="C12" s="4"/>
      <c r="D12" s="4"/>
      <c r="E12" s="4"/>
      <c r="F12" s="44"/>
      <c r="G12" s="44"/>
      <c r="H12" s="199" t="s">
        <v>172</v>
      </c>
      <c r="I12" s="199"/>
      <c r="J12" s="199"/>
    </row>
    <row r="13" spans="1:10" ht="13.5" customHeight="1">
      <c r="A13" s="4"/>
      <c r="B13" s="4"/>
      <c r="C13" s="4"/>
      <c r="D13" s="4"/>
      <c r="E13" s="4"/>
      <c r="F13" s="89"/>
      <c r="G13" s="44"/>
      <c r="H13" s="100" t="s">
        <v>305</v>
      </c>
      <c r="I13" s="101"/>
      <c r="J13" s="66" t="s">
        <v>17</v>
      </c>
    </row>
    <row r="14" spans="1:10" ht="13.5" customHeight="1">
      <c r="A14" s="4"/>
      <c r="B14" s="4"/>
      <c r="C14" s="4"/>
      <c r="D14" s="4"/>
      <c r="E14" s="4"/>
      <c r="F14" s="44"/>
      <c r="G14" s="44"/>
      <c r="H14" s="101"/>
      <c r="I14" s="101"/>
      <c r="J14" s="102" t="s">
        <v>245</v>
      </c>
    </row>
    <row r="15" spans="1:10" ht="13.5" customHeight="1">
      <c r="A15" s="4"/>
      <c r="B15" s="4"/>
      <c r="C15" s="4"/>
      <c r="D15" s="4"/>
      <c r="E15" s="4"/>
      <c r="F15" s="89" t="s">
        <v>173</v>
      </c>
      <c r="G15" s="44"/>
      <c r="H15" s="66" t="s">
        <v>147</v>
      </c>
      <c r="I15" s="101"/>
      <c r="J15" s="66" t="s">
        <v>147</v>
      </c>
    </row>
    <row r="16" spans="1:5" ht="13.5" customHeight="1">
      <c r="A16" s="4"/>
      <c r="B16" s="181" t="s">
        <v>259</v>
      </c>
      <c r="C16" s="4"/>
      <c r="D16" s="4"/>
      <c r="E16" s="4"/>
    </row>
    <row r="17" spans="1:10" ht="15" customHeight="1">
      <c r="A17" s="10"/>
      <c r="C17" s="179" t="s">
        <v>253</v>
      </c>
      <c r="D17" s="180"/>
      <c r="E17" s="4"/>
      <c r="H17" s="14">
        <v>13614</v>
      </c>
      <c r="I17" s="13"/>
      <c r="J17" s="14">
        <v>14813</v>
      </c>
    </row>
    <row r="18" spans="1:10" ht="15" customHeight="1">
      <c r="A18" s="10"/>
      <c r="C18" s="179" t="s">
        <v>166</v>
      </c>
      <c r="D18" s="1"/>
      <c r="F18" s="17" t="s">
        <v>212</v>
      </c>
      <c r="H18" s="14">
        <f>3044-772</f>
        <v>2272</v>
      </c>
      <c r="I18" s="13"/>
      <c r="J18" s="14">
        <v>3156</v>
      </c>
    </row>
    <row r="19" spans="1:10" ht="15" customHeight="1">
      <c r="A19" s="10"/>
      <c r="C19" s="179" t="s">
        <v>254</v>
      </c>
      <c r="D19" s="1"/>
      <c r="F19" s="17"/>
      <c r="H19" s="14">
        <v>179323</v>
      </c>
      <c r="I19" s="13"/>
      <c r="J19" s="14">
        <v>179323</v>
      </c>
    </row>
    <row r="20" spans="1:10" ht="15" customHeight="1">
      <c r="A20" s="10"/>
      <c r="C20" s="179" t="s">
        <v>255</v>
      </c>
      <c r="D20" s="1"/>
      <c r="H20" s="14">
        <v>6380</v>
      </c>
      <c r="I20" s="13"/>
      <c r="J20" s="14">
        <v>6630</v>
      </c>
    </row>
    <row r="21" spans="1:10" ht="15" customHeight="1">
      <c r="A21" s="10"/>
      <c r="B21" s="8"/>
      <c r="H21" s="14"/>
      <c r="I21" s="13"/>
      <c r="J21" s="14"/>
    </row>
    <row r="22" spans="1:10" ht="15" customHeight="1">
      <c r="A22" s="10"/>
      <c r="B22" s="23" t="s">
        <v>260</v>
      </c>
      <c r="H22" s="25"/>
      <c r="I22" s="13"/>
      <c r="J22" s="25"/>
    </row>
    <row r="23" spans="1:10" ht="15" customHeight="1">
      <c r="A23" s="10"/>
      <c r="B23" s="8"/>
      <c r="C23" s="7" t="s">
        <v>162</v>
      </c>
      <c r="E23" s="92"/>
      <c r="H23" s="28">
        <v>373</v>
      </c>
      <c r="I23" s="13"/>
      <c r="J23" s="28">
        <v>509</v>
      </c>
    </row>
    <row r="24" spans="1:10" ht="15" customHeight="1">
      <c r="A24" s="17"/>
      <c r="C24" s="8" t="s">
        <v>167</v>
      </c>
      <c r="E24" s="92"/>
      <c r="H24" s="29">
        <f>146+1564+717</f>
        <v>2427</v>
      </c>
      <c r="I24" s="13"/>
      <c r="J24" s="29">
        <v>2653</v>
      </c>
    </row>
    <row r="25" spans="1:10" ht="15" customHeight="1">
      <c r="A25" s="17"/>
      <c r="C25" s="8" t="s">
        <v>256</v>
      </c>
      <c r="E25" s="92"/>
      <c r="H25" s="29">
        <v>11235</v>
      </c>
      <c r="I25" s="13"/>
      <c r="J25" s="29">
        <v>11369</v>
      </c>
    </row>
    <row r="26" spans="1:10" ht="15" customHeight="1">
      <c r="A26" s="17"/>
      <c r="C26" s="8" t="s">
        <v>257</v>
      </c>
      <c r="E26" s="92"/>
      <c r="H26" s="30">
        <v>2090</v>
      </c>
      <c r="I26" s="13"/>
      <c r="J26" s="30">
        <v>3302</v>
      </c>
    </row>
    <row r="27" spans="1:10" ht="18" customHeight="1">
      <c r="A27" s="17"/>
      <c r="E27" s="92"/>
      <c r="H27" s="31">
        <f>SUM(H23:H26)</f>
        <v>16125</v>
      </c>
      <c r="I27" s="13"/>
      <c r="J27" s="31">
        <f>SUM(J23:J26)</f>
        <v>17833</v>
      </c>
    </row>
    <row r="28" spans="1:10" ht="15" customHeight="1">
      <c r="A28" s="10"/>
      <c r="B28" s="23" t="s">
        <v>261</v>
      </c>
      <c r="E28" s="92"/>
      <c r="H28" s="28"/>
      <c r="I28" s="13"/>
      <c r="J28" s="28"/>
    </row>
    <row r="29" spans="1:10" ht="15" customHeight="1">
      <c r="A29" s="17"/>
      <c r="C29" s="8" t="s">
        <v>168</v>
      </c>
      <c r="H29" s="29">
        <f>1227+9549+127-2+2146</f>
        <v>13047</v>
      </c>
      <c r="I29" s="13"/>
      <c r="J29" s="29">
        <v>12959</v>
      </c>
    </row>
    <row r="30" spans="1:10" ht="15" customHeight="1" hidden="1">
      <c r="A30" s="17"/>
      <c r="C30" s="8" t="s">
        <v>32</v>
      </c>
      <c r="H30" s="29">
        <v>0</v>
      </c>
      <c r="I30" s="13"/>
      <c r="J30" s="177">
        <v>0</v>
      </c>
    </row>
    <row r="31" spans="1:10" ht="15" customHeight="1">
      <c r="A31" s="17"/>
      <c r="C31" s="8" t="s">
        <v>258</v>
      </c>
      <c r="H31" s="29">
        <f>1375*0+1867</f>
        <v>1867</v>
      </c>
      <c r="I31" s="13"/>
      <c r="J31" s="29">
        <v>2605</v>
      </c>
    </row>
    <row r="32" spans="1:10" ht="15" customHeight="1">
      <c r="A32" s="17"/>
      <c r="H32" s="32"/>
      <c r="I32" s="13"/>
      <c r="J32" s="32"/>
    </row>
    <row r="33" spans="1:10" ht="18" customHeight="1">
      <c r="A33" s="17"/>
      <c r="H33" s="31">
        <f>SUM(H29:H32)</f>
        <v>14914</v>
      </c>
      <c r="I33" s="13"/>
      <c r="J33" s="31">
        <f>SUM(J29:J32)</f>
        <v>15564</v>
      </c>
    </row>
    <row r="34" spans="1:10" ht="15" customHeight="1">
      <c r="A34" s="10"/>
      <c r="B34" s="23" t="s">
        <v>262</v>
      </c>
      <c r="H34" s="45">
        <f>H27-H33</f>
        <v>1211</v>
      </c>
      <c r="I34" s="27"/>
      <c r="J34" s="45">
        <f>J27-J33</f>
        <v>2269</v>
      </c>
    </row>
    <row r="35" spans="1:10" ht="14.25" customHeight="1">
      <c r="A35" s="10"/>
      <c r="B35" s="8"/>
      <c r="H35" s="12"/>
      <c r="I35" s="27"/>
      <c r="J35" s="12"/>
    </row>
    <row r="36" spans="1:10" ht="18" customHeight="1" thickBot="1">
      <c r="A36" s="17"/>
      <c r="H36" s="46">
        <f>SUM(H17:H20)+SUM(H34:H35)</f>
        <v>202800</v>
      </c>
      <c r="I36" s="13"/>
      <c r="J36" s="46">
        <f>SUM(J17:J20)+SUM(J34:J35)</f>
        <v>206191</v>
      </c>
    </row>
    <row r="37" spans="1:10" ht="15" customHeight="1" thickTop="1">
      <c r="A37" s="17"/>
      <c r="H37" s="13"/>
      <c r="I37" s="13"/>
      <c r="J37" s="13"/>
    </row>
    <row r="38" spans="1:10" ht="15" customHeight="1">
      <c r="A38" s="17"/>
      <c r="B38" s="44" t="s">
        <v>263</v>
      </c>
      <c r="H38" s="13"/>
      <c r="I38" s="13"/>
      <c r="J38" s="13"/>
    </row>
    <row r="39" spans="1:10" ht="15" customHeight="1">
      <c r="A39" s="17"/>
      <c r="H39" s="13"/>
      <c r="I39" s="13"/>
      <c r="J39" s="13"/>
    </row>
    <row r="40" spans="1:10" ht="15" customHeight="1">
      <c r="A40" s="10"/>
      <c r="C40" s="8" t="s">
        <v>264</v>
      </c>
      <c r="H40" s="14">
        <v>166004</v>
      </c>
      <c r="I40" s="13"/>
      <c r="J40" s="14">
        <v>166004</v>
      </c>
    </row>
    <row r="41" spans="1:10" ht="15" customHeight="1">
      <c r="A41" s="10"/>
      <c r="C41" s="8" t="s">
        <v>265</v>
      </c>
      <c r="H41" s="14">
        <v>17103</v>
      </c>
      <c r="I41" s="13"/>
      <c r="J41" s="14">
        <v>17103</v>
      </c>
    </row>
    <row r="42" spans="1:10" ht="15" customHeight="1">
      <c r="A42" s="17"/>
      <c r="C42" s="8" t="s">
        <v>148</v>
      </c>
      <c r="H42" s="14">
        <v>17027</v>
      </c>
      <c r="I42" s="13"/>
      <c r="J42" s="14">
        <v>19487</v>
      </c>
    </row>
    <row r="43" spans="1:10" ht="15" customHeight="1">
      <c r="A43" s="17"/>
      <c r="C43" s="9" t="s">
        <v>266</v>
      </c>
      <c r="H43" s="45">
        <f>SUM(H40:H42)</f>
        <v>200134</v>
      </c>
      <c r="I43" s="13"/>
      <c r="J43" s="45">
        <f>SUM(J40:J42)</f>
        <v>202594</v>
      </c>
    </row>
    <row r="44" spans="1:10" ht="15" customHeight="1">
      <c r="A44" s="17"/>
      <c r="C44" s="8" t="s">
        <v>267</v>
      </c>
      <c r="H44" s="15">
        <f>4202*0+4086-2146</f>
        <v>1940</v>
      </c>
      <c r="I44" s="13"/>
      <c r="J44" s="15">
        <v>2771</v>
      </c>
    </row>
    <row r="45" spans="1:10" ht="15" customHeight="1">
      <c r="A45" s="17"/>
      <c r="C45" s="8" t="s">
        <v>268</v>
      </c>
      <c r="H45" s="14">
        <f>+H43+H44</f>
        <v>202074</v>
      </c>
      <c r="I45" s="13"/>
      <c r="J45" s="14">
        <f>+J43+J44</f>
        <v>205365</v>
      </c>
    </row>
    <row r="46" spans="1:10" ht="15" customHeight="1">
      <c r="A46" s="16"/>
      <c r="C46" s="8" t="s">
        <v>269</v>
      </c>
      <c r="H46" s="15">
        <f>888*0+726</f>
        <v>726</v>
      </c>
      <c r="I46" s="13"/>
      <c r="J46" s="15">
        <v>826</v>
      </c>
    </row>
    <row r="47" spans="1:10" ht="18" customHeight="1" thickBot="1">
      <c r="A47" s="17"/>
      <c r="H47" s="11">
        <f>SUM(H45:H46)</f>
        <v>202800</v>
      </c>
      <c r="I47" s="13"/>
      <c r="J47" s="11">
        <f>SUM(J45:J46)</f>
        <v>206191</v>
      </c>
    </row>
    <row r="48" spans="1:10" ht="15" customHeight="1" thickTop="1">
      <c r="A48" s="17"/>
      <c r="H48" s="12"/>
      <c r="I48" s="13"/>
      <c r="J48" s="12"/>
    </row>
    <row r="49" spans="1:10" ht="15" customHeight="1">
      <c r="A49" s="17"/>
      <c r="B49" s="36" t="s">
        <v>157</v>
      </c>
      <c r="C49" s="36"/>
      <c r="D49" s="36"/>
      <c r="E49" s="36"/>
      <c r="F49" s="36"/>
      <c r="G49" s="36"/>
      <c r="H49" s="39">
        <f>+H43/H40*100</f>
        <v>120.55974554830004</v>
      </c>
      <c r="I49" s="39"/>
      <c r="J49" s="39">
        <f>+J43/J40*100</f>
        <v>122.04163755090238</v>
      </c>
    </row>
    <row r="50" spans="1:10" ht="15" customHeight="1" thickBot="1">
      <c r="A50" s="17"/>
      <c r="B50" s="40" t="s">
        <v>154</v>
      </c>
      <c r="C50" s="36"/>
      <c r="D50" s="36"/>
      <c r="E50" s="36"/>
      <c r="F50" s="36"/>
      <c r="G50" s="36"/>
      <c r="H50" s="41">
        <f>+(H43-H20-H19)/H40*100</f>
        <v>8.693164020144092</v>
      </c>
      <c r="I50" s="42"/>
      <c r="J50" s="41">
        <f>+(J43-J20-J19)/J40*100</f>
        <v>10.024457241994169</v>
      </c>
    </row>
    <row r="51" spans="1:10" ht="15" customHeight="1" thickTop="1">
      <c r="A51" s="17"/>
      <c r="B51" s="40"/>
      <c r="C51" s="36"/>
      <c r="D51" s="36"/>
      <c r="E51" s="36"/>
      <c r="F51" s="36"/>
      <c r="G51" s="36"/>
      <c r="H51" s="90"/>
      <c r="I51" s="42"/>
      <c r="J51" s="90"/>
    </row>
    <row r="52" spans="1:10" ht="13.5" customHeight="1">
      <c r="A52" s="17"/>
      <c r="B52" s="40"/>
      <c r="C52" s="36"/>
      <c r="D52" s="36"/>
      <c r="E52" s="36"/>
      <c r="F52" s="36"/>
      <c r="G52" s="36"/>
      <c r="H52" s="90"/>
      <c r="I52" s="42"/>
      <c r="J52" s="90"/>
    </row>
    <row r="53" spans="1:10" ht="13.5" customHeight="1">
      <c r="A53" s="17"/>
      <c r="B53" s="40"/>
      <c r="C53" s="36"/>
      <c r="D53" s="36"/>
      <c r="E53" s="36"/>
      <c r="F53" s="36"/>
      <c r="G53" s="36"/>
      <c r="H53" s="90"/>
      <c r="I53" s="42"/>
      <c r="J53" s="90"/>
    </row>
    <row r="54" spans="1:10" ht="14.25" customHeight="1">
      <c r="A54" s="16"/>
      <c r="B54" s="7" t="s">
        <v>241</v>
      </c>
      <c r="J54" s="43"/>
    </row>
    <row r="55" spans="1:10" ht="15" customHeight="1">
      <c r="A55" s="16"/>
      <c r="J55" s="43"/>
    </row>
    <row r="57" spans="6:10" ht="15">
      <c r="F57" s="7" t="s">
        <v>151</v>
      </c>
      <c r="H57" s="26">
        <f>+H47-H36</f>
        <v>0</v>
      </c>
      <c r="J57" s="26">
        <f>+J47-J36</f>
        <v>0</v>
      </c>
    </row>
    <row r="64" ht="12" customHeight="1"/>
    <row r="199" ht="12" customHeight="1"/>
    <row r="201" ht="8.25" customHeight="1"/>
    <row r="204" ht="8.25" customHeight="1"/>
    <row r="213" spans="2:10" ht="15">
      <c r="B213" s="4"/>
      <c r="C213" s="4"/>
      <c r="D213" s="4"/>
      <c r="E213" s="4"/>
      <c r="F213" s="4"/>
      <c r="G213" s="4"/>
      <c r="H213" s="4"/>
      <c r="I213" s="4"/>
      <c r="J213" s="4"/>
    </row>
    <row r="214" ht="10.5" customHeight="1"/>
    <row r="217" ht="10.5" customHeight="1"/>
  </sheetData>
  <mergeCells count="7">
    <mergeCell ref="H12:J12"/>
    <mergeCell ref="A4:J4"/>
    <mergeCell ref="A5:J5"/>
    <mergeCell ref="A9:J9"/>
    <mergeCell ref="A10:J10"/>
    <mergeCell ref="A7:J7"/>
    <mergeCell ref="A8:J8"/>
  </mergeCells>
  <printOptions/>
  <pageMargins left="0.6" right="0.24" top="0.25" bottom="0.26" header="0.22" footer="0.22"/>
  <pageSetup firstPageNumber="1" useFirstPageNumber="1" horizontalDpi="300" verticalDpi="300" orientation="portrait" paperSize="9" scale="9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40">
      <selection activeCell="F46" sqref="F46"/>
    </sheetView>
  </sheetViews>
  <sheetFormatPr defaultColWidth="11.33203125" defaultRowHeight="12.75"/>
  <cols>
    <col min="1" max="1" width="2" style="7" customWidth="1"/>
    <col min="2" max="2" width="4.16015625" style="7" customWidth="1"/>
    <col min="3" max="3" width="12.5" style="7" customWidth="1"/>
    <col min="4" max="4" width="14.33203125" style="7" customWidth="1"/>
    <col min="5" max="5" width="15.16015625" style="7" customWidth="1"/>
    <col min="6" max="6" width="10" style="7" customWidth="1"/>
    <col min="7" max="7" width="15.5" style="7" customWidth="1"/>
    <col min="8" max="8" width="13.83203125" style="7" customWidth="1"/>
    <col min="9" max="9" width="15.16015625" style="7" hidden="1" customWidth="1"/>
    <col min="10" max="10" width="1.0078125" style="7" customWidth="1"/>
    <col min="11" max="11" width="13.5" style="68" customWidth="1"/>
    <col min="12" max="12" width="15.5" style="68" customWidth="1"/>
    <col min="13" max="13" width="13.83203125" style="76" hidden="1" customWidth="1"/>
    <col min="14" max="14" width="1.3359375" style="7" customWidth="1"/>
    <col min="15" max="16384" width="11.33203125" style="7" customWidth="1"/>
  </cols>
  <sheetData>
    <row r="1" spans="1:13" s="21" customFormat="1" ht="15">
      <c r="A1" s="19"/>
      <c r="B1" s="20"/>
      <c r="D1" s="20"/>
      <c r="E1" s="22"/>
      <c r="F1" s="22"/>
      <c r="J1" s="18"/>
      <c r="K1" s="71"/>
      <c r="L1" s="67"/>
      <c r="M1" s="75"/>
    </row>
    <row r="3" spans="1:13" ht="15">
      <c r="A3" s="24"/>
      <c r="B3" s="2"/>
      <c r="C3" s="2"/>
      <c r="D3" s="2"/>
      <c r="E3" s="2"/>
      <c r="F3" s="2"/>
      <c r="G3" s="2"/>
      <c r="H3" s="2"/>
      <c r="I3" s="2"/>
      <c r="J3" s="2"/>
      <c r="K3" s="69"/>
      <c r="L3" s="69"/>
      <c r="M3" s="77"/>
    </row>
    <row r="4" spans="1:12" ht="13.5" customHeight="1">
      <c r="A4" s="205" t="s">
        <v>164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2" ht="13.5" customHeight="1">
      <c r="A5" s="206" t="s">
        <v>170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3.5" customHeight="1">
      <c r="A6" s="126"/>
      <c r="B6" s="122"/>
      <c r="C6" s="122"/>
      <c r="D6" s="122"/>
      <c r="E6" s="122"/>
      <c r="F6" s="122"/>
      <c r="G6" s="47"/>
      <c r="H6" s="47"/>
      <c r="I6" s="47"/>
      <c r="J6" s="47"/>
      <c r="K6" s="127"/>
      <c r="L6" s="127"/>
    </row>
    <row r="7" spans="1:12" ht="13.5" customHeight="1">
      <c r="A7" s="126"/>
      <c r="B7" s="122"/>
      <c r="C7" s="122"/>
      <c r="D7" s="122"/>
      <c r="E7" s="122"/>
      <c r="F7" s="122"/>
      <c r="G7" s="47"/>
      <c r="H7" s="47"/>
      <c r="I7" s="47"/>
      <c r="J7" s="47"/>
      <c r="K7" s="127"/>
      <c r="L7" s="127"/>
    </row>
    <row r="8" spans="1:14" ht="16.5" customHeight="1">
      <c r="A8" s="47"/>
      <c r="B8" s="202" t="s">
        <v>223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N8" s="7" t="s">
        <v>146</v>
      </c>
    </row>
    <row r="9" spans="1:14" ht="15" customHeight="1">
      <c r="A9" s="47"/>
      <c r="B9" s="202" t="s">
        <v>303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N9" s="7" t="s">
        <v>146</v>
      </c>
    </row>
    <row r="10" spans="1:12" ht="13.5" customHeight="1">
      <c r="A10" s="205" t="s">
        <v>233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</row>
    <row r="11" spans="1:13" ht="10.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128"/>
      <c r="L11" s="128"/>
      <c r="M11" s="78"/>
    </row>
    <row r="12" spans="1:13" ht="10.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128"/>
      <c r="L12" s="128"/>
      <c r="M12" s="78"/>
    </row>
    <row r="13" spans="1:13" ht="10.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128"/>
      <c r="L13" s="128"/>
      <c r="M13" s="78"/>
    </row>
    <row r="14" spans="1:15" ht="10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128"/>
      <c r="L14" s="128"/>
      <c r="M14" s="78"/>
      <c r="O14" s="92"/>
    </row>
    <row r="15" spans="1:15" ht="19.5" customHeight="1">
      <c r="A15" s="50"/>
      <c r="B15" s="50"/>
      <c r="C15" s="50"/>
      <c r="D15" s="50"/>
      <c r="E15" s="50"/>
      <c r="F15" s="50"/>
      <c r="G15" s="129" t="s">
        <v>171</v>
      </c>
      <c r="H15" s="130"/>
      <c r="I15" s="130"/>
      <c r="J15" s="55"/>
      <c r="K15" s="207" t="s">
        <v>304</v>
      </c>
      <c r="L15" s="207"/>
      <c r="M15" s="79"/>
      <c r="O15" s="92"/>
    </row>
    <row r="16" spans="1:15" ht="19.5" customHeight="1">
      <c r="A16" s="50"/>
      <c r="B16" s="50"/>
      <c r="C16" s="50"/>
      <c r="D16" s="50"/>
      <c r="E16" s="50"/>
      <c r="F16" s="50"/>
      <c r="G16" s="132" t="s">
        <v>305</v>
      </c>
      <c r="H16" s="132" t="s">
        <v>17</v>
      </c>
      <c r="I16" s="133" t="s">
        <v>153</v>
      </c>
      <c r="J16" s="131"/>
      <c r="K16" s="134" t="str">
        <f>G16</f>
        <v>30/04/04</v>
      </c>
      <c r="L16" s="134" t="str">
        <f>H16</f>
        <v>30/04/03</v>
      </c>
      <c r="M16" s="80" t="s">
        <v>153</v>
      </c>
      <c r="O16" s="92"/>
    </row>
    <row r="17" spans="1:15" ht="19.5" customHeight="1">
      <c r="A17" s="50"/>
      <c r="B17" s="50"/>
      <c r="C17" s="50"/>
      <c r="D17" s="50"/>
      <c r="E17" s="50"/>
      <c r="F17" s="131" t="s">
        <v>173</v>
      </c>
      <c r="G17" s="131" t="s">
        <v>147</v>
      </c>
      <c r="H17" s="131" t="s">
        <v>147</v>
      </c>
      <c r="I17" s="133" t="s">
        <v>152</v>
      </c>
      <c r="J17" s="131"/>
      <c r="K17" s="135" t="s">
        <v>147</v>
      </c>
      <c r="L17" s="135" t="s">
        <v>147</v>
      </c>
      <c r="M17" s="80" t="s">
        <v>152</v>
      </c>
      <c r="O17" s="92"/>
    </row>
    <row r="18" spans="1:15" ht="12" customHeight="1">
      <c r="A18" s="50"/>
      <c r="B18" s="50"/>
      <c r="C18" s="50"/>
      <c r="D18" s="50"/>
      <c r="E18" s="50"/>
      <c r="F18" s="50"/>
      <c r="G18" s="47"/>
      <c r="H18" s="47"/>
      <c r="I18" s="47"/>
      <c r="J18" s="47"/>
      <c r="K18" s="127"/>
      <c r="L18" s="127"/>
      <c r="O18" s="92"/>
    </row>
    <row r="19" spans="1:15" ht="12" customHeight="1">
      <c r="A19" s="50"/>
      <c r="B19" s="50"/>
      <c r="C19" s="50"/>
      <c r="D19" s="50"/>
      <c r="E19" s="50"/>
      <c r="F19" s="50"/>
      <c r="G19" s="47"/>
      <c r="H19" s="47"/>
      <c r="I19" s="47"/>
      <c r="J19" s="47"/>
      <c r="K19" s="127"/>
      <c r="L19" s="127"/>
      <c r="O19" s="92"/>
    </row>
    <row r="20" spans="1:15" ht="12" customHeight="1">
      <c r="A20" s="50"/>
      <c r="B20" s="50"/>
      <c r="C20" s="50"/>
      <c r="D20" s="50"/>
      <c r="E20" s="50"/>
      <c r="F20" s="50"/>
      <c r="G20" s="47"/>
      <c r="H20" s="47"/>
      <c r="I20" s="47"/>
      <c r="J20" s="47"/>
      <c r="K20" s="127"/>
      <c r="L20" s="127"/>
      <c r="O20" s="92"/>
    </row>
    <row r="21" spans="1:15" ht="23.25" customHeight="1" thickBot="1">
      <c r="A21" s="49"/>
      <c r="B21" s="49" t="s">
        <v>270</v>
      </c>
      <c r="C21" s="47"/>
      <c r="D21" s="56"/>
      <c r="E21" s="50"/>
      <c r="F21" s="50" t="s">
        <v>80</v>
      </c>
      <c r="G21" s="136">
        <f>170266-131010-3136</f>
        <v>36120</v>
      </c>
      <c r="H21" s="173">
        <f>40566-3245</f>
        <v>37321</v>
      </c>
      <c r="I21" s="137" t="s">
        <v>159</v>
      </c>
      <c r="J21" s="138"/>
      <c r="K21" s="136">
        <f>131010*0+170266-13606</f>
        <v>156660</v>
      </c>
      <c r="L21" s="194">
        <f>191444-11999</f>
        <v>179445</v>
      </c>
      <c r="M21" s="81" t="s">
        <v>159</v>
      </c>
      <c r="O21" s="92"/>
    </row>
    <row r="22" spans="1:15" ht="8.25" customHeight="1" thickTop="1">
      <c r="A22" s="50"/>
      <c r="B22" s="50"/>
      <c r="C22" s="50"/>
      <c r="D22" s="50"/>
      <c r="E22" s="50"/>
      <c r="F22" s="50"/>
      <c r="G22" s="139"/>
      <c r="H22" s="139"/>
      <c r="I22" s="140"/>
      <c r="J22" s="139"/>
      <c r="K22" s="139"/>
      <c r="L22" s="139"/>
      <c r="O22" s="92"/>
    </row>
    <row r="23" spans="1:15" ht="23.25" customHeight="1" thickBot="1">
      <c r="A23" s="50"/>
      <c r="B23" s="49" t="s">
        <v>271</v>
      </c>
      <c r="C23" s="49"/>
      <c r="D23" s="50"/>
      <c r="E23" s="50"/>
      <c r="F23" s="50"/>
      <c r="G23" s="142">
        <f>16010-13188</f>
        <v>2822</v>
      </c>
      <c r="H23" s="174">
        <v>3660</v>
      </c>
      <c r="I23" s="143"/>
      <c r="J23" s="144"/>
      <c r="K23" s="142">
        <f>16250-240</f>
        <v>16010</v>
      </c>
      <c r="L23" s="174">
        <v>16404</v>
      </c>
      <c r="M23" s="81" t="s">
        <v>159</v>
      </c>
      <c r="O23" s="92"/>
    </row>
    <row r="24" spans="1:15" ht="8.25" customHeight="1" thickTop="1">
      <c r="A24" s="50"/>
      <c r="B24" s="50"/>
      <c r="C24" s="50"/>
      <c r="D24" s="50"/>
      <c r="E24" s="50"/>
      <c r="F24" s="50"/>
      <c r="G24" s="145"/>
      <c r="H24" s="145"/>
      <c r="I24" s="146"/>
      <c r="J24" s="145"/>
      <c r="K24" s="145"/>
      <c r="L24" s="145"/>
      <c r="O24" s="92"/>
    </row>
    <row r="25" spans="1:15" ht="23.25" customHeight="1" thickBot="1">
      <c r="A25" s="50"/>
      <c r="B25" s="49" t="s">
        <v>79</v>
      </c>
      <c r="C25" s="49"/>
      <c r="D25" s="50"/>
      <c r="E25" s="50"/>
      <c r="F25" s="50"/>
      <c r="G25" s="138">
        <f>238-192-772</f>
        <v>-726</v>
      </c>
      <c r="H25" s="174">
        <v>10</v>
      </c>
      <c r="I25" s="143"/>
      <c r="J25" s="138"/>
      <c r="K25" s="138">
        <f>274-36-772</f>
        <v>-534</v>
      </c>
      <c r="L25" s="174">
        <v>1504</v>
      </c>
      <c r="M25" s="81" t="s">
        <v>159</v>
      </c>
      <c r="O25" s="92"/>
    </row>
    <row r="26" spans="1:15" ht="23.25" customHeight="1" thickTop="1">
      <c r="A26" s="50"/>
      <c r="B26" s="49" t="s">
        <v>174</v>
      </c>
      <c r="C26" s="49"/>
      <c r="D26" s="50"/>
      <c r="E26" s="50"/>
      <c r="F26" s="50"/>
      <c r="G26" s="147">
        <v>0</v>
      </c>
      <c r="H26" s="175">
        <v>0</v>
      </c>
      <c r="I26" s="143"/>
      <c r="J26" s="138"/>
      <c r="K26" s="147">
        <v>-1</v>
      </c>
      <c r="L26" s="175">
        <v>-36</v>
      </c>
      <c r="M26" s="82"/>
      <c r="O26" s="92"/>
    </row>
    <row r="27" spans="1:15" ht="7.5" customHeight="1">
      <c r="A27" s="49"/>
      <c r="B27" s="49"/>
      <c r="C27" s="49"/>
      <c r="D27" s="50"/>
      <c r="E27" s="50"/>
      <c r="F27" s="50"/>
      <c r="G27" s="139"/>
      <c r="H27" s="139"/>
      <c r="I27" s="140"/>
      <c r="J27" s="139"/>
      <c r="K27" s="139"/>
      <c r="L27" s="139"/>
      <c r="O27" s="92"/>
    </row>
    <row r="28" spans="1:15" ht="23.25" customHeight="1">
      <c r="A28" s="49"/>
      <c r="B28" s="49" t="s">
        <v>244</v>
      </c>
      <c r="C28" s="49"/>
      <c r="D28" s="50"/>
      <c r="E28" s="50"/>
      <c r="F28" s="50"/>
      <c r="G28" s="141">
        <f>SUM(G23:G26)</f>
        <v>2096</v>
      </c>
      <c r="H28" s="141">
        <f>SUM(H23:H26)</f>
        <v>3670</v>
      </c>
      <c r="I28" s="140"/>
      <c r="J28" s="139"/>
      <c r="K28" s="141">
        <f>SUM(K23:K26)</f>
        <v>15475</v>
      </c>
      <c r="L28" s="141">
        <f>SUM(L23:L26)</f>
        <v>17872</v>
      </c>
      <c r="O28" s="92"/>
    </row>
    <row r="29" spans="1:15" ht="7.5" customHeight="1">
      <c r="A29" s="50"/>
      <c r="B29" s="50"/>
      <c r="C29" s="49"/>
      <c r="D29" s="50"/>
      <c r="E29" s="50"/>
      <c r="F29" s="50"/>
      <c r="G29" s="139"/>
      <c r="H29" s="139"/>
      <c r="I29" s="140"/>
      <c r="J29" s="139"/>
      <c r="K29" s="139"/>
      <c r="L29" s="139"/>
      <c r="O29" s="92"/>
    </row>
    <row r="30" spans="1:15" ht="23.25" customHeight="1">
      <c r="A30" s="50"/>
      <c r="B30" s="56" t="s">
        <v>272</v>
      </c>
      <c r="C30" s="49"/>
      <c r="D30" s="50"/>
      <c r="E30" s="50"/>
      <c r="F30" s="50" t="s">
        <v>210</v>
      </c>
      <c r="G30" s="148">
        <f>-4919+3736</f>
        <v>-1183</v>
      </c>
      <c r="H30" s="174">
        <v>-1152</v>
      </c>
      <c r="I30" s="140"/>
      <c r="J30" s="139"/>
      <c r="K30" s="148">
        <f>-4589*0-4919</f>
        <v>-4919</v>
      </c>
      <c r="L30" s="174">
        <v>-3467</v>
      </c>
      <c r="O30" s="92"/>
    </row>
    <row r="31" spans="1:15" ht="8.25" customHeight="1">
      <c r="A31" s="50"/>
      <c r="B31" s="50"/>
      <c r="C31" s="50"/>
      <c r="D31" s="50"/>
      <c r="E31" s="50"/>
      <c r="F31" s="50"/>
      <c r="G31" s="149"/>
      <c r="H31" s="150"/>
      <c r="I31" s="151"/>
      <c r="J31" s="139"/>
      <c r="K31" s="149"/>
      <c r="L31" s="150"/>
      <c r="O31" s="92"/>
    </row>
    <row r="32" spans="1:15" ht="23.25" customHeight="1">
      <c r="A32" s="50"/>
      <c r="B32" s="49" t="s">
        <v>273</v>
      </c>
      <c r="C32" s="49"/>
      <c r="D32" s="50"/>
      <c r="E32" s="50"/>
      <c r="F32" s="50"/>
      <c r="G32" s="141">
        <f>+G28+G30</f>
        <v>913</v>
      </c>
      <c r="H32" s="141">
        <f>+H28+H30</f>
        <v>2518</v>
      </c>
      <c r="I32" s="143" t="s">
        <v>159</v>
      </c>
      <c r="J32" s="152"/>
      <c r="K32" s="141">
        <f>+K28+K30</f>
        <v>10556</v>
      </c>
      <c r="L32" s="141">
        <f>+L28+L30</f>
        <v>14405</v>
      </c>
      <c r="M32" s="82" t="s">
        <v>159</v>
      </c>
      <c r="O32" s="92"/>
    </row>
    <row r="33" spans="1:15" ht="8.25" customHeight="1">
      <c r="A33" s="50"/>
      <c r="B33" s="50"/>
      <c r="C33" s="50"/>
      <c r="D33" s="50"/>
      <c r="E33" s="50"/>
      <c r="F33" s="50"/>
      <c r="G33" s="139"/>
      <c r="H33" s="153"/>
      <c r="I33" s="151"/>
      <c r="J33" s="139"/>
      <c r="K33" s="139"/>
      <c r="L33" s="153"/>
      <c r="O33" s="92"/>
    </row>
    <row r="34" spans="1:15" ht="23.25" customHeight="1">
      <c r="A34" s="50"/>
      <c r="B34" s="49" t="s">
        <v>274</v>
      </c>
      <c r="C34" s="49"/>
      <c r="D34" s="50"/>
      <c r="E34" s="50"/>
      <c r="F34" s="50"/>
      <c r="G34" s="147">
        <f>-3570*0-3454+2972</f>
        <v>-482</v>
      </c>
      <c r="H34" s="175">
        <v>-770</v>
      </c>
      <c r="I34" s="143" t="s">
        <v>159</v>
      </c>
      <c r="J34" s="154"/>
      <c r="K34" s="147">
        <f>-3570*0-3454</f>
        <v>-3454</v>
      </c>
      <c r="L34" s="175">
        <v>-3890</v>
      </c>
      <c r="M34" s="82" t="s">
        <v>159</v>
      </c>
      <c r="O34" s="92"/>
    </row>
    <row r="35" spans="1:15" ht="8.25" customHeight="1">
      <c r="A35" s="50"/>
      <c r="B35" s="50"/>
      <c r="C35" s="50"/>
      <c r="D35" s="50"/>
      <c r="E35" s="50"/>
      <c r="F35" s="50"/>
      <c r="G35" s="149"/>
      <c r="H35" s="149"/>
      <c r="I35" s="155"/>
      <c r="J35" s="139"/>
      <c r="K35" s="149"/>
      <c r="L35" s="149"/>
      <c r="M35" s="83"/>
      <c r="O35" s="92"/>
    </row>
    <row r="36" spans="1:15" ht="23.25" customHeight="1" thickBot="1">
      <c r="A36" s="50"/>
      <c r="B36" s="56" t="s">
        <v>275</v>
      </c>
      <c r="C36" s="56"/>
      <c r="D36" s="50"/>
      <c r="E36" s="50"/>
      <c r="F36" s="50"/>
      <c r="G36" s="156">
        <f>SUM(G31:G35)</f>
        <v>431</v>
      </c>
      <c r="H36" s="156">
        <f>SUM(H31:H35)</f>
        <v>1748</v>
      </c>
      <c r="I36" s="143" t="s">
        <v>159</v>
      </c>
      <c r="J36" s="139"/>
      <c r="K36" s="156">
        <f>SUM(K31:K35)</f>
        <v>7102</v>
      </c>
      <c r="L36" s="156">
        <f>SUM(L31:L35)</f>
        <v>10515</v>
      </c>
      <c r="M36" s="82" t="s">
        <v>159</v>
      </c>
      <c r="O36" s="92"/>
    </row>
    <row r="37" spans="1:15" ht="12" customHeight="1" thickTop="1">
      <c r="A37" s="50"/>
      <c r="B37" s="50"/>
      <c r="C37" s="56"/>
      <c r="D37" s="50"/>
      <c r="E37" s="50"/>
      <c r="F37" s="50"/>
      <c r="G37" s="139"/>
      <c r="H37" s="139"/>
      <c r="I37" s="140"/>
      <c r="J37" s="139"/>
      <c r="K37" s="139"/>
      <c r="L37" s="139"/>
      <c r="O37" s="92"/>
    </row>
    <row r="38" spans="1:15" ht="25.5" customHeight="1">
      <c r="A38" s="47"/>
      <c r="B38" s="47" t="s">
        <v>276</v>
      </c>
      <c r="C38" s="61"/>
      <c r="D38" s="47"/>
      <c r="E38" s="47"/>
      <c r="F38" s="47"/>
      <c r="G38" s="47"/>
      <c r="H38" s="117" t="s">
        <v>146</v>
      </c>
      <c r="I38" s="157"/>
      <c r="J38" s="47"/>
      <c r="K38" s="47"/>
      <c r="L38" s="117" t="s">
        <v>146</v>
      </c>
      <c r="O38" s="92"/>
    </row>
    <row r="39" spans="1:15" ht="8.25" customHeight="1">
      <c r="A39" s="47"/>
      <c r="B39" s="47"/>
      <c r="C39" s="47"/>
      <c r="D39" s="47"/>
      <c r="E39" s="47"/>
      <c r="F39" s="47"/>
      <c r="G39" s="47"/>
      <c r="H39" s="117"/>
      <c r="I39" s="157"/>
      <c r="J39" s="47"/>
      <c r="K39" s="47"/>
      <c r="L39" s="117"/>
      <c r="O39" s="92"/>
    </row>
    <row r="40" spans="1:15" ht="16.5" customHeight="1" thickBot="1">
      <c r="A40" s="47"/>
      <c r="B40" s="47"/>
      <c r="C40" s="49" t="s">
        <v>31</v>
      </c>
      <c r="D40" s="47"/>
      <c r="E40" s="47"/>
      <c r="F40" s="53" t="s">
        <v>221</v>
      </c>
      <c r="G40" s="176">
        <f>+NOTES!G322</f>
        <v>0.2596322980169153</v>
      </c>
      <c r="H40" s="176">
        <f>+NOTES!I322</f>
        <v>1.052986675019879</v>
      </c>
      <c r="I40" s="143" t="s">
        <v>159</v>
      </c>
      <c r="J40" s="47"/>
      <c r="K40" s="176">
        <f>+NOTES!K322</f>
        <v>4.278210163610515</v>
      </c>
      <c r="L40" s="176">
        <f>+NOTES!M322</f>
        <v>6.334184718440519</v>
      </c>
      <c r="M40" s="84" t="s">
        <v>159</v>
      </c>
      <c r="O40" s="92"/>
    </row>
    <row r="41" spans="1:15" ht="6.75" customHeight="1" thickTop="1">
      <c r="A41" s="47"/>
      <c r="B41" s="47"/>
      <c r="C41" s="61"/>
      <c r="D41" s="47"/>
      <c r="E41" s="47" t="s">
        <v>146</v>
      </c>
      <c r="F41" s="47"/>
      <c r="G41" s="55"/>
      <c r="H41" s="121"/>
      <c r="I41" s="55"/>
      <c r="J41" s="55"/>
      <c r="K41" s="55"/>
      <c r="L41" s="121"/>
      <c r="O41" s="92"/>
    </row>
    <row r="42" spans="1:15" ht="7.5" customHeight="1" thickBot="1">
      <c r="A42" s="47"/>
      <c r="B42" s="47"/>
      <c r="C42" s="203"/>
      <c r="D42" s="204"/>
      <c r="E42" s="204"/>
      <c r="F42" s="53"/>
      <c r="G42" s="144"/>
      <c r="H42" s="153"/>
      <c r="I42" s="153"/>
      <c r="J42" s="55"/>
      <c r="K42" s="144"/>
      <c r="L42" s="153"/>
      <c r="M42" s="85"/>
      <c r="O42" s="92"/>
    </row>
    <row r="43" spans="1:15" ht="16.5" customHeight="1" thickTop="1">
      <c r="A43" s="47"/>
      <c r="B43" s="47"/>
      <c r="C43" s="160"/>
      <c r="D43" s="47"/>
      <c r="E43" s="47"/>
      <c r="F43" s="47"/>
      <c r="G43" s="47"/>
      <c r="H43" s="117"/>
      <c r="I43" s="47"/>
      <c r="J43" s="47"/>
      <c r="K43" s="47"/>
      <c r="L43" s="117"/>
      <c r="O43" s="92"/>
    </row>
    <row r="44" spans="1:15" ht="16.5" customHeight="1">
      <c r="A44" s="47"/>
      <c r="C44" s="160"/>
      <c r="D44" s="47"/>
      <c r="E44" s="47"/>
      <c r="F44" s="47"/>
      <c r="G44" s="47"/>
      <c r="H44" s="117"/>
      <c r="I44" s="47"/>
      <c r="J44" s="47"/>
      <c r="K44" s="47"/>
      <c r="L44" s="117"/>
      <c r="O44" s="92"/>
    </row>
    <row r="45" spans="1:15" ht="18.75" customHeight="1" thickBot="1">
      <c r="A45" s="47"/>
      <c r="B45" s="47" t="s">
        <v>324</v>
      </c>
      <c r="C45" s="49"/>
      <c r="D45" s="47"/>
      <c r="E45" s="47"/>
      <c r="F45" s="47"/>
      <c r="G45" s="158">
        <v>0</v>
      </c>
      <c r="H45" s="158">
        <v>0</v>
      </c>
      <c r="I45" s="159" t="s">
        <v>159</v>
      </c>
      <c r="J45" s="55"/>
      <c r="K45" s="158">
        <v>5.04</v>
      </c>
      <c r="L45" s="158">
        <v>5.04</v>
      </c>
      <c r="O45" s="92"/>
    </row>
    <row r="46" spans="2:15" ht="11.25" customHeight="1" thickTop="1">
      <c r="B46" s="47"/>
      <c r="C46" s="160"/>
      <c r="D46" s="47"/>
      <c r="E46" s="47"/>
      <c r="H46" s="26"/>
      <c r="K46" s="7"/>
      <c r="L46" s="26"/>
      <c r="O46" s="92"/>
    </row>
    <row r="47" spans="2:15" ht="11.25" customHeight="1">
      <c r="B47" s="47"/>
      <c r="C47" s="160"/>
      <c r="D47" s="47"/>
      <c r="E47" s="47"/>
      <c r="H47" s="26"/>
      <c r="K47" s="7"/>
      <c r="O47" s="92"/>
    </row>
    <row r="48" spans="2:15" ht="11.25" customHeight="1">
      <c r="B48" s="47"/>
      <c r="C48" s="160"/>
      <c r="D48" s="47"/>
      <c r="E48" s="47"/>
      <c r="H48" s="26"/>
      <c r="K48" s="7"/>
      <c r="O48" s="92"/>
    </row>
    <row r="49" spans="3:15" ht="12" customHeight="1">
      <c r="C49" s="38"/>
      <c r="H49" s="26"/>
      <c r="K49" s="7"/>
      <c r="O49" s="92"/>
    </row>
    <row r="50" spans="2:15" ht="15.75" customHeight="1">
      <c r="B50" s="7" t="s">
        <v>320</v>
      </c>
      <c r="C50" s="38"/>
      <c r="H50" s="26"/>
      <c r="K50" s="7"/>
      <c r="O50" s="92"/>
    </row>
    <row r="51" spans="2:15" ht="15" customHeight="1">
      <c r="B51" s="7" t="s">
        <v>335</v>
      </c>
      <c r="C51" s="38"/>
      <c r="H51" s="26"/>
      <c r="K51" s="7"/>
      <c r="O51" s="92"/>
    </row>
    <row r="52" spans="3:15" ht="12" customHeight="1">
      <c r="C52" s="38"/>
      <c r="H52" s="26"/>
      <c r="O52" s="92"/>
    </row>
    <row r="53" spans="3:15" ht="12" customHeight="1">
      <c r="C53" s="38"/>
      <c r="O53" s="92"/>
    </row>
    <row r="54" spans="3:15" ht="12" customHeight="1">
      <c r="C54" s="38"/>
      <c r="O54" s="92"/>
    </row>
    <row r="55" spans="2:15" ht="18.75" customHeight="1">
      <c r="B55" s="7" t="s">
        <v>241</v>
      </c>
      <c r="C55" s="38"/>
      <c r="O55" s="92"/>
    </row>
    <row r="56" spans="3:15" ht="11.25" customHeight="1">
      <c r="C56" s="38"/>
      <c r="O56" s="92"/>
    </row>
    <row r="57" spans="3:15" ht="18.75">
      <c r="C57" s="37"/>
      <c r="O57" s="92"/>
    </row>
    <row r="58" ht="18.75">
      <c r="O58" s="92"/>
    </row>
    <row r="60" ht="15">
      <c r="N60" s="7" t="s">
        <v>146</v>
      </c>
    </row>
    <row r="61" spans="7:12" ht="15">
      <c r="G61" s="13"/>
      <c r="L61" s="72"/>
    </row>
    <row r="62" spans="7:12" ht="15">
      <c r="G62" s="27"/>
      <c r="L62" s="73"/>
    </row>
    <row r="63" spans="7:12" ht="15">
      <c r="G63" s="27"/>
      <c r="H63" s="33"/>
      <c r="I63" s="33"/>
      <c r="J63" s="33"/>
      <c r="K63" s="70"/>
      <c r="L63" s="73"/>
    </row>
    <row r="64" spans="7:12" ht="15">
      <c r="G64" s="33"/>
      <c r="H64" s="33"/>
      <c r="I64" s="33"/>
      <c r="J64" s="33"/>
      <c r="K64" s="70"/>
      <c r="L64" s="70"/>
    </row>
    <row r="65" spans="7:12" ht="15">
      <c r="G65" s="33"/>
      <c r="H65" s="33"/>
      <c r="I65" s="33"/>
      <c r="J65" s="33"/>
      <c r="K65" s="70"/>
      <c r="L65" s="70"/>
    </row>
    <row r="66" spans="7:12" ht="15">
      <c r="G66" s="33"/>
      <c r="H66" s="33"/>
      <c r="I66" s="33"/>
      <c r="J66" s="33"/>
      <c r="K66" s="70"/>
      <c r="L66" s="70"/>
    </row>
    <row r="67" spans="7:12" ht="15">
      <c r="G67" s="33"/>
      <c r="H67" s="33"/>
      <c r="I67" s="33"/>
      <c r="J67" s="33"/>
      <c r="K67" s="70"/>
      <c r="L67" s="70"/>
    </row>
    <row r="68" spans="7:12" ht="15">
      <c r="G68" s="35"/>
      <c r="H68" s="33"/>
      <c r="I68" s="33"/>
      <c r="J68" s="33"/>
      <c r="K68" s="70"/>
      <c r="L68" s="70"/>
    </row>
    <row r="69" spans="7:12" ht="15">
      <c r="G69" s="33"/>
      <c r="H69" s="33"/>
      <c r="I69" s="33"/>
      <c r="J69" s="33"/>
      <c r="K69" s="70"/>
      <c r="L69" s="70"/>
    </row>
    <row r="70" spans="7:12" ht="15">
      <c r="G70" s="33"/>
      <c r="H70" s="33"/>
      <c r="I70" s="33"/>
      <c r="J70" s="33"/>
      <c r="K70" s="70"/>
      <c r="L70" s="70"/>
    </row>
    <row r="71" spans="7:12" ht="15">
      <c r="G71" s="33"/>
      <c r="H71" s="33"/>
      <c r="I71" s="33"/>
      <c r="J71" s="33"/>
      <c r="K71" s="70"/>
      <c r="L71" s="70"/>
    </row>
    <row r="72" spans="7:12" ht="15">
      <c r="G72" s="33"/>
      <c r="H72" s="33"/>
      <c r="I72" s="33"/>
      <c r="J72" s="33"/>
      <c r="K72" s="70"/>
      <c r="L72" s="70"/>
    </row>
    <row r="73" spans="7:12" ht="15">
      <c r="G73" s="33"/>
      <c r="H73" s="33"/>
      <c r="I73" s="33"/>
      <c r="J73" s="33"/>
      <c r="K73" s="70"/>
      <c r="L73" s="70"/>
    </row>
    <row r="74" spans="7:12" ht="15">
      <c r="G74" s="33"/>
      <c r="H74" s="33"/>
      <c r="I74" s="33"/>
      <c r="J74" s="33"/>
      <c r="K74" s="70"/>
      <c r="L74" s="70"/>
    </row>
    <row r="75" spans="7:12" ht="15">
      <c r="G75" s="33"/>
      <c r="H75" s="33"/>
      <c r="I75" s="33"/>
      <c r="J75" s="33"/>
      <c r="K75" s="70"/>
      <c r="L75" s="74"/>
    </row>
  </sheetData>
  <mergeCells count="7">
    <mergeCell ref="B9:L9"/>
    <mergeCell ref="C42:E42"/>
    <mergeCell ref="A4:L4"/>
    <mergeCell ref="A5:L5"/>
    <mergeCell ref="A10:L10"/>
    <mergeCell ref="K15:L15"/>
    <mergeCell ref="B8:L8"/>
  </mergeCells>
  <printOptions/>
  <pageMargins left="0.6" right="0.24" top="0.25" bottom="0.26" header="0.22" footer="0.22"/>
  <pageSetup firstPageNumber="2" useFirstPageNumber="1" horizontalDpi="300" verticalDpi="300" orientation="portrait" paperSize="9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O116"/>
  <sheetViews>
    <sheetView workbookViewId="0" topLeftCell="B26">
      <selection activeCell="J40" sqref="J40"/>
    </sheetView>
  </sheetViews>
  <sheetFormatPr defaultColWidth="9.33203125" defaultRowHeight="12.75"/>
  <cols>
    <col min="1" max="1" width="1.83203125" style="0" hidden="1" customWidth="1"/>
    <col min="2" max="2" width="7.66015625" style="0" customWidth="1"/>
    <col min="3" max="3" width="12.5" style="0" customWidth="1"/>
    <col min="4" max="4" width="5.83203125" style="0" customWidth="1"/>
    <col min="5" max="5" width="8.16015625" style="0" customWidth="1"/>
    <col min="6" max="6" width="5.5" style="0" customWidth="1"/>
    <col min="7" max="7" width="13.5" style="0" customWidth="1"/>
    <col min="8" max="8" width="13.16015625" style="0" customWidth="1"/>
    <col min="9" max="9" width="16.5" style="0" customWidth="1"/>
    <col min="10" max="10" width="16.66015625" style="0" customWidth="1"/>
    <col min="11" max="11" width="13.16015625" style="0" customWidth="1"/>
    <col min="15" max="15" width="16.66015625" style="0" customWidth="1"/>
  </cols>
  <sheetData>
    <row r="4" spans="1:15" ht="15.75">
      <c r="A4" s="205" t="s">
        <v>164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88"/>
      <c r="M4" s="88"/>
      <c r="N4" s="88"/>
      <c r="O4" s="88"/>
    </row>
    <row r="5" spans="1:15" ht="12.75">
      <c r="A5" s="208" t="s">
        <v>170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64"/>
      <c r="M5" s="64"/>
      <c r="N5" s="64"/>
      <c r="O5" s="64"/>
    </row>
    <row r="6" spans="1:15" ht="15">
      <c r="A6" s="65"/>
      <c r="B6" s="95"/>
      <c r="C6" s="95"/>
      <c r="D6" s="95"/>
      <c r="E6" s="95"/>
      <c r="F6" s="95"/>
      <c r="G6" s="95"/>
      <c r="H6" s="95"/>
      <c r="I6" s="95"/>
      <c r="J6" s="96"/>
      <c r="K6" s="96"/>
      <c r="L6" s="96"/>
      <c r="M6" s="96"/>
      <c r="N6" s="97"/>
      <c r="O6" s="98"/>
    </row>
    <row r="7" spans="1:15" ht="1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98"/>
    </row>
    <row r="8" spans="1:15" ht="14.25">
      <c r="A8" s="196" t="s">
        <v>223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87"/>
      <c r="M8" s="87"/>
      <c r="N8" s="87"/>
      <c r="O8" s="87"/>
    </row>
    <row r="9" spans="1:15" ht="14.25">
      <c r="A9" s="196" t="s">
        <v>303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87"/>
      <c r="M9" s="87"/>
      <c r="N9" s="87"/>
      <c r="O9" s="87"/>
    </row>
    <row r="10" spans="1:15" ht="14.25">
      <c r="A10" s="201" t="s">
        <v>234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99"/>
      <c r="M10" s="99"/>
      <c r="N10" s="99"/>
      <c r="O10" s="99"/>
    </row>
    <row r="11" spans="1:15" ht="15.75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O11" s="47"/>
    </row>
    <row r="12" ht="15.75">
      <c r="O12" s="47"/>
    </row>
    <row r="13" spans="9:15" ht="15.75">
      <c r="I13" s="196" t="s">
        <v>148</v>
      </c>
      <c r="J13" s="196"/>
      <c r="O13" s="47"/>
    </row>
    <row r="14" spans="7:15" ht="15.75">
      <c r="G14" s="89" t="s">
        <v>179</v>
      </c>
      <c r="H14" s="89" t="s">
        <v>179</v>
      </c>
      <c r="I14" s="89" t="s">
        <v>235</v>
      </c>
      <c r="O14" s="47"/>
    </row>
    <row r="15" spans="7:15" ht="15.75">
      <c r="G15" s="89" t="s">
        <v>180</v>
      </c>
      <c r="H15" s="89" t="s">
        <v>222</v>
      </c>
      <c r="I15" s="89" t="s">
        <v>176</v>
      </c>
      <c r="J15" s="89" t="s">
        <v>177</v>
      </c>
      <c r="K15" s="89" t="s">
        <v>181</v>
      </c>
      <c r="O15" s="47"/>
    </row>
    <row r="16" spans="7:15" ht="18.75">
      <c r="G16" s="89" t="s">
        <v>178</v>
      </c>
      <c r="H16" s="89" t="s">
        <v>178</v>
      </c>
      <c r="I16" s="89" t="s">
        <v>178</v>
      </c>
      <c r="J16" s="89" t="s">
        <v>147</v>
      </c>
      <c r="K16" s="89" t="s">
        <v>147</v>
      </c>
      <c r="O16" s="92"/>
    </row>
    <row r="17" ht="18.75">
      <c r="O17" s="92"/>
    </row>
    <row r="18" spans="2:15" ht="9.7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O18" s="92"/>
    </row>
    <row r="19" spans="2:15" ht="18.75">
      <c r="B19" s="1" t="s">
        <v>47</v>
      </c>
      <c r="C19" s="1"/>
      <c r="D19" s="1"/>
      <c r="E19" s="1"/>
      <c r="F19" s="1"/>
      <c r="G19" s="12">
        <v>41501</v>
      </c>
      <c r="H19" s="12">
        <v>17103</v>
      </c>
      <c r="I19" s="12">
        <v>8500</v>
      </c>
      <c r="J19" s="12">
        <v>135865</v>
      </c>
      <c r="K19" s="12">
        <f>SUM(G19:J19)</f>
        <v>202969</v>
      </c>
      <c r="O19" s="92"/>
    </row>
    <row r="20" spans="2:15" ht="18.75">
      <c r="B20" s="1"/>
      <c r="C20" s="1"/>
      <c r="D20" s="1"/>
      <c r="E20" s="1"/>
      <c r="F20" s="1"/>
      <c r="G20" s="12"/>
      <c r="H20" s="12"/>
      <c r="I20" s="12"/>
      <c r="J20" s="12"/>
      <c r="K20" s="12"/>
      <c r="O20" s="92"/>
    </row>
    <row r="21" spans="2:15" ht="18.75">
      <c r="B21" s="1" t="s">
        <v>48</v>
      </c>
      <c r="C21" s="1"/>
      <c r="D21" s="1"/>
      <c r="E21" s="1"/>
      <c r="F21" s="1"/>
      <c r="G21" s="12">
        <v>124503</v>
      </c>
      <c r="H21" s="12">
        <v>0</v>
      </c>
      <c r="I21" s="12">
        <v>0</v>
      </c>
      <c r="J21" s="12">
        <v>-124503</v>
      </c>
      <c r="K21" s="12">
        <f>SUM(G21:J21)</f>
        <v>0</v>
      </c>
      <c r="O21" s="92"/>
    </row>
    <row r="22" spans="2:15" ht="18.75">
      <c r="B22" s="1"/>
      <c r="C22" s="1"/>
      <c r="D22" s="1"/>
      <c r="E22" s="1"/>
      <c r="F22" s="1"/>
      <c r="G22" s="12"/>
      <c r="H22" s="12"/>
      <c r="I22" s="12"/>
      <c r="J22" s="12"/>
      <c r="K22" s="12"/>
      <c r="O22" s="92"/>
    </row>
    <row r="23" spans="2:15" ht="18.75">
      <c r="B23" s="1" t="s">
        <v>49</v>
      </c>
      <c r="C23" s="1"/>
      <c r="D23" s="1"/>
      <c r="E23" s="1"/>
      <c r="F23" s="1"/>
      <c r="G23" s="12">
        <v>0</v>
      </c>
      <c r="H23" s="12">
        <v>0</v>
      </c>
      <c r="I23" s="12">
        <v>-8500</v>
      </c>
      <c r="J23" s="12">
        <v>0</v>
      </c>
      <c r="K23" s="12">
        <f>SUM(G23:J23)</f>
        <v>-8500</v>
      </c>
      <c r="O23" s="92"/>
    </row>
    <row r="24" spans="2:15" ht="18.75">
      <c r="B24" s="1"/>
      <c r="C24" s="1"/>
      <c r="D24" s="1"/>
      <c r="E24" s="1"/>
      <c r="F24" s="1"/>
      <c r="G24" s="12"/>
      <c r="H24" s="12"/>
      <c r="I24" s="12"/>
      <c r="J24" s="12"/>
      <c r="K24" s="12"/>
      <c r="O24" s="92"/>
    </row>
    <row r="25" spans="2:15" ht="18.75">
      <c r="B25" s="1" t="s">
        <v>306</v>
      </c>
      <c r="C25" s="1"/>
      <c r="D25" s="1"/>
      <c r="E25" s="1"/>
      <c r="F25" s="1"/>
      <c r="G25" s="12">
        <v>0</v>
      </c>
      <c r="H25" s="12">
        <v>0</v>
      </c>
      <c r="I25" s="12">
        <v>0</v>
      </c>
      <c r="J25" s="12">
        <f>+'P&amp;L'!L36</f>
        <v>10515</v>
      </c>
      <c r="K25" s="12">
        <f>SUM(G25:J25)</f>
        <v>10515</v>
      </c>
      <c r="O25" s="92"/>
    </row>
    <row r="26" spans="2:15" ht="18.75">
      <c r="B26" s="1"/>
      <c r="C26" s="1"/>
      <c r="D26" s="1"/>
      <c r="E26" s="1"/>
      <c r="F26" s="1"/>
      <c r="G26" s="12"/>
      <c r="H26" s="12"/>
      <c r="I26" s="12"/>
      <c r="J26" s="12"/>
      <c r="K26" s="12"/>
      <c r="O26" s="92"/>
    </row>
    <row r="27" spans="2:15" ht="18.75">
      <c r="B27" s="1" t="s">
        <v>279</v>
      </c>
      <c r="C27" s="1"/>
      <c r="D27" s="1"/>
      <c r="E27" s="1"/>
      <c r="F27" s="1"/>
      <c r="G27" s="12">
        <v>0</v>
      </c>
      <c r="H27" s="12">
        <v>0</v>
      </c>
      <c r="I27" s="12">
        <v>0</v>
      </c>
      <c r="J27" s="12">
        <v>-2390</v>
      </c>
      <c r="K27" s="12">
        <f>SUM(G27:J27)</f>
        <v>-2390</v>
      </c>
      <c r="O27" s="92"/>
    </row>
    <row r="28" spans="2:15" ht="18.75">
      <c r="B28" s="1"/>
      <c r="C28" s="1"/>
      <c r="D28" s="1"/>
      <c r="E28" s="1"/>
      <c r="F28" s="1"/>
      <c r="G28" s="12"/>
      <c r="H28" s="12"/>
      <c r="I28" s="12"/>
      <c r="J28" s="12"/>
      <c r="K28" s="12"/>
      <c r="O28" s="92"/>
    </row>
    <row r="29" spans="2:15" ht="19.5" thickBot="1">
      <c r="B29" s="1" t="s">
        <v>319</v>
      </c>
      <c r="C29" s="1"/>
      <c r="D29" s="1"/>
      <c r="E29" s="1"/>
      <c r="F29" s="1"/>
      <c r="G29" s="109">
        <f>SUM(G19:G28)</f>
        <v>166004</v>
      </c>
      <c r="H29" s="109">
        <f>SUM(H19:H28)</f>
        <v>17103</v>
      </c>
      <c r="I29" s="109">
        <f>SUM(I19:I28)</f>
        <v>0</v>
      </c>
      <c r="J29" s="109">
        <f>SUM(J19:J28)</f>
        <v>19487</v>
      </c>
      <c r="K29" s="109">
        <f>SUM(K19:K28)</f>
        <v>202594</v>
      </c>
      <c r="O29" s="92"/>
    </row>
    <row r="30" spans="2:15" ht="19.5" thickTop="1">
      <c r="B30" s="1"/>
      <c r="C30" s="1"/>
      <c r="D30" s="1"/>
      <c r="E30" s="1"/>
      <c r="F30" s="1"/>
      <c r="G30" s="1"/>
      <c r="H30" s="1"/>
      <c r="I30" s="1"/>
      <c r="J30" s="1"/>
      <c r="K30" s="1"/>
      <c r="O30" s="92"/>
    </row>
    <row r="31" spans="2:15" ht="11.2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O31" s="92"/>
    </row>
    <row r="32" spans="2:15" ht="18.75">
      <c r="B32" s="1" t="s">
        <v>19</v>
      </c>
      <c r="C32" s="1"/>
      <c r="D32" s="1"/>
      <c r="E32" s="1"/>
      <c r="F32" s="1"/>
      <c r="G32" s="12">
        <v>166004</v>
      </c>
      <c r="H32" s="12">
        <v>17103</v>
      </c>
      <c r="I32" s="12">
        <v>0</v>
      </c>
      <c r="J32" s="12">
        <v>19487</v>
      </c>
      <c r="K32" s="12">
        <f>SUM(G32:J32)</f>
        <v>202594</v>
      </c>
      <c r="O32" s="92"/>
    </row>
    <row r="33" spans="2:15" ht="18.75">
      <c r="B33" s="1"/>
      <c r="C33" s="1"/>
      <c r="D33" s="1"/>
      <c r="E33" s="1"/>
      <c r="F33" s="1"/>
      <c r="G33" s="12"/>
      <c r="H33" s="12"/>
      <c r="I33" s="12"/>
      <c r="J33" s="12"/>
      <c r="K33" s="12"/>
      <c r="O33" s="92"/>
    </row>
    <row r="34" spans="2:15" ht="18.75">
      <c r="B34" s="1" t="s">
        <v>306</v>
      </c>
      <c r="C34" s="1"/>
      <c r="D34" s="1"/>
      <c r="E34" s="1"/>
      <c r="F34" s="1"/>
      <c r="G34" s="12">
        <v>0</v>
      </c>
      <c r="H34" s="12">
        <v>0</v>
      </c>
      <c r="I34" s="12">
        <v>0</v>
      </c>
      <c r="J34" s="12">
        <f>+'P&amp;L'!K36</f>
        <v>7102</v>
      </c>
      <c r="K34" s="12">
        <f>SUM(G34:J34)</f>
        <v>7102</v>
      </c>
      <c r="O34" s="92"/>
    </row>
    <row r="35" spans="2:15" ht="18.75">
      <c r="B35" s="1"/>
      <c r="C35" s="1"/>
      <c r="D35" s="1"/>
      <c r="E35" s="1"/>
      <c r="F35" s="1"/>
      <c r="G35" s="12"/>
      <c r="H35" s="12"/>
      <c r="I35" s="12"/>
      <c r="J35" s="12"/>
      <c r="K35" s="12"/>
      <c r="O35" s="92"/>
    </row>
    <row r="36" spans="2:15" ht="18.75">
      <c r="B36" s="1" t="s">
        <v>279</v>
      </c>
      <c r="C36" s="1"/>
      <c r="D36" s="1"/>
      <c r="E36" s="1"/>
      <c r="F36" s="1"/>
      <c r="G36" s="12">
        <v>0</v>
      </c>
      <c r="H36" s="12">
        <v>0</v>
      </c>
      <c r="I36" s="12">
        <v>0</v>
      </c>
      <c r="J36" s="12">
        <v>-9562</v>
      </c>
      <c r="K36" s="12">
        <f>SUM(G36:J36)</f>
        <v>-9562</v>
      </c>
      <c r="O36" s="92"/>
    </row>
    <row r="37" spans="2:15" ht="18.75">
      <c r="B37" s="1"/>
      <c r="C37" s="1"/>
      <c r="D37" s="1"/>
      <c r="E37" s="1"/>
      <c r="F37" s="1"/>
      <c r="G37" s="12"/>
      <c r="H37" s="12"/>
      <c r="I37" s="12"/>
      <c r="J37" s="12"/>
      <c r="K37" s="12"/>
      <c r="O37" s="92"/>
    </row>
    <row r="38" spans="2:15" ht="19.5" thickBot="1">
      <c r="B38" s="1" t="s">
        <v>307</v>
      </c>
      <c r="C38" s="1"/>
      <c r="D38" s="1"/>
      <c r="E38" s="1"/>
      <c r="F38" s="1"/>
      <c r="G38" s="109">
        <f>SUM(G32:G37)</f>
        <v>166004</v>
      </c>
      <c r="H38" s="109">
        <f>SUM(H32:H37)</f>
        <v>17103</v>
      </c>
      <c r="I38" s="109">
        <f>SUM(I32:I37)</f>
        <v>0</v>
      </c>
      <c r="J38" s="109">
        <f>SUM(J32:J37)</f>
        <v>17027</v>
      </c>
      <c r="K38" s="109">
        <f>SUM(K32:K37)</f>
        <v>200134</v>
      </c>
      <c r="O38" s="92"/>
    </row>
    <row r="39" spans="2:15" ht="19.5" thickTop="1">
      <c r="B39" s="1"/>
      <c r="C39" s="1"/>
      <c r="D39" s="1"/>
      <c r="E39" s="1"/>
      <c r="F39" s="1"/>
      <c r="G39" s="1"/>
      <c r="H39" s="1"/>
      <c r="I39" s="1"/>
      <c r="J39" s="1"/>
      <c r="K39" s="1"/>
      <c r="O39" s="92"/>
    </row>
    <row r="40" spans="2:15" ht="18.75">
      <c r="B40" s="1"/>
      <c r="C40" s="1"/>
      <c r="D40" s="1"/>
      <c r="E40" s="1"/>
      <c r="F40" s="1"/>
      <c r="G40" s="1"/>
      <c r="H40" s="1"/>
      <c r="I40" s="1"/>
      <c r="J40" s="1"/>
      <c r="K40" s="1"/>
      <c r="O40" s="92"/>
    </row>
    <row r="41" spans="2:15" ht="18.75">
      <c r="B41" s="1"/>
      <c r="C41" s="1"/>
      <c r="D41" s="1"/>
      <c r="E41" s="1"/>
      <c r="F41" s="1"/>
      <c r="G41" s="1"/>
      <c r="H41" s="1"/>
      <c r="I41" s="1"/>
      <c r="J41" s="1"/>
      <c r="K41" s="1"/>
      <c r="O41" s="92"/>
    </row>
    <row r="42" spans="2:15" ht="18.75">
      <c r="B42" s="1"/>
      <c r="C42" s="1"/>
      <c r="D42" s="1"/>
      <c r="E42" s="1"/>
      <c r="F42" s="1"/>
      <c r="G42" s="1"/>
      <c r="H42" s="1"/>
      <c r="I42" s="1"/>
      <c r="J42" s="1"/>
      <c r="K42" s="1"/>
      <c r="O42" s="92"/>
    </row>
    <row r="43" spans="3:15" ht="18.75">
      <c r="C43" s="1"/>
      <c r="D43" s="1"/>
      <c r="E43" s="1"/>
      <c r="F43" s="1"/>
      <c r="G43" s="1"/>
      <c r="H43" s="1"/>
      <c r="I43" s="1"/>
      <c r="J43" s="1"/>
      <c r="K43" s="1"/>
      <c r="O43" s="92"/>
    </row>
    <row r="44" spans="2:15" ht="18.75">
      <c r="B44" s="7" t="s">
        <v>241</v>
      </c>
      <c r="C44" s="1"/>
      <c r="D44" s="1"/>
      <c r="E44" s="1"/>
      <c r="F44" s="1"/>
      <c r="G44" s="1"/>
      <c r="H44" s="1"/>
      <c r="I44" s="1"/>
      <c r="J44" s="1"/>
      <c r="K44" s="1"/>
      <c r="O44" s="92"/>
    </row>
    <row r="45" spans="2:15" ht="18.75">
      <c r="B45" s="1"/>
      <c r="C45" s="1"/>
      <c r="D45" s="1"/>
      <c r="E45" s="1"/>
      <c r="F45" s="1"/>
      <c r="G45" s="1"/>
      <c r="H45" s="1"/>
      <c r="I45" s="1"/>
      <c r="J45" s="1"/>
      <c r="K45" s="1"/>
      <c r="O45" s="92"/>
    </row>
    <row r="46" spans="2:15" ht="18.75">
      <c r="B46" s="1"/>
      <c r="C46" s="1"/>
      <c r="D46" s="1"/>
      <c r="E46" s="1"/>
      <c r="F46" s="1"/>
      <c r="G46" s="1"/>
      <c r="H46" s="1"/>
      <c r="I46" s="1"/>
      <c r="J46" s="1"/>
      <c r="K46" s="1"/>
      <c r="O46" s="92"/>
    </row>
    <row r="47" spans="2:15" ht="18.75">
      <c r="B47" s="1"/>
      <c r="C47" s="1"/>
      <c r="D47" s="1"/>
      <c r="E47" s="1"/>
      <c r="F47" s="1"/>
      <c r="G47" s="1"/>
      <c r="H47" s="1"/>
      <c r="I47" s="1"/>
      <c r="J47" s="1"/>
      <c r="K47" s="1"/>
      <c r="O47" s="92"/>
    </row>
    <row r="48" spans="2:15" ht="18.75">
      <c r="B48" s="1"/>
      <c r="C48" s="1"/>
      <c r="D48" s="1"/>
      <c r="E48" s="1"/>
      <c r="F48" s="1"/>
      <c r="G48" s="1"/>
      <c r="H48" s="1"/>
      <c r="I48" s="1"/>
      <c r="J48" s="1"/>
      <c r="K48" s="1"/>
      <c r="O48" s="92"/>
    </row>
    <row r="49" spans="2:11" ht="1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">
      <c r="B116" s="1"/>
      <c r="C116" s="1"/>
      <c r="D116" s="1"/>
      <c r="E116" s="1"/>
      <c r="F116" s="1"/>
      <c r="G116" s="1"/>
      <c r="H116" s="1"/>
      <c r="I116" s="1"/>
      <c r="J116" s="1"/>
      <c r="K116" s="1"/>
    </row>
  </sheetData>
  <mergeCells count="6">
    <mergeCell ref="I13:J13"/>
    <mergeCell ref="A4:K4"/>
    <mergeCell ref="A5:K5"/>
    <mergeCell ref="A10:K10"/>
    <mergeCell ref="A8:K8"/>
    <mergeCell ref="A9:K9"/>
  </mergeCells>
  <printOptions/>
  <pageMargins left="0.6" right="0.22" top="0.31" bottom="0.25" header="0.5" footer="0.32"/>
  <pageSetup firstPageNumber="3" useFirstPageNumber="1" horizontalDpi="600" verticalDpi="600" orientation="portrait" paperSize="9" scale="90" r:id="rId1"/>
  <headerFooter alignWithMargins="0">
    <oddFooter xml:space="preserve">&amp;R3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59"/>
  <sheetViews>
    <sheetView workbookViewId="0" topLeftCell="A22">
      <selection activeCell="K26" sqref="K26"/>
    </sheetView>
  </sheetViews>
  <sheetFormatPr defaultColWidth="9.33203125" defaultRowHeight="12.75"/>
  <cols>
    <col min="1" max="1" width="3.5" style="0" customWidth="1"/>
    <col min="2" max="2" width="4" style="0" customWidth="1"/>
    <col min="4" max="4" width="16.16015625" style="0" customWidth="1"/>
    <col min="5" max="5" width="13.83203125" style="0" customWidth="1"/>
    <col min="6" max="6" width="17.33203125" style="0" customWidth="1"/>
    <col min="7" max="7" width="6" style="0" customWidth="1"/>
    <col min="8" max="8" width="13.83203125" style="0" customWidth="1"/>
    <col min="9" max="9" width="1.3359375" style="0" customWidth="1"/>
    <col min="10" max="10" width="13.33203125" style="0" customWidth="1"/>
  </cols>
  <sheetData>
    <row r="2" spans="1:8" ht="15.75">
      <c r="A2" s="205" t="s">
        <v>164</v>
      </c>
      <c r="B2" s="205"/>
      <c r="C2" s="205"/>
      <c r="D2" s="205"/>
      <c r="E2" s="205"/>
      <c r="F2" s="205"/>
      <c r="G2" s="205"/>
      <c r="H2" s="205"/>
    </row>
    <row r="3" spans="1:8" ht="12.75">
      <c r="A3" s="208" t="s">
        <v>170</v>
      </c>
      <c r="B3" s="208"/>
      <c r="C3" s="208"/>
      <c r="D3" s="208"/>
      <c r="E3" s="208"/>
      <c r="F3" s="208"/>
      <c r="G3" s="208"/>
      <c r="H3" s="208"/>
    </row>
    <row r="4" spans="1:8" ht="12.75">
      <c r="A4" s="65"/>
      <c r="B4" s="95"/>
      <c r="C4" s="95"/>
      <c r="D4" s="95"/>
      <c r="E4" s="95"/>
      <c r="F4" s="95"/>
      <c r="G4" s="95"/>
      <c r="H4" s="95"/>
    </row>
    <row r="5" spans="1:8" ht="14.25">
      <c r="A5" s="196" t="s">
        <v>223</v>
      </c>
      <c r="B5" s="196"/>
      <c r="C5" s="196"/>
      <c r="D5" s="196"/>
      <c r="E5" s="196"/>
      <c r="F5" s="196"/>
      <c r="G5" s="196"/>
      <c r="H5" s="196"/>
    </row>
    <row r="6" spans="1:8" ht="14.25">
      <c r="A6" s="196" t="s">
        <v>303</v>
      </c>
      <c r="B6" s="196"/>
      <c r="C6" s="196"/>
      <c r="D6" s="196"/>
      <c r="E6" s="196"/>
      <c r="F6" s="196"/>
      <c r="G6" s="196"/>
      <c r="H6" s="196"/>
    </row>
    <row r="7" spans="1:8" ht="14.25">
      <c r="A7" s="201" t="s">
        <v>236</v>
      </c>
      <c r="B7" s="201"/>
      <c r="C7" s="201"/>
      <c r="D7" s="201"/>
      <c r="E7" s="201"/>
      <c r="F7" s="201"/>
      <c r="G7" s="201"/>
      <c r="H7" s="201"/>
    </row>
    <row r="8" spans="1:8" ht="14.25">
      <c r="A8" s="87"/>
      <c r="B8" s="87"/>
      <c r="C8" s="87"/>
      <c r="D8" s="87"/>
      <c r="E8" s="87"/>
      <c r="F8" s="87"/>
      <c r="G8" s="87"/>
      <c r="H8" s="87"/>
    </row>
    <row r="9" spans="1:10" ht="15">
      <c r="A9" s="1"/>
      <c r="B9" s="1"/>
      <c r="C9" s="1"/>
      <c r="D9" s="1"/>
      <c r="E9" s="1"/>
      <c r="F9" s="1"/>
      <c r="G9" s="1"/>
      <c r="H9" s="209" t="s">
        <v>304</v>
      </c>
      <c r="I9" s="209"/>
      <c r="J9" s="209"/>
    </row>
    <row r="10" spans="1:10" ht="15">
      <c r="A10" s="1"/>
      <c r="B10" s="1"/>
      <c r="C10" s="1"/>
      <c r="D10" s="1"/>
      <c r="E10" s="1"/>
      <c r="F10" s="1"/>
      <c r="G10" s="1"/>
      <c r="H10" s="93" t="s">
        <v>305</v>
      </c>
      <c r="I10" s="1"/>
      <c r="J10" s="93" t="s">
        <v>17</v>
      </c>
    </row>
    <row r="11" spans="1:10" ht="15">
      <c r="A11" s="1"/>
      <c r="B11" s="1"/>
      <c r="C11" s="1"/>
      <c r="D11" s="1"/>
      <c r="E11" s="1"/>
      <c r="F11" s="1"/>
      <c r="G11" s="1"/>
      <c r="H11" s="178" t="s">
        <v>147</v>
      </c>
      <c r="I11" s="1"/>
      <c r="J11" s="178" t="s">
        <v>147</v>
      </c>
    </row>
    <row r="12" spans="1:8" ht="6" customHeight="1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 t="s">
        <v>12</v>
      </c>
      <c r="C13" s="1"/>
      <c r="D13" s="1"/>
      <c r="E13" s="1"/>
      <c r="F13" s="1"/>
      <c r="G13" s="1"/>
      <c r="H13" s="1"/>
    </row>
    <row r="14" spans="1:10" ht="15">
      <c r="A14" s="1"/>
      <c r="B14" s="1"/>
      <c r="C14" s="1" t="s">
        <v>13</v>
      </c>
      <c r="D14" s="1"/>
      <c r="E14" s="1"/>
      <c r="F14" s="1"/>
      <c r="G14" s="1"/>
      <c r="H14" s="166">
        <v>171526</v>
      </c>
      <c r="J14" s="166">
        <v>190064</v>
      </c>
    </row>
    <row r="15" spans="1:10" ht="15">
      <c r="A15" s="1"/>
      <c r="B15" s="1"/>
      <c r="C15" s="1" t="s">
        <v>14</v>
      </c>
      <c r="D15" s="1"/>
      <c r="E15" s="1"/>
      <c r="F15" s="1"/>
      <c r="G15" s="1"/>
      <c r="H15" s="166">
        <f>-146813-7111-5780+2714</f>
        <v>-156990</v>
      </c>
      <c r="J15" s="166">
        <f>-149662-29079-3856+242</f>
        <v>-182355</v>
      </c>
    </row>
    <row r="16" spans="1:10" ht="3" customHeight="1">
      <c r="A16" s="1"/>
      <c r="B16" s="1"/>
      <c r="C16" s="1"/>
      <c r="D16" s="1"/>
      <c r="E16" s="1"/>
      <c r="F16" s="1"/>
      <c r="G16" s="1"/>
      <c r="H16" s="166"/>
      <c r="J16" s="166"/>
    </row>
    <row r="17" spans="1:10" ht="3" customHeight="1">
      <c r="A17" s="1"/>
      <c r="B17" s="1"/>
      <c r="C17" s="1"/>
      <c r="D17" s="1"/>
      <c r="E17" s="1"/>
      <c r="F17" s="1"/>
      <c r="G17" s="1"/>
      <c r="H17" s="169"/>
      <c r="J17" s="169"/>
    </row>
    <row r="18" spans="1:10" ht="15">
      <c r="A18" s="1"/>
      <c r="B18" s="1" t="s">
        <v>73</v>
      </c>
      <c r="C18" s="1"/>
      <c r="D18" s="1"/>
      <c r="E18" s="1"/>
      <c r="F18" s="1"/>
      <c r="G18" s="1"/>
      <c r="H18" s="172">
        <f>SUM(H14:H15)</f>
        <v>14536</v>
      </c>
      <c r="J18" s="172">
        <f>SUM(J14:J15)</f>
        <v>7709</v>
      </c>
    </row>
    <row r="19" spans="1:10" ht="15">
      <c r="A19" s="1"/>
      <c r="B19" s="1"/>
      <c r="C19" s="1"/>
      <c r="D19" s="1"/>
      <c r="E19" s="1"/>
      <c r="F19" s="1"/>
      <c r="G19" s="1"/>
      <c r="H19" s="167"/>
      <c r="J19" s="167"/>
    </row>
    <row r="20" spans="1:10" ht="15">
      <c r="A20" s="1"/>
      <c r="B20" s="1" t="s">
        <v>15</v>
      </c>
      <c r="C20" s="1"/>
      <c r="D20" s="1"/>
      <c r="E20" s="1"/>
      <c r="F20" s="1"/>
      <c r="G20" s="1"/>
      <c r="H20" s="167"/>
      <c r="J20" s="167"/>
    </row>
    <row r="21" spans="1:10" ht="15">
      <c r="A21" s="1"/>
      <c r="B21" s="1"/>
      <c r="C21" s="1" t="s">
        <v>34</v>
      </c>
      <c r="D21" s="1"/>
      <c r="E21" s="1"/>
      <c r="F21" s="1"/>
      <c r="G21" s="1"/>
      <c r="H21" s="167">
        <v>0</v>
      </c>
      <c r="J21" s="167">
        <v>25805</v>
      </c>
    </row>
    <row r="22" spans="1:10" ht="15">
      <c r="A22" s="1"/>
      <c r="B22" s="1"/>
      <c r="C22" s="1" t="s">
        <v>35</v>
      </c>
      <c r="D22" s="1"/>
      <c r="E22" s="1"/>
      <c r="F22" s="1"/>
      <c r="G22" s="1"/>
      <c r="H22" s="167">
        <v>0</v>
      </c>
      <c r="J22" s="167">
        <f>-28068-1</f>
        <v>-28069</v>
      </c>
    </row>
    <row r="23" spans="1:10" ht="15">
      <c r="A23" s="1"/>
      <c r="B23" s="1"/>
      <c r="C23" s="1" t="s">
        <v>71</v>
      </c>
      <c r="D23" s="1"/>
      <c r="E23" s="1"/>
      <c r="F23" s="1"/>
      <c r="G23" s="1"/>
      <c r="H23" s="167">
        <v>76</v>
      </c>
      <c r="J23" s="167">
        <v>0</v>
      </c>
    </row>
    <row r="24" spans="1:10" ht="15">
      <c r="A24" s="1"/>
      <c r="B24" s="1"/>
      <c r="C24" s="1" t="s">
        <v>20</v>
      </c>
      <c r="D24" s="1"/>
      <c r="E24" s="1"/>
      <c r="F24" s="1"/>
      <c r="G24" s="1"/>
      <c r="H24" s="167">
        <v>47</v>
      </c>
      <c r="J24" s="167">
        <v>1</v>
      </c>
    </row>
    <row r="25" spans="1:10" ht="15">
      <c r="A25" s="1"/>
      <c r="B25" s="1"/>
      <c r="C25" s="1" t="s">
        <v>21</v>
      </c>
      <c r="D25" s="1"/>
      <c r="E25" s="1"/>
      <c r="F25" s="1"/>
      <c r="G25" s="1"/>
      <c r="H25" s="167">
        <f>-398-67</f>
        <v>-465</v>
      </c>
      <c r="J25" s="167">
        <v>-5678</v>
      </c>
    </row>
    <row r="26" spans="1:10" ht="15">
      <c r="A26" s="1"/>
      <c r="B26" s="1"/>
      <c r="C26" s="1" t="s">
        <v>325</v>
      </c>
      <c r="D26" s="1"/>
      <c r="E26" s="1"/>
      <c r="F26" s="1"/>
      <c r="G26" s="1"/>
      <c r="H26" s="167">
        <v>271</v>
      </c>
      <c r="J26" s="167">
        <v>377</v>
      </c>
    </row>
    <row r="27" spans="1:10" ht="15">
      <c r="A27" s="1"/>
      <c r="B27" s="1"/>
      <c r="C27" s="1" t="s">
        <v>36</v>
      </c>
      <c r="D27" s="1"/>
      <c r="E27" s="1"/>
      <c r="F27" s="1"/>
      <c r="G27" s="1"/>
      <c r="H27" s="167">
        <f>-514-1</f>
        <v>-515</v>
      </c>
      <c r="J27" s="167">
        <v>-2156</v>
      </c>
    </row>
    <row r="28" spans="1:10" ht="1.5" customHeight="1">
      <c r="A28" s="1"/>
      <c r="B28" s="1"/>
      <c r="C28" s="1"/>
      <c r="D28" s="1"/>
      <c r="E28" s="1"/>
      <c r="F28" s="1"/>
      <c r="G28" s="1"/>
      <c r="H28" s="167"/>
      <c r="J28" s="167"/>
    </row>
    <row r="29" spans="1:10" ht="2.25" customHeight="1">
      <c r="A29" s="1"/>
      <c r="B29" s="1"/>
      <c r="C29" s="1"/>
      <c r="D29" s="1"/>
      <c r="E29" s="1"/>
      <c r="F29" s="1"/>
      <c r="G29" s="1"/>
      <c r="H29" s="165"/>
      <c r="J29" s="165"/>
    </row>
    <row r="30" spans="1:10" ht="15">
      <c r="A30" s="1"/>
      <c r="B30" s="1" t="s">
        <v>182</v>
      </c>
      <c r="C30" s="1"/>
      <c r="D30" s="1"/>
      <c r="E30" s="1"/>
      <c r="F30" s="1"/>
      <c r="G30" s="1"/>
      <c r="H30" s="172">
        <f>SUM(H21:H27)</f>
        <v>-586</v>
      </c>
      <c r="J30" s="172">
        <f>SUM(J21:J27)</f>
        <v>-9720</v>
      </c>
    </row>
    <row r="31" spans="1:10" ht="15">
      <c r="A31" s="1"/>
      <c r="B31" s="1"/>
      <c r="C31" s="1"/>
      <c r="D31" s="1"/>
      <c r="E31" s="1"/>
      <c r="F31" s="1"/>
      <c r="G31" s="1"/>
      <c r="H31" s="167"/>
      <c r="J31" s="167"/>
    </row>
    <row r="32" spans="1:10" ht="15">
      <c r="A32" s="1"/>
      <c r="B32" s="1" t="s">
        <v>16</v>
      </c>
      <c r="C32" s="1"/>
      <c r="D32" s="1"/>
      <c r="E32" s="1"/>
      <c r="F32" s="1"/>
      <c r="G32" s="1"/>
      <c r="H32" s="167"/>
      <c r="J32" s="167"/>
    </row>
    <row r="33" spans="1:10" ht="15">
      <c r="A33" s="1"/>
      <c r="B33" s="1"/>
      <c r="C33" s="1" t="s">
        <v>280</v>
      </c>
      <c r="D33" s="1"/>
      <c r="E33" s="1"/>
      <c r="F33" s="1"/>
      <c r="G33" s="1"/>
      <c r="H33" s="167">
        <v>-9562</v>
      </c>
      <c r="J33" s="167">
        <v>-3286</v>
      </c>
    </row>
    <row r="34" spans="1:10" ht="15">
      <c r="A34" s="1"/>
      <c r="B34" s="1"/>
      <c r="C34" s="1" t="s">
        <v>22</v>
      </c>
      <c r="D34" s="1"/>
      <c r="E34" s="1"/>
      <c r="F34" s="1"/>
      <c r="G34" s="1"/>
      <c r="H34" s="167">
        <v>-5811</v>
      </c>
      <c r="J34" s="167">
        <v>0</v>
      </c>
    </row>
    <row r="35" spans="1:10" ht="15">
      <c r="A35" s="1"/>
      <c r="B35" s="1"/>
      <c r="C35" s="1" t="s">
        <v>32</v>
      </c>
      <c r="D35" s="1"/>
      <c r="E35" s="1"/>
      <c r="F35" s="1"/>
      <c r="G35" s="1"/>
      <c r="H35" s="167">
        <v>0</v>
      </c>
      <c r="J35" s="167">
        <v>5280</v>
      </c>
    </row>
    <row r="36" spans="1:10" ht="15">
      <c r="A36" s="1"/>
      <c r="B36" s="1"/>
      <c r="C36" s="1" t="s">
        <v>93</v>
      </c>
      <c r="D36" s="1"/>
      <c r="E36" s="1"/>
      <c r="F36" s="1"/>
      <c r="G36" s="1"/>
      <c r="H36" s="167">
        <v>77</v>
      </c>
      <c r="J36" s="167">
        <v>-36</v>
      </c>
    </row>
    <row r="37" spans="1:10" ht="5.25" customHeight="1">
      <c r="A37" s="1"/>
      <c r="B37" s="1"/>
      <c r="C37" s="1"/>
      <c r="D37" s="1"/>
      <c r="E37" s="1"/>
      <c r="F37" s="1"/>
      <c r="G37" s="1"/>
      <c r="H37" s="167"/>
      <c r="J37" s="167"/>
    </row>
    <row r="38" spans="1:10" ht="15">
      <c r="A38" s="1"/>
      <c r="B38" s="1" t="s">
        <v>277</v>
      </c>
      <c r="C38" s="1"/>
      <c r="D38" s="1"/>
      <c r="E38" s="1"/>
      <c r="F38" s="1"/>
      <c r="G38" s="1"/>
      <c r="H38" s="165">
        <f>SUM(H33:H37)</f>
        <v>-15296</v>
      </c>
      <c r="J38" s="165">
        <f>SUM(J33:J37)</f>
        <v>1958</v>
      </c>
    </row>
    <row r="39" spans="1:10" ht="3.75" customHeight="1">
      <c r="A39" s="1"/>
      <c r="B39" s="1"/>
      <c r="C39" s="1"/>
      <c r="D39" s="1"/>
      <c r="E39" s="1"/>
      <c r="F39" s="1"/>
      <c r="G39" s="1"/>
      <c r="H39" s="168"/>
      <c r="J39" s="168"/>
    </row>
    <row r="40" spans="1:10" ht="6.75" customHeight="1">
      <c r="A40" s="1"/>
      <c r="B40" s="1"/>
      <c r="C40" s="1"/>
      <c r="D40" s="1"/>
      <c r="E40" s="1"/>
      <c r="F40" s="1"/>
      <c r="G40" s="1"/>
      <c r="H40" s="166"/>
      <c r="J40" s="166"/>
    </row>
    <row r="41" spans="1:10" ht="15">
      <c r="A41" s="1"/>
      <c r="B41" s="1" t="s">
        <v>278</v>
      </c>
      <c r="C41" s="1"/>
      <c r="D41" s="1"/>
      <c r="E41" s="1"/>
      <c r="F41" s="1"/>
      <c r="G41" s="1"/>
      <c r="H41" s="167">
        <f>+H38+H30+H18</f>
        <v>-1346</v>
      </c>
      <c r="J41" s="167">
        <f>+J38+J30+J18</f>
        <v>-53</v>
      </c>
    </row>
    <row r="42" spans="1:10" ht="15">
      <c r="A42" s="1"/>
      <c r="B42" s="1"/>
      <c r="C42" s="1"/>
      <c r="D42" s="1"/>
      <c r="E42" s="1"/>
      <c r="F42" s="1"/>
      <c r="G42" s="1"/>
      <c r="H42" s="166"/>
      <c r="J42" s="166"/>
    </row>
    <row r="43" spans="1:10" ht="15">
      <c r="A43" s="1"/>
      <c r="B43" s="1" t="s">
        <v>183</v>
      </c>
      <c r="C43" s="1"/>
      <c r="D43" s="1"/>
      <c r="E43" s="1"/>
      <c r="F43" s="1"/>
      <c r="G43" s="1"/>
      <c r="H43" s="167">
        <v>14671</v>
      </c>
      <c r="J43" s="167">
        <v>14724</v>
      </c>
    </row>
    <row r="44" spans="1:10" ht="3.75" customHeight="1">
      <c r="A44" s="1"/>
      <c r="B44" s="1"/>
      <c r="C44" s="1"/>
      <c r="D44" s="1"/>
      <c r="E44" s="1"/>
      <c r="F44" s="1"/>
      <c r="G44" s="1"/>
      <c r="H44" s="166"/>
      <c r="J44" s="166"/>
    </row>
    <row r="45" spans="1:10" ht="3" customHeight="1">
      <c r="A45" s="1"/>
      <c r="B45" s="1"/>
      <c r="C45" s="1"/>
      <c r="D45" s="1"/>
      <c r="E45" s="1"/>
      <c r="F45" s="1"/>
      <c r="G45" s="1"/>
      <c r="H45" s="169"/>
      <c r="J45" s="169"/>
    </row>
    <row r="46" spans="1:10" ht="15">
      <c r="A46" s="1"/>
      <c r="B46" s="1" t="s">
        <v>184</v>
      </c>
      <c r="C46" s="1"/>
      <c r="D46" s="1"/>
      <c r="E46" s="1"/>
      <c r="F46" s="1"/>
      <c r="G46" s="1"/>
      <c r="H46" s="167">
        <f>+H41+H43</f>
        <v>13325</v>
      </c>
      <c r="J46" s="167">
        <f>+J41+J43</f>
        <v>14671</v>
      </c>
    </row>
    <row r="47" spans="1:10" ht="5.25" customHeight="1" thickBot="1">
      <c r="A47" s="1"/>
      <c r="B47" s="1"/>
      <c r="C47" s="1"/>
      <c r="D47" s="1"/>
      <c r="E47" s="1"/>
      <c r="F47" s="1"/>
      <c r="G47" s="1"/>
      <c r="H47" s="170"/>
      <c r="J47" s="170"/>
    </row>
    <row r="48" spans="1:10" ht="15.75" thickTop="1">
      <c r="A48" s="1"/>
      <c r="B48" s="1"/>
      <c r="C48" s="1"/>
      <c r="D48" s="1"/>
      <c r="E48" s="1"/>
      <c r="F48" s="1"/>
      <c r="G48" s="1"/>
      <c r="H48" s="166"/>
      <c r="J48" s="166"/>
    </row>
    <row r="49" spans="1:10" ht="15">
      <c r="A49" s="1"/>
      <c r="B49" s="1" t="s">
        <v>4</v>
      </c>
      <c r="C49" s="1"/>
      <c r="D49" s="1"/>
      <c r="E49" s="1"/>
      <c r="F49" s="1"/>
      <c r="G49" s="1"/>
      <c r="H49" s="166"/>
      <c r="J49" s="166"/>
    </row>
    <row r="50" spans="1:10" ht="15">
      <c r="A50" s="1"/>
      <c r="B50" s="110" t="s">
        <v>5</v>
      </c>
      <c r="C50" s="1"/>
      <c r="D50" s="1"/>
      <c r="E50" s="1"/>
      <c r="F50" s="1"/>
      <c r="G50" s="1"/>
      <c r="H50" s="166">
        <v>11235</v>
      </c>
      <c r="J50" s="166">
        <v>11369</v>
      </c>
    </row>
    <row r="51" spans="1:10" ht="15">
      <c r="A51" s="1"/>
      <c r="B51" s="110" t="s">
        <v>6</v>
      </c>
      <c r="C51" s="1"/>
      <c r="D51" s="1"/>
      <c r="E51" s="1"/>
      <c r="F51" s="1"/>
      <c r="G51" s="1"/>
      <c r="H51" s="166">
        <v>2090</v>
      </c>
      <c r="J51" s="166">
        <v>3302</v>
      </c>
    </row>
    <row r="52" spans="1:10" ht="15" hidden="1">
      <c r="A52" s="1"/>
      <c r="B52" s="110" t="s">
        <v>33</v>
      </c>
      <c r="C52" s="1"/>
      <c r="D52" s="1"/>
      <c r="E52" s="1"/>
      <c r="F52" s="1"/>
      <c r="G52" s="1"/>
      <c r="H52" s="166">
        <v>0</v>
      </c>
      <c r="J52" s="166">
        <v>0</v>
      </c>
    </row>
    <row r="53" spans="1:10" ht="19.5" customHeight="1" thickBot="1">
      <c r="A53" s="1"/>
      <c r="B53" s="110"/>
      <c r="C53" s="1"/>
      <c r="D53" s="1"/>
      <c r="E53" s="1"/>
      <c r="F53" s="1"/>
      <c r="G53" s="1"/>
      <c r="H53" s="171">
        <f>+H50+H51+H52</f>
        <v>13325</v>
      </c>
      <c r="J53" s="171">
        <f>+J50+J51+J52</f>
        <v>14671</v>
      </c>
    </row>
    <row r="54" spans="1:10" ht="15.75" thickTop="1">
      <c r="A54" s="1"/>
      <c r="B54" s="1"/>
      <c r="C54" s="1"/>
      <c r="D54" s="1"/>
      <c r="E54" s="1"/>
      <c r="F54" s="1"/>
      <c r="G54" s="1"/>
      <c r="H54" s="166"/>
      <c r="J54" s="166"/>
    </row>
    <row r="55" spans="1:10" ht="15">
      <c r="A55" s="1"/>
      <c r="B55" s="1"/>
      <c r="C55" s="1"/>
      <c r="D55" s="1"/>
      <c r="E55" s="1"/>
      <c r="F55" s="1"/>
      <c r="G55" s="1"/>
      <c r="H55" s="107"/>
      <c r="J55" s="107"/>
    </row>
    <row r="56" spans="1:10" ht="15">
      <c r="A56" s="1"/>
      <c r="B56" s="7" t="s">
        <v>241</v>
      </c>
      <c r="C56" s="1"/>
      <c r="D56" s="1"/>
      <c r="E56" s="1"/>
      <c r="F56" s="1"/>
      <c r="G56" s="1"/>
      <c r="H56" s="107"/>
      <c r="J56" s="107"/>
    </row>
    <row r="57" spans="1:10" ht="15">
      <c r="A57" s="1"/>
      <c r="B57" s="1"/>
      <c r="C57" s="1"/>
      <c r="D57" s="1"/>
      <c r="E57" s="1"/>
      <c r="F57" s="1"/>
      <c r="G57" s="1"/>
      <c r="H57" s="107"/>
      <c r="J57" s="107"/>
    </row>
    <row r="58" spans="1:10" ht="15">
      <c r="A58" s="1"/>
      <c r="H58" s="108"/>
      <c r="J58" s="108"/>
    </row>
    <row r="59" ht="15">
      <c r="A59" s="1"/>
    </row>
  </sheetData>
  <mergeCells count="6">
    <mergeCell ref="H9:J9"/>
    <mergeCell ref="A7:H7"/>
    <mergeCell ref="A2:H2"/>
    <mergeCell ref="A3:H3"/>
    <mergeCell ref="A5:H5"/>
    <mergeCell ref="A6:H6"/>
  </mergeCells>
  <printOptions/>
  <pageMargins left="0.75" right="0.75" top="1" bottom="1" header="0.5" footer="0.5"/>
  <pageSetup firstPageNumber="4" useFirstPageNumber="1" horizontalDpi="600" verticalDpi="600" orientation="portrait" paperSize="9" scale="95" r:id="rId1"/>
  <headerFooter alignWithMargins="0">
    <oddFooter>&amp;R4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32"/>
  <sheetViews>
    <sheetView workbookViewId="0" topLeftCell="A257">
      <selection activeCell="F261" sqref="F261"/>
    </sheetView>
  </sheetViews>
  <sheetFormatPr defaultColWidth="9.33203125" defaultRowHeight="12.75"/>
  <cols>
    <col min="1" max="1" width="6.66015625" style="0" customWidth="1"/>
    <col min="2" max="2" width="5.16015625" style="0" customWidth="1"/>
    <col min="3" max="3" width="5.5" style="0" customWidth="1"/>
    <col min="5" max="5" width="11.33203125" style="0" customWidth="1"/>
    <col min="6" max="6" width="13.5" style="0" customWidth="1"/>
    <col min="7" max="7" width="12.33203125" style="0" customWidth="1"/>
    <col min="8" max="8" width="3.5" style="0" customWidth="1"/>
    <col min="9" max="9" width="13.5" style="0" customWidth="1"/>
    <col min="10" max="10" width="3.5" style="0" customWidth="1"/>
    <col min="11" max="11" width="13.16015625" style="0" customWidth="1"/>
    <col min="12" max="12" width="3.83203125" style="0" customWidth="1"/>
    <col min="13" max="13" width="11.5" style="0" customWidth="1"/>
  </cols>
  <sheetData>
    <row r="1" spans="1:13" ht="15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5.75">
      <c r="A3" s="212" t="s">
        <v>164</v>
      </c>
      <c r="B3" s="212"/>
      <c r="C3" s="212"/>
      <c r="D3" s="212"/>
      <c r="E3" s="212"/>
      <c r="F3" s="212"/>
      <c r="G3" s="212"/>
      <c r="H3" s="212"/>
      <c r="I3" s="47"/>
      <c r="J3" s="47"/>
      <c r="K3" s="47"/>
      <c r="L3" s="47"/>
      <c r="M3" s="47"/>
    </row>
    <row r="4" spans="1:13" ht="12.75" customHeight="1">
      <c r="A4" s="213" t="s">
        <v>170</v>
      </c>
      <c r="B4" s="213"/>
      <c r="C4" s="213"/>
      <c r="D4" s="213"/>
      <c r="E4" s="213"/>
      <c r="F4" s="213"/>
      <c r="G4" s="213"/>
      <c r="H4" s="213"/>
      <c r="I4" s="47" t="s">
        <v>146</v>
      </c>
      <c r="J4" s="210" t="s">
        <v>308</v>
      </c>
      <c r="K4" s="211"/>
      <c r="L4" s="211"/>
      <c r="M4" s="211"/>
    </row>
    <row r="5" spans="1:13" ht="15" customHeight="1">
      <c r="A5" s="164"/>
      <c r="B5" s="104"/>
      <c r="C5" s="104"/>
      <c r="D5" s="104"/>
      <c r="E5" s="104"/>
      <c r="F5" s="104"/>
      <c r="G5" s="104"/>
      <c r="H5" s="104"/>
      <c r="I5" s="105"/>
      <c r="J5" s="105"/>
      <c r="K5" s="105"/>
      <c r="L5" s="105"/>
      <c r="M5" s="105"/>
    </row>
    <row r="6" spans="1:13" ht="12.75" customHeight="1">
      <c r="A6" s="65"/>
      <c r="B6" s="65"/>
      <c r="C6" s="65"/>
      <c r="D6" s="65"/>
      <c r="E6" s="65"/>
      <c r="F6" s="65"/>
      <c r="G6" s="65"/>
      <c r="H6" s="65"/>
      <c r="I6" s="47"/>
      <c r="J6" s="47"/>
      <c r="K6" s="47"/>
      <c r="L6" s="47"/>
      <c r="M6" s="47"/>
    </row>
    <row r="7" spans="1:13" ht="15.75">
      <c r="A7" s="48" t="s">
        <v>185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3" ht="15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5.75">
      <c r="A9" s="49" t="s">
        <v>189</v>
      </c>
      <c r="B9" s="49" t="s">
        <v>186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47"/>
    </row>
    <row r="10" spans="1:13" ht="15.75">
      <c r="A10" s="49"/>
      <c r="B10" s="49" t="s">
        <v>187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47"/>
    </row>
    <row r="11" spans="1:13" ht="15.75">
      <c r="A11" s="49"/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47"/>
    </row>
    <row r="12" spans="1:13" ht="15.75">
      <c r="A12" s="49"/>
      <c r="B12" s="49" t="s">
        <v>243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47"/>
    </row>
    <row r="13" spans="1:13" ht="15.75">
      <c r="A13" s="49"/>
      <c r="B13" s="49" t="s">
        <v>23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47"/>
    </row>
    <row r="14" spans="1:13" ht="15.75">
      <c r="A14" s="49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47"/>
    </row>
    <row r="15" spans="1:13" ht="15.75">
      <c r="A15" s="56"/>
      <c r="B15" s="49" t="s">
        <v>7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47"/>
    </row>
    <row r="16" spans="1:13" ht="15.75">
      <c r="A16" s="56"/>
      <c r="B16" s="49" t="s">
        <v>24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47"/>
    </row>
    <row r="17" spans="1:13" ht="15.75">
      <c r="A17" s="56"/>
      <c r="B17" s="49" t="s">
        <v>30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47"/>
    </row>
    <row r="18" spans="1:13" ht="15.75">
      <c r="A18" s="56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47"/>
    </row>
    <row r="19" spans="1:13" ht="5.25" customHeight="1">
      <c r="A19" s="56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47"/>
    </row>
    <row r="20" spans="1:13" ht="15.75">
      <c r="A20" s="49" t="s">
        <v>190</v>
      </c>
      <c r="B20" s="51" t="s">
        <v>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47"/>
    </row>
    <row r="21" spans="1:13" ht="15.75">
      <c r="A21" s="49"/>
      <c r="B21" s="51" t="s">
        <v>188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47"/>
    </row>
    <row r="22" spans="1:13" ht="15.75">
      <c r="A22" s="49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47"/>
    </row>
    <row r="23" spans="1:13" ht="5.25" customHeight="1">
      <c r="A23" s="49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47"/>
    </row>
    <row r="24" spans="1:13" ht="15.75">
      <c r="A24" s="49" t="s">
        <v>191</v>
      </c>
      <c r="B24" s="49" t="s">
        <v>158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5.75">
      <c r="A25" s="56"/>
      <c r="B25" s="49" t="s">
        <v>9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5.75">
      <c r="A26" s="49"/>
      <c r="B26" s="49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6.75" customHeight="1">
      <c r="A27" s="49"/>
      <c r="B27" s="49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5.75">
      <c r="A28" s="49" t="s">
        <v>248</v>
      </c>
      <c r="B28" s="47" t="s">
        <v>249</v>
      </c>
      <c r="C28" s="49" t="s">
        <v>281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5.75">
      <c r="A29" s="49"/>
      <c r="C29" s="49" t="s">
        <v>309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 ht="9" customHeight="1">
      <c r="A30" s="49"/>
      <c r="C30" s="49"/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4" ht="15.75">
      <c r="A31" s="49"/>
      <c r="C31" s="8"/>
      <c r="D31" s="7"/>
      <c r="E31" s="7"/>
      <c r="F31" s="7"/>
      <c r="G31" s="7"/>
      <c r="H31" s="7"/>
      <c r="I31" s="53" t="s">
        <v>169</v>
      </c>
      <c r="J31" s="47"/>
      <c r="K31" s="53" t="s">
        <v>292</v>
      </c>
      <c r="L31" s="21"/>
      <c r="M31" s="17" t="s">
        <v>146</v>
      </c>
      <c r="N31" s="21"/>
    </row>
    <row r="32" spans="1:14" ht="15.75">
      <c r="A32" s="49"/>
      <c r="C32" s="8"/>
      <c r="D32" s="7"/>
      <c r="E32" s="7"/>
      <c r="F32" s="7"/>
      <c r="G32" s="7"/>
      <c r="H32" s="7"/>
      <c r="I32" s="53" t="s">
        <v>155</v>
      </c>
      <c r="J32" s="47"/>
      <c r="K32" s="53" t="s">
        <v>310</v>
      </c>
      <c r="L32" s="184"/>
      <c r="M32" s="17"/>
      <c r="N32" s="21"/>
    </row>
    <row r="33" spans="1:14" ht="15.75">
      <c r="A33" s="49"/>
      <c r="C33" s="8"/>
      <c r="D33" s="7"/>
      <c r="E33" s="7"/>
      <c r="F33" s="7"/>
      <c r="G33" s="7"/>
      <c r="H33" s="7"/>
      <c r="I33" s="190" t="s">
        <v>305</v>
      </c>
      <c r="J33" s="47"/>
      <c r="K33" s="190" t="s">
        <v>305</v>
      </c>
      <c r="L33" s="184"/>
      <c r="M33" s="185"/>
      <c r="N33" s="21"/>
    </row>
    <row r="34" spans="1:14" ht="15.75">
      <c r="A34" s="49"/>
      <c r="C34" s="8"/>
      <c r="D34" s="7"/>
      <c r="E34" s="7"/>
      <c r="F34" s="7"/>
      <c r="G34" s="7"/>
      <c r="H34" s="7"/>
      <c r="I34" s="53" t="s">
        <v>147</v>
      </c>
      <c r="J34" s="47"/>
      <c r="K34" s="53" t="s">
        <v>147</v>
      </c>
      <c r="L34" s="184"/>
      <c r="M34" s="17"/>
      <c r="N34" s="21"/>
    </row>
    <row r="35" spans="1:14" ht="8.25" customHeight="1">
      <c r="A35" s="49"/>
      <c r="C35" s="8"/>
      <c r="D35" s="7"/>
      <c r="E35" s="7"/>
      <c r="F35" s="7"/>
      <c r="G35" s="7"/>
      <c r="H35" s="7"/>
      <c r="I35" s="47"/>
      <c r="J35" s="47"/>
      <c r="K35" s="47"/>
      <c r="L35" s="7"/>
      <c r="M35" s="7"/>
      <c r="N35" s="7"/>
    </row>
    <row r="36" spans="1:14" ht="20.25" customHeight="1">
      <c r="A36" s="49"/>
      <c r="C36" s="49" t="s">
        <v>326</v>
      </c>
      <c r="D36" s="7"/>
      <c r="E36" s="7"/>
      <c r="F36" s="7"/>
      <c r="G36" s="7"/>
      <c r="H36" s="7"/>
      <c r="I36" s="139">
        <v>-772</v>
      </c>
      <c r="J36" s="139"/>
      <c r="K36" s="139">
        <v>-772</v>
      </c>
      <c r="L36" s="7"/>
      <c r="M36" s="7"/>
      <c r="N36" s="7"/>
    </row>
    <row r="37" spans="1:14" ht="15.75">
      <c r="A37" s="49"/>
      <c r="B37" s="49"/>
      <c r="C37" s="49" t="s">
        <v>293</v>
      </c>
      <c r="D37" s="7"/>
      <c r="E37" s="7"/>
      <c r="F37" s="7"/>
      <c r="G37" s="7"/>
      <c r="H37" s="7"/>
      <c r="I37" s="145">
        <v>-23</v>
      </c>
      <c r="J37" s="139"/>
      <c r="K37" s="145">
        <v>-36</v>
      </c>
      <c r="L37" s="7"/>
      <c r="M37" s="186"/>
      <c r="N37" s="7"/>
    </row>
    <row r="38" spans="1:14" ht="16.5" thickBot="1">
      <c r="A38" s="49"/>
      <c r="B38" s="49"/>
      <c r="C38" s="49"/>
      <c r="D38" s="7"/>
      <c r="E38" s="7"/>
      <c r="F38" s="7"/>
      <c r="G38" s="7"/>
      <c r="H38" s="7"/>
      <c r="I38" s="195">
        <f>I36+I37</f>
        <v>-795</v>
      </c>
      <c r="J38" s="139"/>
      <c r="K38" s="195">
        <f>K36+K37</f>
        <v>-808</v>
      </c>
      <c r="L38" s="7"/>
      <c r="M38" s="186"/>
      <c r="N38" s="7"/>
    </row>
    <row r="39" spans="1:14" ht="16.5" thickTop="1">
      <c r="A39" s="49"/>
      <c r="B39" s="49"/>
      <c r="C39" s="8"/>
      <c r="D39" s="7"/>
      <c r="E39" s="7"/>
      <c r="F39" s="7"/>
      <c r="G39" s="7"/>
      <c r="H39" s="7"/>
      <c r="I39" s="186"/>
      <c r="J39" s="7"/>
      <c r="K39" s="186"/>
      <c r="L39" s="7"/>
      <c r="M39" s="186"/>
      <c r="N39" s="7"/>
    </row>
    <row r="40" spans="1:13" ht="15.75">
      <c r="A40" s="49"/>
      <c r="B40" s="49" t="s">
        <v>250</v>
      </c>
      <c r="C40" s="47" t="s">
        <v>311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ht="15.75">
      <c r="A41" s="49"/>
      <c r="B41" s="49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ht="8.25" customHeight="1">
      <c r="A42" s="56"/>
      <c r="B42" s="49"/>
      <c r="C42" s="50"/>
      <c r="D42" s="50"/>
      <c r="E42" s="47"/>
      <c r="F42" s="47"/>
      <c r="G42" s="47"/>
      <c r="H42" s="47"/>
      <c r="I42" s="47"/>
      <c r="J42" s="47"/>
      <c r="K42" s="47"/>
      <c r="L42" s="47"/>
      <c r="M42" s="47"/>
    </row>
    <row r="43" spans="1:13" ht="15.75">
      <c r="A43" s="56" t="s">
        <v>192</v>
      </c>
      <c r="B43" s="49" t="s">
        <v>214</v>
      </c>
      <c r="C43" s="50"/>
      <c r="D43" s="47"/>
      <c r="E43" s="47"/>
      <c r="F43" s="47"/>
      <c r="G43" s="47"/>
      <c r="H43" s="50"/>
      <c r="I43" s="47"/>
      <c r="J43" s="47"/>
      <c r="L43" s="53"/>
      <c r="M43" s="47"/>
    </row>
    <row r="44" spans="1:13" ht="15.75">
      <c r="A44" s="56"/>
      <c r="B44" s="49" t="s">
        <v>312</v>
      </c>
      <c r="C44" s="50"/>
      <c r="D44" s="47"/>
      <c r="E44" s="47"/>
      <c r="F44" s="47"/>
      <c r="G44" s="47"/>
      <c r="H44" s="50"/>
      <c r="I44" s="47"/>
      <c r="J44" s="47"/>
      <c r="L44" s="53"/>
      <c r="M44" s="47"/>
    </row>
    <row r="45" spans="1:13" ht="15.75">
      <c r="A45" s="56"/>
      <c r="B45" s="49"/>
      <c r="C45" s="50"/>
      <c r="D45" s="47"/>
      <c r="E45" s="47"/>
      <c r="F45" s="47"/>
      <c r="G45" s="47"/>
      <c r="H45" s="50"/>
      <c r="I45" s="47"/>
      <c r="J45" s="47"/>
      <c r="L45" s="53"/>
      <c r="M45" s="47"/>
    </row>
    <row r="46" spans="1:13" ht="6" customHeight="1">
      <c r="A46" s="161"/>
      <c r="B46" s="49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3" ht="15.75">
      <c r="A47" s="49" t="s">
        <v>193</v>
      </c>
      <c r="B47" s="47" t="s">
        <v>313</v>
      </c>
      <c r="C47" s="47"/>
      <c r="D47" s="47"/>
      <c r="E47" s="47"/>
      <c r="F47" s="47"/>
      <c r="G47" s="47"/>
      <c r="H47" s="55"/>
      <c r="I47" s="47"/>
      <c r="J47" s="47"/>
      <c r="K47" s="47"/>
      <c r="L47" s="47"/>
      <c r="M47" s="47"/>
    </row>
    <row r="48" spans="1:13" ht="15.75">
      <c r="A48" s="56"/>
      <c r="B48" s="47"/>
      <c r="C48" s="47"/>
      <c r="D48" s="47"/>
      <c r="E48" s="47"/>
      <c r="F48" s="47"/>
      <c r="G48" s="47"/>
      <c r="H48" s="55"/>
      <c r="I48" s="47"/>
      <c r="J48" s="47"/>
      <c r="K48" s="47"/>
      <c r="L48" s="47"/>
      <c r="M48" s="47"/>
    </row>
    <row r="49" spans="1:13" ht="15.75">
      <c r="A49" s="49"/>
      <c r="B49" s="49" t="s">
        <v>282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3" ht="15.75">
      <c r="A50" s="49"/>
      <c r="B50" s="49" t="s">
        <v>25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ht="15.75">
      <c r="A51" s="49"/>
      <c r="B51" s="49" t="s">
        <v>26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ht="15.75">
      <c r="A52" s="49"/>
      <c r="B52" s="49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2:13" ht="15.75">
      <c r="B53" s="49" t="s">
        <v>72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2:13" ht="15.75">
      <c r="B54" s="49" t="s">
        <v>291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2:13" ht="15.75">
      <c r="B55" s="49" t="s">
        <v>94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2:13" ht="15.75">
      <c r="B56" s="49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5.75">
      <c r="A57" s="49"/>
      <c r="B57" s="49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3" ht="15.75">
      <c r="A58" s="49"/>
      <c r="B58" s="49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</row>
    <row r="59" spans="1:13" ht="15.75">
      <c r="A59" s="49"/>
      <c r="B59" s="49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ht="15.75">
      <c r="A60" s="49"/>
      <c r="B60" s="49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spans="1:13" ht="15.75">
      <c r="A61" s="212" t="s">
        <v>164</v>
      </c>
      <c r="B61" s="212"/>
      <c r="C61" s="212"/>
      <c r="D61" s="212"/>
      <c r="E61" s="212"/>
      <c r="F61" s="212"/>
      <c r="G61" s="212"/>
      <c r="H61" s="212"/>
      <c r="I61" s="47"/>
      <c r="J61" s="47"/>
      <c r="L61" s="53"/>
      <c r="M61" s="47"/>
    </row>
    <row r="62" spans="1:13" ht="15.75">
      <c r="A62" s="213" t="s">
        <v>170</v>
      </c>
      <c r="B62" s="213"/>
      <c r="C62" s="213"/>
      <c r="D62" s="213"/>
      <c r="E62" s="213"/>
      <c r="F62" s="213"/>
      <c r="G62" s="213"/>
      <c r="H62" s="213"/>
      <c r="I62" s="47"/>
      <c r="J62" s="210" t="str">
        <f>J4</f>
        <v>Quarterly Report 30-04-2004</v>
      </c>
      <c r="K62" s="211"/>
      <c r="L62" s="211"/>
      <c r="M62" s="211"/>
    </row>
    <row r="63" spans="1:13" ht="15.75">
      <c r="A63" s="104"/>
      <c r="B63" s="104"/>
      <c r="C63" s="104"/>
      <c r="D63" s="104"/>
      <c r="E63" s="104"/>
      <c r="F63" s="104"/>
      <c r="G63" s="104"/>
      <c r="H63" s="104"/>
      <c r="I63" s="105"/>
      <c r="J63" s="105"/>
      <c r="K63" s="124"/>
      <c r="L63" s="125"/>
      <c r="M63" s="105"/>
    </row>
    <row r="64" spans="1:13" ht="15.75">
      <c r="A64" s="54"/>
      <c r="B64" s="49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ht="15.75">
      <c r="A65" s="48" t="s">
        <v>150</v>
      </c>
      <c r="B65" s="88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 ht="15.75">
      <c r="A66" s="49"/>
      <c r="B66" s="49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</row>
    <row r="67" spans="1:13" ht="15.75">
      <c r="A67" s="49" t="s">
        <v>194</v>
      </c>
      <c r="B67" s="49" t="s">
        <v>314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</row>
    <row r="68" spans="1:13" ht="15.75">
      <c r="A68" s="49"/>
      <c r="B68" s="49"/>
      <c r="C68" s="47"/>
      <c r="D68" s="47"/>
      <c r="E68" s="47"/>
      <c r="F68" s="47"/>
      <c r="G68" s="47"/>
      <c r="H68" s="47"/>
      <c r="I68" s="47"/>
      <c r="J68" s="47"/>
      <c r="K68" s="53" t="s">
        <v>196</v>
      </c>
      <c r="L68" s="47"/>
      <c r="M68" s="47"/>
    </row>
    <row r="69" spans="1:13" ht="15.75">
      <c r="A69" s="49"/>
      <c r="C69" s="47"/>
      <c r="D69" s="47"/>
      <c r="E69" s="47"/>
      <c r="F69" s="47"/>
      <c r="G69" s="47"/>
      <c r="H69" s="47"/>
      <c r="I69" s="53" t="s">
        <v>195</v>
      </c>
      <c r="J69" s="47"/>
      <c r="K69" s="53" t="s">
        <v>197</v>
      </c>
      <c r="L69" s="47"/>
      <c r="M69" s="53" t="s">
        <v>181</v>
      </c>
    </row>
    <row r="70" spans="1:13" ht="15.75">
      <c r="A70" s="49"/>
      <c r="B70" s="106" t="s">
        <v>175</v>
      </c>
      <c r="C70" s="47"/>
      <c r="D70" s="47"/>
      <c r="E70" s="47"/>
      <c r="F70" s="47"/>
      <c r="G70" s="47"/>
      <c r="H70" s="47"/>
      <c r="I70" s="53" t="s">
        <v>178</v>
      </c>
      <c r="J70" s="47"/>
      <c r="K70" s="53" t="s">
        <v>178</v>
      </c>
      <c r="L70" s="47"/>
      <c r="M70" s="53" t="s">
        <v>178</v>
      </c>
    </row>
    <row r="71" spans="1:13" ht="15.75">
      <c r="A71" s="49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53"/>
    </row>
    <row r="72" spans="1:13" ht="15.75">
      <c r="A72" s="49"/>
      <c r="B72" s="49" t="s">
        <v>165</v>
      </c>
      <c r="C72" s="47"/>
      <c r="D72" s="47"/>
      <c r="E72" s="47"/>
      <c r="F72" s="47"/>
      <c r="G72" s="47"/>
      <c r="H72" s="47"/>
      <c r="I72" s="117">
        <v>156660</v>
      </c>
      <c r="J72" s="117"/>
      <c r="K72" s="117">
        <v>2976</v>
      </c>
      <c r="L72" s="117"/>
      <c r="M72" s="117">
        <f>SUM(I72:K72)</f>
        <v>159636</v>
      </c>
    </row>
    <row r="73" spans="1:13" ht="17.25" customHeight="1">
      <c r="A73" s="49"/>
      <c r="B73" s="49" t="s">
        <v>246</v>
      </c>
      <c r="C73" s="47"/>
      <c r="D73" s="47"/>
      <c r="E73" s="47"/>
      <c r="F73" s="47"/>
      <c r="G73" s="47"/>
      <c r="H73" s="47"/>
      <c r="I73" s="117">
        <v>0</v>
      </c>
      <c r="J73" s="117"/>
      <c r="K73" s="117">
        <v>-2976</v>
      </c>
      <c r="L73" s="117"/>
      <c r="M73" s="117">
        <f>SUM(I73:K73)</f>
        <v>-2976</v>
      </c>
    </row>
    <row r="74" spans="1:13" ht="17.25" customHeight="1" thickBot="1">
      <c r="A74" s="49"/>
      <c r="B74" s="49" t="s">
        <v>198</v>
      </c>
      <c r="C74" s="47"/>
      <c r="D74" s="47"/>
      <c r="E74" s="47"/>
      <c r="F74" s="47"/>
      <c r="G74" s="47"/>
      <c r="H74" s="47"/>
      <c r="I74" s="116">
        <f>SUM(I72:I73)</f>
        <v>156660</v>
      </c>
      <c r="J74" s="117"/>
      <c r="K74" s="116">
        <f>SUM(K72:K73)</f>
        <v>0</v>
      </c>
      <c r="L74" s="117"/>
      <c r="M74" s="116">
        <f>SUM(M72:M73)</f>
        <v>156660</v>
      </c>
    </row>
    <row r="75" spans="1:13" ht="16.5" thickTop="1">
      <c r="A75" s="49"/>
      <c r="B75" s="49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ht="15.75">
      <c r="A76" s="49"/>
      <c r="B76" s="49"/>
      <c r="C76" s="47"/>
      <c r="D76" s="47"/>
      <c r="E76" s="47"/>
      <c r="F76" s="47"/>
      <c r="G76" s="47"/>
      <c r="H76" s="47"/>
      <c r="I76" s="53"/>
      <c r="J76" s="47"/>
      <c r="L76" s="47"/>
      <c r="M76" s="53" t="s">
        <v>181</v>
      </c>
    </row>
    <row r="77" spans="1:13" ht="15.75">
      <c r="A77" s="49"/>
      <c r="B77" s="106" t="s">
        <v>251</v>
      </c>
      <c r="C77" s="47"/>
      <c r="D77" s="47"/>
      <c r="E77" s="47"/>
      <c r="F77" s="47"/>
      <c r="G77" s="47"/>
      <c r="H77" s="47"/>
      <c r="I77" s="53"/>
      <c r="J77" s="47"/>
      <c r="L77" s="47"/>
      <c r="M77" s="53" t="s">
        <v>178</v>
      </c>
    </row>
    <row r="78" spans="1:12" ht="15.75">
      <c r="A78" s="49"/>
      <c r="B78" s="106"/>
      <c r="C78" s="47"/>
      <c r="D78" s="47"/>
      <c r="E78" s="47"/>
      <c r="F78" s="47"/>
      <c r="G78" s="47"/>
      <c r="H78" s="47"/>
      <c r="I78" s="53"/>
      <c r="J78" s="47"/>
      <c r="L78" s="47"/>
    </row>
    <row r="79" spans="1:13" ht="15.75">
      <c r="A79" s="49"/>
      <c r="B79" s="49" t="s">
        <v>165</v>
      </c>
      <c r="G79" s="47"/>
      <c r="H79" s="47"/>
      <c r="I79" s="55"/>
      <c r="J79" s="55"/>
      <c r="L79" s="47"/>
      <c r="M79" s="121">
        <v>16401</v>
      </c>
    </row>
    <row r="80" spans="1:13" ht="15.75">
      <c r="A80" s="49"/>
      <c r="B80" s="49" t="s">
        <v>199</v>
      </c>
      <c r="C80" s="47"/>
      <c r="D80" s="47"/>
      <c r="E80" s="47"/>
      <c r="F80" s="47"/>
      <c r="G80" s="47"/>
      <c r="H80" s="47"/>
      <c r="I80" s="55"/>
      <c r="J80" s="47"/>
      <c r="L80" s="47"/>
      <c r="M80" s="121">
        <v>-391</v>
      </c>
    </row>
    <row r="81" spans="1:13" ht="15.75">
      <c r="A81" s="49"/>
      <c r="B81" s="49" t="s">
        <v>200</v>
      </c>
      <c r="C81" s="47"/>
      <c r="D81" s="47"/>
      <c r="E81" s="47"/>
      <c r="F81" s="47"/>
      <c r="G81" s="47"/>
      <c r="H81" s="47"/>
      <c r="I81" s="55"/>
      <c r="J81" s="47"/>
      <c r="L81" s="47"/>
      <c r="M81" s="120">
        <f>+M79+M80</f>
        <v>16010</v>
      </c>
    </row>
    <row r="82" spans="1:13" ht="15.75">
      <c r="A82" s="49"/>
      <c r="B82" s="49" t="s">
        <v>174</v>
      </c>
      <c r="C82" s="47"/>
      <c r="D82" s="47"/>
      <c r="E82" s="47"/>
      <c r="F82" s="47"/>
      <c r="G82" s="47"/>
      <c r="H82" s="47"/>
      <c r="I82" s="55"/>
      <c r="J82" s="47"/>
      <c r="L82" s="47"/>
      <c r="M82" s="121">
        <v>-1</v>
      </c>
    </row>
    <row r="83" spans="1:13" ht="15.75">
      <c r="A83" s="49"/>
      <c r="B83" s="47" t="s">
        <v>76</v>
      </c>
      <c r="C83" s="47"/>
      <c r="D83" s="47"/>
      <c r="E83" s="1"/>
      <c r="G83" s="47"/>
      <c r="H83" s="47"/>
      <c r="I83" s="55"/>
      <c r="J83" s="47"/>
      <c r="L83" s="47"/>
      <c r="M83" s="121"/>
    </row>
    <row r="84" spans="1:13" ht="15.75">
      <c r="A84" s="49"/>
      <c r="B84" s="182" t="s">
        <v>77</v>
      </c>
      <c r="C84" s="47"/>
      <c r="D84" s="47"/>
      <c r="E84" s="1"/>
      <c r="G84" s="47"/>
      <c r="H84" s="47"/>
      <c r="I84" s="55"/>
      <c r="J84" s="47"/>
      <c r="L84" s="47"/>
      <c r="M84" s="188">
        <f>274</f>
        <v>274</v>
      </c>
    </row>
    <row r="85" spans="1:13" ht="15.75">
      <c r="A85" s="49"/>
      <c r="B85" s="182" t="s">
        <v>78</v>
      </c>
      <c r="C85" s="47"/>
      <c r="D85" s="47"/>
      <c r="E85" s="1"/>
      <c r="G85" s="47"/>
      <c r="H85" s="47"/>
      <c r="I85" s="55"/>
      <c r="J85" s="47"/>
      <c r="L85" s="47"/>
      <c r="M85" s="189">
        <f>-36-772</f>
        <v>-808</v>
      </c>
    </row>
    <row r="86" spans="1:13" ht="15.75">
      <c r="A86" s="49"/>
      <c r="B86" s="182"/>
      <c r="C86" s="47"/>
      <c r="D86" s="47"/>
      <c r="E86" s="1"/>
      <c r="G86" s="47"/>
      <c r="H86" s="47"/>
      <c r="I86" s="55"/>
      <c r="J86" s="47"/>
      <c r="L86" s="47"/>
      <c r="M86" s="163">
        <f>+M84+M85</f>
        <v>-534</v>
      </c>
    </row>
    <row r="87" spans="1:13" ht="15.75">
      <c r="A87" s="49"/>
      <c r="B87" s="49" t="s">
        <v>244</v>
      </c>
      <c r="C87" s="47"/>
      <c r="D87" s="47"/>
      <c r="E87" s="47"/>
      <c r="F87" s="47"/>
      <c r="G87" s="47"/>
      <c r="H87" s="47"/>
      <c r="I87" s="55"/>
      <c r="J87" s="47"/>
      <c r="L87" s="47"/>
      <c r="M87" s="121">
        <f>+M81+M82+M86</f>
        <v>15475</v>
      </c>
    </row>
    <row r="88" spans="1:13" ht="15.75">
      <c r="A88" s="49"/>
      <c r="B88" s="49" t="s">
        <v>201</v>
      </c>
      <c r="C88" s="47"/>
      <c r="D88" s="47"/>
      <c r="E88" s="47"/>
      <c r="F88" s="47"/>
      <c r="G88" s="47"/>
      <c r="H88" s="47"/>
      <c r="I88" s="55"/>
      <c r="J88" s="47"/>
      <c r="L88" s="47"/>
      <c r="M88" s="121">
        <f>-4589*0-4919</f>
        <v>-4919</v>
      </c>
    </row>
    <row r="89" spans="1:13" ht="16.5" thickBot="1">
      <c r="A89" s="49"/>
      <c r="B89" s="49" t="s">
        <v>283</v>
      </c>
      <c r="C89" s="47"/>
      <c r="D89" s="47"/>
      <c r="E89" s="47"/>
      <c r="F89" s="47"/>
      <c r="G89" s="47"/>
      <c r="H89" s="47"/>
      <c r="I89" s="55"/>
      <c r="J89" s="47"/>
      <c r="L89" s="47"/>
      <c r="M89" s="116">
        <f>+M87+M88</f>
        <v>10556</v>
      </c>
    </row>
    <row r="90" spans="1:12" ht="16.5" thickTop="1">
      <c r="A90" s="49"/>
      <c r="B90" s="49"/>
      <c r="C90" s="47"/>
      <c r="D90" s="47"/>
      <c r="E90" s="47"/>
      <c r="F90" s="47"/>
      <c r="G90" s="47"/>
      <c r="H90" s="47"/>
      <c r="I90" s="55"/>
      <c r="J90" s="47"/>
      <c r="K90" s="121"/>
      <c r="L90" s="47"/>
    </row>
    <row r="91" spans="1:12" ht="9.75" customHeight="1">
      <c r="A91" s="49"/>
      <c r="B91" s="49"/>
      <c r="C91" s="47"/>
      <c r="D91" s="47"/>
      <c r="E91" s="47"/>
      <c r="F91" s="47"/>
      <c r="G91" s="47"/>
      <c r="H91" s="47"/>
      <c r="I91" s="55"/>
      <c r="J91" s="47"/>
      <c r="K91" s="121"/>
      <c r="L91" s="47"/>
    </row>
    <row r="92" spans="1:13" ht="15.75">
      <c r="A92" s="49" t="s">
        <v>202</v>
      </c>
      <c r="B92" s="49" t="s">
        <v>29</v>
      </c>
      <c r="C92" s="47"/>
      <c r="D92" s="47"/>
      <c r="E92" s="47"/>
      <c r="F92" s="47"/>
      <c r="G92" s="47"/>
      <c r="H92" s="47"/>
      <c r="I92" s="55"/>
      <c r="J92" s="47"/>
      <c r="K92" s="55"/>
      <c r="L92" s="47"/>
      <c r="M92" s="55"/>
    </row>
    <row r="93" spans="1:13" ht="15.75">
      <c r="A93" s="49"/>
      <c r="B93" s="49" t="s">
        <v>28</v>
      </c>
      <c r="C93" s="47"/>
      <c r="D93" s="47"/>
      <c r="E93" s="47"/>
      <c r="F93" s="47"/>
      <c r="G93" s="47"/>
      <c r="H93" s="47"/>
      <c r="I93" s="55"/>
      <c r="J93" s="47"/>
      <c r="K93" s="55"/>
      <c r="L93" s="47"/>
      <c r="M93" s="55"/>
    </row>
    <row r="94" spans="1:13" ht="15.75">
      <c r="A94" s="49"/>
      <c r="B94" s="49"/>
      <c r="C94" s="47"/>
      <c r="D94" s="47"/>
      <c r="E94" s="47"/>
      <c r="F94" s="47"/>
      <c r="G94" s="47"/>
      <c r="H94" s="47"/>
      <c r="I94" s="55"/>
      <c r="J94" s="47"/>
      <c r="K94" s="55"/>
      <c r="L94" s="47"/>
      <c r="M94" s="55"/>
    </row>
    <row r="95" spans="1:13" ht="6.75" customHeight="1">
      <c r="A95" s="49"/>
      <c r="B95" s="49"/>
      <c r="C95" s="47"/>
      <c r="D95" s="47"/>
      <c r="E95" s="47"/>
      <c r="F95" s="47"/>
      <c r="G95" s="47"/>
      <c r="H95" s="47"/>
      <c r="I95" s="55"/>
      <c r="J95" s="47"/>
      <c r="K95" s="55"/>
      <c r="L95" s="47"/>
      <c r="M95" s="55"/>
    </row>
    <row r="96" spans="1:2" ht="15.75">
      <c r="A96" s="49" t="s">
        <v>203</v>
      </c>
      <c r="B96" s="49" t="s">
        <v>1</v>
      </c>
    </row>
    <row r="97" spans="1:13" ht="15.75">
      <c r="A97" s="49"/>
      <c r="B97" s="49" t="s">
        <v>2</v>
      </c>
      <c r="C97" s="47"/>
      <c r="D97" s="47"/>
      <c r="E97" s="47"/>
      <c r="F97" s="47"/>
      <c r="G97" s="47"/>
      <c r="H97" s="47"/>
      <c r="I97" s="55"/>
      <c r="J97" s="47"/>
      <c r="K97" s="55"/>
      <c r="L97" s="47"/>
      <c r="M97" s="55"/>
    </row>
    <row r="98" spans="1:13" ht="15.75">
      <c r="A98" s="49"/>
      <c r="B98" s="49"/>
      <c r="C98" s="47"/>
      <c r="D98" s="47"/>
      <c r="E98" s="47"/>
      <c r="F98" s="47"/>
      <c r="G98" s="47"/>
      <c r="H98" s="47"/>
      <c r="I98" s="55"/>
      <c r="J98" s="47"/>
      <c r="K98" s="55"/>
      <c r="L98" s="47"/>
      <c r="M98" s="55"/>
    </row>
    <row r="99" spans="1:13" ht="5.25" customHeight="1">
      <c r="A99" s="49"/>
      <c r="B99" s="49"/>
      <c r="C99" s="47"/>
      <c r="D99" s="47"/>
      <c r="E99" s="47"/>
      <c r="F99" s="47"/>
      <c r="G99" s="47"/>
      <c r="H99" s="47"/>
      <c r="I99" s="55"/>
      <c r="J99" s="47"/>
      <c r="K99" s="55"/>
      <c r="L99" s="47"/>
      <c r="M99" s="55"/>
    </row>
    <row r="100" spans="1:13" ht="15.75">
      <c r="A100" s="56" t="s">
        <v>204</v>
      </c>
      <c r="B100" s="49" t="s">
        <v>160</v>
      </c>
      <c r="C100" s="47"/>
      <c r="D100" s="47"/>
      <c r="E100" s="47"/>
      <c r="F100" s="47"/>
      <c r="G100" s="47"/>
      <c r="H100" s="47"/>
      <c r="I100" s="55"/>
      <c r="J100" s="47"/>
      <c r="K100" s="55"/>
      <c r="L100" s="47"/>
      <c r="M100" s="55"/>
    </row>
    <row r="101" spans="1:13" ht="15.75">
      <c r="A101" s="49"/>
      <c r="B101" s="49" t="s">
        <v>161</v>
      </c>
      <c r="C101" s="47"/>
      <c r="D101" s="47"/>
      <c r="E101" s="47"/>
      <c r="F101" s="47"/>
      <c r="G101" s="47"/>
      <c r="H101" s="47"/>
      <c r="I101" s="55"/>
      <c r="J101" s="47"/>
      <c r="K101" s="55"/>
      <c r="L101" s="47"/>
      <c r="M101" s="55"/>
    </row>
    <row r="102" spans="1:13" ht="15.75">
      <c r="A102" s="49"/>
      <c r="B102" s="49" t="s">
        <v>27</v>
      </c>
      <c r="D102" s="47"/>
      <c r="E102" s="47"/>
      <c r="F102" s="47"/>
      <c r="G102" s="47"/>
      <c r="H102" s="47"/>
      <c r="I102" s="55"/>
      <c r="J102" s="47"/>
      <c r="K102" s="55"/>
      <c r="L102" s="47"/>
      <c r="M102" s="55"/>
    </row>
    <row r="103" spans="1:13" ht="15.75">
      <c r="A103" s="49"/>
      <c r="B103" s="49"/>
      <c r="C103" s="47"/>
      <c r="D103" s="47"/>
      <c r="E103" s="47"/>
      <c r="F103" s="47"/>
      <c r="G103" s="47"/>
      <c r="H103" s="47"/>
      <c r="I103" s="55"/>
      <c r="J103" s="47"/>
      <c r="K103" s="55"/>
      <c r="L103" s="47"/>
      <c r="M103" s="55"/>
    </row>
    <row r="104" spans="1:13" ht="9" customHeight="1">
      <c r="A104" s="49"/>
      <c r="B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</row>
    <row r="105" spans="1:13" ht="15" customHeight="1">
      <c r="A105" s="56" t="s">
        <v>205</v>
      </c>
      <c r="B105" s="47" t="s">
        <v>10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 ht="15" customHeight="1">
      <c r="A106" s="56"/>
      <c r="B106" s="47" t="s">
        <v>11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</row>
    <row r="107" spans="1:13" ht="15" customHeight="1">
      <c r="A107" s="56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</row>
    <row r="108" spans="1:13" ht="15" customHeight="1">
      <c r="A108" s="56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</row>
    <row r="109" spans="1:13" ht="15" customHeight="1">
      <c r="A109" s="56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</row>
    <row r="110" spans="1:13" ht="15" customHeight="1">
      <c r="A110" s="56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</row>
    <row r="111" spans="1:13" ht="15" customHeight="1">
      <c r="A111" s="56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</row>
    <row r="112" spans="1:13" ht="15" customHeight="1">
      <c r="A112" s="56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</row>
    <row r="113" spans="1:13" ht="15" customHeight="1">
      <c r="A113" s="56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ht="15" customHeight="1">
      <c r="A114" s="48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ht="15" customHeight="1">
      <c r="A115" s="48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1:13" ht="15" customHeight="1">
      <c r="A116" s="48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ht="17.25" customHeight="1">
      <c r="A117" s="212" t="s">
        <v>164</v>
      </c>
      <c r="B117" s="212"/>
      <c r="C117" s="212"/>
      <c r="D117" s="212"/>
      <c r="E117" s="212"/>
      <c r="F117" s="212"/>
      <c r="G117" s="212"/>
      <c r="H117" s="212"/>
      <c r="I117" s="47"/>
      <c r="J117" s="47"/>
      <c r="L117" s="53"/>
      <c r="M117" s="47"/>
    </row>
    <row r="118" spans="1:13" ht="17.25" customHeight="1">
      <c r="A118" s="213" t="s">
        <v>170</v>
      </c>
      <c r="B118" s="213"/>
      <c r="C118" s="213"/>
      <c r="D118" s="213"/>
      <c r="E118" s="213"/>
      <c r="F118" s="213"/>
      <c r="G118" s="213"/>
      <c r="H118" s="213"/>
      <c r="I118" s="47"/>
      <c r="J118" s="210" t="str">
        <f>J4</f>
        <v>Quarterly Report 30-04-2004</v>
      </c>
      <c r="K118" s="211"/>
      <c r="L118" s="211"/>
      <c r="M118" s="211"/>
    </row>
    <row r="119" spans="1:13" ht="17.25" customHeight="1">
      <c r="A119" s="104"/>
      <c r="B119" s="104"/>
      <c r="C119" s="104"/>
      <c r="D119" s="104"/>
      <c r="E119" s="104"/>
      <c r="F119" s="104"/>
      <c r="G119" s="104"/>
      <c r="H119" s="104"/>
      <c r="I119" s="105"/>
      <c r="J119" s="105"/>
      <c r="K119" s="124"/>
      <c r="L119" s="125"/>
      <c r="M119" s="105"/>
    </row>
    <row r="120" spans="1:13" ht="17.25" customHeight="1">
      <c r="A120" s="65"/>
      <c r="B120" s="65"/>
      <c r="C120" s="65"/>
      <c r="D120" s="65"/>
      <c r="E120" s="65"/>
      <c r="F120" s="65"/>
      <c r="G120" s="65"/>
      <c r="H120" s="65"/>
      <c r="I120" s="47"/>
      <c r="J120" s="47"/>
      <c r="L120" s="53"/>
      <c r="M120" s="47"/>
    </row>
    <row r="121" spans="1:13" ht="17.25" customHeight="1">
      <c r="A121" s="48" t="s">
        <v>130</v>
      </c>
      <c r="B121" s="49"/>
      <c r="C121" s="47"/>
      <c r="D121" s="50"/>
      <c r="E121" s="47"/>
      <c r="F121" s="47"/>
      <c r="G121" s="47"/>
      <c r="H121" s="50"/>
      <c r="I121" s="47"/>
      <c r="J121" s="47"/>
      <c r="L121" s="53"/>
      <c r="M121" s="47"/>
    </row>
    <row r="122" spans="1:13" ht="17.25" customHeight="1">
      <c r="A122" s="48" t="s">
        <v>95</v>
      </c>
      <c r="B122" s="49"/>
      <c r="C122" s="47"/>
      <c r="D122" s="50"/>
      <c r="E122" s="47"/>
      <c r="F122" s="47"/>
      <c r="G122" s="47"/>
      <c r="H122" s="50"/>
      <c r="I122" s="47"/>
      <c r="J122" s="47"/>
      <c r="L122" s="53"/>
      <c r="M122" s="47"/>
    </row>
    <row r="123" spans="1:13" ht="17.25" customHeight="1">
      <c r="A123" s="48"/>
      <c r="B123" s="49"/>
      <c r="C123" s="47"/>
      <c r="D123" s="50"/>
      <c r="E123" s="47"/>
      <c r="F123" s="47"/>
      <c r="G123" s="47"/>
      <c r="H123" s="50"/>
      <c r="I123" s="47"/>
      <c r="J123" s="47"/>
      <c r="L123" s="53"/>
      <c r="M123" s="47"/>
    </row>
    <row r="124" spans="1:13" ht="17.25" customHeight="1">
      <c r="A124" s="48"/>
      <c r="B124" s="49"/>
      <c r="C124" s="47"/>
      <c r="D124" s="50"/>
      <c r="E124" s="47"/>
      <c r="F124" s="47"/>
      <c r="G124" s="47"/>
      <c r="H124" s="50"/>
      <c r="I124" s="47"/>
      <c r="J124" s="47"/>
      <c r="L124" s="53"/>
      <c r="M124" s="47"/>
    </row>
    <row r="125" spans="1:13" ht="17.25" customHeight="1">
      <c r="A125" s="49" t="s">
        <v>206</v>
      </c>
      <c r="B125" s="49" t="s">
        <v>91</v>
      </c>
      <c r="C125" s="47"/>
      <c r="D125" s="50"/>
      <c r="E125" s="47"/>
      <c r="F125" s="47"/>
      <c r="G125" s="47"/>
      <c r="H125" s="50"/>
      <c r="I125" s="47"/>
      <c r="J125" s="47"/>
      <c r="L125" s="53"/>
      <c r="M125" s="47"/>
    </row>
    <row r="126" spans="1:13" ht="17.25" customHeight="1">
      <c r="A126" s="48"/>
      <c r="B126" s="49" t="s">
        <v>97</v>
      </c>
      <c r="C126" s="47"/>
      <c r="D126" s="50"/>
      <c r="E126" s="47"/>
      <c r="F126" s="47"/>
      <c r="G126" s="47"/>
      <c r="H126" s="50"/>
      <c r="I126" s="47"/>
      <c r="J126" s="47"/>
      <c r="L126" s="53"/>
      <c r="M126" s="47"/>
    </row>
    <row r="127" spans="1:13" ht="17.25" customHeight="1">
      <c r="A127" s="48"/>
      <c r="B127" s="47" t="s">
        <v>124</v>
      </c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ht="17.25" customHeight="1">
      <c r="A128" s="48"/>
      <c r="B128" s="47" t="s">
        <v>125</v>
      </c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1:13" ht="17.25" customHeight="1">
      <c r="A129" s="48"/>
      <c r="B129" s="47" t="s">
        <v>108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1:13" ht="17.25" customHeight="1">
      <c r="A130" s="48"/>
      <c r="B130" s="47" t="s">
        <v>126</v>
      </c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1:13" ht="17.25" customHeight="1">
      <c r="A131" s="48"/>
      <c r="B131" s="47" t="s">
        <v>340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</row>
    <row r="132" spans="1:13" ht="17.25" customHeight="1">
      <c r="A132" s="48"/>
      <c r="B132" s="47" t="s">
        <v>127</v>
      </c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1:13" ht="17.25" customHeight="1">
      <c r="A133" s="48"/>
      <c r="B133" s="47" t="s">
        <v>128</v>
      </c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1:13" ht="17.25" customHeight="1">
      <c r="A134" s="48"/>
      <c r="B134" s="47" t="s">
        <v>129</v>
      </c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1:13" ht="17.25" customHeight="1">
      <c r="A135" s="48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1:13" ht="17.25" customHeight="1">
      <c r="A136" s="48"/>
      <c r="B136" s="47" t="s">
        <v>92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</row>
    <row r="137" spans="1:13" ht="17.25" customHeight="1">
      <c r="A137" s="48"/>
      <c r="B137" s="47" t="s">
        <v>323</v>
      </c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</row>
    <row r="138" spans="2:13" ht="17.25" customHeight="1">
      <c r="B138" s="47" t="s">
        <v>74</v>
      </c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</row>
    <row r="139" spans="1:13" ht="17.25" customHeight="1">
      <c r="A139" s="48"/>
      <c r="B139" s="47" t="s">
        <v>75</v>
      </c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</row>
    <row r="140" spans="1:13" ht="17.25" customHeight="1">
      <c r="A140" s="48"/>
      <c r="B140" s="47" t="s">
        <v>302</v>
      </c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1:13" ht="17.25" customHeight="1">
      <c r="A141" s="48"/>
      <c r="B141" s="47" t="s">
        <v>321</v>
      </c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</row>
    <row r="142" spans="1:13" ht="17.25" customHeight="1">
      <c r="A142" s="48"/>
      <c r="B142" s="47" t="s">
        <v>322</v>
      </c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</row>
    <row r="143" spans="1:13" ht="17.25" customHeight="1">
      <c r="A143" s="48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</row>
    <row r="144" spans="1:13" ht="17.25" customHeight="1">
      <c r="A144" s="49" t="s">
        <v>207</v>
      </c>
      <c r="B144" s="47" t="s">
        <v>99</v>
      </c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</row>
    <row r="145" spans="1:13" ht="17.25" customHeight="1">
      <c r="A145" s="49"/>
      <c r="B145" s="47" t="s">
        <v>107</v>
      </c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</row>
    <row r="146" spans="1:13" ht="17.25" customHeight="1">
      <c r="A146" s="49"/>
      <c r="B146" s="47" t="s">
        <v>100</v>
      </c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</row>
    <row r="147" spans="1:13" ht="17.25" customHeight="1">
      <c r="A147" s="49"/>
      <c r="B147" s="47" t="s">
        <v>101</v>
      </c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</row>
    <row r="148" spans="1:13" ht="17.25" customHeight="1">
      <c r="A148" s="49"/>
      <c r="B148" s="47" t="s">
        <v>131</v>
      </c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</row>
    <row r="149" spans="1:13" ht="17.25" customHeight="1">
      <c r="A149" s="49"/>
      <c r="B149" s="47" t="s">
        <v>102</v>
      </c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</row>
    <row r="150" spans="1:13" ht="17.25" customHeight="1">
      <c r="A150" s="49"/>
      <c r="B150" s="47" t="s">
        <v>103</v>
      </c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</row>
    <row r="151" spans="1:13" ht="17.25" customHeight="1">
      <c r="A151" s="49"/>
      <c r="B151" s="47" t="s">
        <v>109</v>
      </c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</row>
    <row r="152" spans="1:13" ht="17.25" customHeight="1">
      <c r="A152" s="49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</row>
    <row r="153" spans="1:13" ht="17.25" customHeight="1">
      <c r="A153" s="49" t="s">
        <v>208</v>
      </c>
      <c r="B153" s="47" t="s">
        <v>104</v>
      </c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</row>
    <row r="154" spans="1:13" ht="17.25" customHeight="1">
      <c r="A154" s="49"/>
      <c r="B154" s="47" t="s">
        <v>105</v>
      </c>
      <c r="C154" s="47"/>
      <c r="D154" s="47"/>
      <c r="E154" s="47"/>
      <c r="F154" s="47"/>
      <c r="G154" s="47"/>
      <c r="H154" s="50"/>
      <c r="I154" s="47"/>
      <c r="J154" s="47"/>
      <c r="K154" s="47"/>
      <c r="L154" s="47"/>
      <c r="M154" s="47"/>
    </row>
    <row r="155" spans="1:13" ht="17.25" customHeight="1">
      <c r="A155" s="49"/>
      <c r="B155" s="47" t="s">
        <v>110</v>
      </c>
      <c r="C155" s="47"/>
      <c r="D155" s="47"/>
      <c r="E155" s="47"/>
      <c r="F155" s="47"/>
      <c r="G155" s="47"/>
      <c r="H155" s="50"/>
      <c r="I155" s="47"/>
      <c r="J155" s="47"/>
      <c r="K155" s="47"/>
      <c r="L155" s="47"/>
      <c r="M155" s="47"/>
    </row>
    <row r="156" spans="1:13" ht="17.25" customHeight="1">
      <c r="A156" s="161"/>
      <c r="B156" s="47" t="s">
        <v>111</v>
      </c>
      <c r="C156" s="47"/>
      <c r="D156" s="47"/>
      <c r="E156" s="47"/>
      <c r="F156" s="47"/>
      <c r="G156" s="47"/>
      <c r="H156" s="50"/>
      <c r="I156" s="47"/>
      <c r="J156" s="47"/>
      <c r="L156" s="53"/>
      <c r="M156" s="47"/>
    </row>
    <row r="157" spans="1:13" ht="17.25" customHeight="1">
      <c r="A157" s="161"/>
      <c r="B157" s="47" t="s">
        <v>112</v>
      </c>
      <c r="C157" s="47"/>
      <c r="D157" s="47"/>
      <c r="E157" s="47"/>
      <c r="F157" s="47"/>
      <c r="G157" s="47"/>
      <c r="H157" s="50"/>
      <c r="I157" s="47"/>
      <c r="J157" s="47"/>
      <c r="L157" s="53"/>
      <c r="M157" s="47"/>
    </row>
    <row r="158" spans="1:13" ht="17.25" customHeight="1">
      <c r="A158" s="161"/>
      <c r="B158" s="47" t="s">
        <v>106</v>
      </c>
      <c r="C158" s="47"/>
      <c r="D158" s="47"/>
      <c r="E158" s="47"/>
      <c r="F158" s="47"/>
      <c r="G158" s="47"/>
      <c r="H158" s="50"/>
      <c r="I158" s="47"/>
      <c r="J158" s="47"/>
      <c r="L158" s="53"/>
      <c r="M158" s="47"/>
    </row>
    <row r="159" spans="1:13" ht="17.25" customHeight="1">
      <c r="A159" s="161"/>
      <c r="B159" s="47"/>
      <c r="C159" s="47"/>
      <c r="D159" s="47"/>
      <c r="E159" s="47"/>
      <c r="F159" s="47"/>
      <c r="G159" s="47"/>
      <c r="H159" s="50"/>
      <c r="I159" s="47"/>
      <c r="J159" s="47"/>
      <c r="L159" s="53"/>
      <c r="M159" s="47"/>
    </row>
    <row r="160" spans="1:13" ht="17.25" customHeight="1">
      <c r="A160" s="49" t="s">
        <v>209</v>
      </c>
      <c r="B160" s="49" t="s">
        <v>315</v>
      </c>
      <c r="C160" s="47"/>
      <c r="D160" s="50"/>
      <c r="E160" s="47"/>
      <c r="F160" s="47"/>
      <c r="G160" s="47"/>
      <c r="H160" s="50"/>
      <c r="I160" s="47"/>
      <c r="J160" s="47"/>
      <c r="L160" s="53"/>
      <c r="M160" s="47"/>
    </row>
    <row r="161" spans="1:13" ht="17.25" customHeight="1">
      <c r="A161" s="49"/>
      <c r="B161" s="49"/>
      <c r="C161" s="47"/>
      <c r="D161" s="50"/>
      <c r="E161" s="47"/>
      <c r="F161" s="47"/>
      <c r="G161" s="47"/>
      <c r="H161" s="50"/>
      <c r="I161" s="47"/>
      <c r="J161" s="47"/>
      <c r="L161" s="53"/>
      <c r="M161" s="47"/>
    </row>
    <row r="162" spans="12:13" ht="17.25" customHeight="1">
      <c r="L162" s="53"/>
      <c r="M162" s="47"/>
    </row>
    <row r="163" spans="12:13" ht="9" customHeight="1">
      <c r="L163" s="53"/>
      <c r="M163" s="47"/>
    </row>
    <row r="164" spans="12:13" ht="17.25" customHeight="1">
      <c r="L164" s="53"/>
      <c r="M164" s="47"/>
    </row>
    <row r="165" spans="12:13" ht="17.25" customHeight="1">
      <c r="L165" s="53"/>
      <c r="M165" s="47"/>
    </row>
    <row r="166" spans="1:13" ht="17.25" customHeight="1">
      <c r="A166" s="49"/>
      <c r="B166" s="49"/>
      <c r="D166" s="50"/>
      <c r="E166" s="47"/>
      <c r="F166" s="47"/>
      <c r="G166" s="47"/>
      <c r="H166" s="50"/>
      <c r="I166" s="47"/>
      <c r="J166" s="47"/>
      <c r="L166" s="53"/>
      <c r="M166" s="47"/>
    </row>
    <row r="167" spans="1:13" ht="17.25" customHeight="1">
      <c r="A167" s="212" t="s">
        <v>164</v>
      </c>
      <c r="B167" s="212"/>
      <c r="C167" s="212"/>
      <c r="D167" s="212"/>
      <c r="E167" s="212"/>
      <c r="F167" s="212"/>
      <c r="G167" s="212"/>
      <c r="H167" s="212"/>
      <c r="I167" s="47"/>
      <c r="J167" s="47"/>
      <c r="L167" s="53"/>
      <c r="M167" s="47"/>
    </row>
    <row r="168" spans="1:13" ht="17.25" customHeight="1">
      <c r="A168" s="213" t="s">
        <v>170</v>
      </c>
      <c r="B168" s="213"/>
      <c r="C168" s="213"/>
      <c r="D168" s="213"/>
      <c r="E168" s="213"/>
      <c r="F168" s="213"/>
      <c r="G168" s="213"/>
      <c r="H168" s="213"/>
      <c r="I168" s="47"/>
      <c r="J168" s="210" t="str">
        <f>J4</f>
        <v>Quarterly Report 30-04-2004</v>
      </c>
      <c r="K168" s="211"/>
      <c r="L168" s="211"/>
      <c r="M168" s="211"/>
    </row>
    <row r="169" spans="1:13" ht="17.25" customHeight="1">
      <c r="A169" s="104"/>
      <c r="B169" s="104"/>
      <c r="C169" s="104"/>
      <c r="D169" s="104"/>
      <c r="E169" s="104"/>
      <c r="F169" s="104"/>
      <c r="G169" s="104"/>
      <c r="H169" s="104"/>
      <c r="I169" s="105"/>
      <c r="J169" s="105"/>
      <c r="K169" s="124"/>
      <c r="L169" s="125"/>
      <c r="M169" s="105"/>
    </row>
    <row r="170" spans="1:13" ht="13.5" customHeight="1">
      <c r="A170" s="54"/>
      <c r="B170" s="49"/>
      <c r="C170" s="47"/>
      <c r="D170" s="50"/>
      <c r="E170" s="47"/>
      <c r="F170" s="47"/>
      <c r="G170" s="47"/>
      <c r="H170" s="50"/>
      <c r="I170" s="47"/>
      <c r="J170" s="47"/>
      <c r="L170" s="53"/>
      <c r="M170" s="47"/>
    </row>
    <row r="171" spans="1:13" ht="17.25" customHeight="1">
      <c r="A171" s="48" t="s">
        <v>132</v>
      </c>
      <c r="B171" s="49"/>
      <c r="C171" s="47"/>
      <c r="D171" s="50"/>
      <c r="E171" s="47"/>
      <c r="F171" s="47"/>
      <c r="G171" s="47"/>
      <c r="H171" s="50"/>
      <c r="I171" s="47"/>
      <c r="J171" s="47"/>
      <c r="L171" s="53"/>
      <c r="M171" s="47"/>
    </row>
    <row r="172" spans="1:13" ht="17.25" customHeight="1">
      <c r="A172" s="48" t="s">
        <v>96</v>
      </c>
      <c r="B172" s="49"/>
      <c r="C172" s="47"/>
      <c r="D172" s="50"/>
      <c r="E172" s="47"/>
      <c r="F172" s="47"/>
      <c r="G172" s="47"/>
      <c r="H172" s="50"/>
      <c r="I172" s="47"/>
      <c r="J172" s="47"/>
      <c r="L172" s="53"/>
      <c r="M172" s="47"/>
    </row>
    <row r="173" ht="17.25" customHeight="1">
      <c r="M173" s="47"/>
    </row>
    <row r="174" spans="1:13" ht="17.25" customHeight="1">
      <c r="A174" s="49" t="s">
        <v>210</v>
      </c>
      <c r="B174" s="49" t="s">
        <v>89</v>
      </c>
      <c r="C174" s="47"/>
      <c r="D174" s="47"/>
      <c r="E174" s="47"/>
      <c r="F174" s="47"/>
      <c r="G174" s="47"/>
      <c r="H174" s="47"/>
      <c r="M174" s="47"/>
    </row>
    <row r="175" spans="1:13" ht="17.25" customHeight="1">
      <c r="A175" s="49"/>
      <c r="B175" s="49"/>
      <c r="C175" s="47"/>
      <c r="D175" s="47"/>
      <c r="E175" s="49"/>
      <c r="F175" s="47"/>
      <c r="G175" s="47"/>
      <c r="H175" s="47"/>
      <c r="I175" s="183" t="s">
        <v>146</v>
      </c>
      <c r="J175" s="1"/>
      <c r="K175" s="183"/>
      <c r="M175" s="47"/>
    </row>
    <row r="176" spans="1:13" ht="17.25" customHeight="1">
      <c r="A176" s="49"/>
      <c r="B176" s="47"/>
      <c r="C176" s="47"/>
      <c r="D176" s="47"/>
      <c r="E176" s="49"/>
      <c r="F176" s="47"/>
      <c r="G176" s="47"/>
      <c r="H176" s="47"/>
      <c r="I176" s="53" t="s">
        <v>169</v>
      </c>
      <c r="J176" s="47"/>
      <c r="K176" s="53" t="s">
        <v>292</v>
      </c>
      <c r="M176" s="47"/>
    </row>
    <row r="177" spans="1:13" ht="17.25" customHeight="1">
      <c r="A177" s="49"/>
      <c r="B177" s="47"/>
      <c r="C177" s="47"/>
      <c r="D177" s="47"/>
      <c r="E177" s="49"/>
      <c r="F177" s="47"/>
      <c r="G177" s="47"/>
      <c r="H177" s="47"/>
      <c r="I177" s="53" t="s">
        <v>155</v>
      </c>
      <c r="J177" s="47"/>
      <c r="K177" s="53" t="s">
        <v>310</v>
      </c>
      <c r="M177" s="47"/>
    </row>
    <row r="178" spans="1:13" ht="17.25" customHeight="1">
      <c r="A178" s="49"/>
      <c r="B178" s="47"/>
      <c r="C178" s="47"/>
      <c r="D178" s="47"/>
      <c r="E178" s="47"/>
      <c r="F178" s="47"/>
      <c r="G178" s="47"/>
      <c r="H178" s="47"/>
      <c r="I178" s="192" t="s">
        <v>305</v>
      </c>
      <c r="J178" s="47"/>
      <c r="K178" s="190" t="s">
        <v>305</v>
      </c>
      <c r="M178" s="47"/>
    </row>
    <row r="179" spans="1:13" ht="17.25" customHeight="1">
      <c r="A179" s="49"/>
      <c r="B179" s="47" t="s">
        <v>247</v>
      </c>
      <c r="C179" s="47"/>
      <c r="D179" s="47"/>
      <c r="E179" s="47"/>
      <c r="F179" s="47"/>
      <c r="G179" s="47"/>
      <c r="H179" s="47"/>
      <c r="I179" s="54" t="s">
        <v>147</v>
      </c>
      <c r="J179" s="47"/>
      <c r="K179" s="54" t="s">
        <v>147</v>
      </c>
      <c r="M179" s="47"/>
    </row>
    <row r="180" spans="1:13" ht="17.25" customHeight="1">
      <c r="A180" s="49"/>
      <c r="C180" s="47"/>
      <c r="D180" s="47"/>
      <c r="E180" s="47"/>
      <c r="F180" s="47"/>
      <c r="G180" s="47"/>
      <c r="H180" s="47"/>
      <c r="I180" s="47"/>
      <c r="J180" s="47"/>
      <c r="K180" s="47"/>
      <c r="M180" s="47"/>
    </row>
    <row r="181" spans="1:13" ht="17.25" customHeight="1">
      <c r="A181" s="49"/>
      <c r="B181" s="49" t="s">
        <v>149</v>
      </c>
      <c r="C181" s="47"/>
      <c r="D181" s="47"/>
      <c r="E181" s="47"/>
      <c r="F181" s="49"/>
      <c r="G181" s="47"/>
      <c r="H181" s="47"/>
      <c r="I181" s="58">
        <f>5097-3741</f>
        <v>1356</v>
      </c>
      <c r="J181" s="47"/>
      <c r="K181" s="58">
        <v>5097</v>
      </c>
      <c r="M181" s="47"/>
    </row>
    <row r="182" spans="1:13" ht="17.25" customHeight="1">
      <c r="A182" s="49"/>
      <c r="B182" s="1" t="s">
        <v>327</v>
      </c>
      <c r="C182" s="47"/>
      <c r="D182" s="47"/>
      <c r="E182" s="47"/>
      <c r="F182" s="49"/>
      <c r="G182" s="47"/>
      <c r="H182" s="47"/>
      <c r="I182" s="58">
        <v>-78</v>
      </c>
      <c r="J182" s="47"/>
      <c r="K182" s="58">
        <v>-78</v>
      </c>
      <c r="L182" s="53"/>
      <c r="M182" s="47"/>
    </row>
    <row r="183" spans="1:13" ht="17.25" customHeight="1">
      <c r="A183" s="49"/>
      <c r="B183" s="49" t="s">
        <v>163</v>
      </c>
      <c r="C183" s="47"/>
      <c r="D183" s="47"/>
      <c r="E183" s="50"/>
      <c r="F183" s="50"/>
      <c r="G183" s="50"/>
      <c r="H183" s="47"/>
      <c r="I183" s="60">
        <v>-95</v>
      </c>
      <c r="J183" s="47"/>
      <c r="K183" s="60">
        <v>-100</v>
      </c>
      <c r="L183" s="53"/>
      <c r="M183" s="47"/>
    </row>
    <row r="184" spans="1:13" ht="17.25" customHeight="1" thickBot="1">
      <c r="A184" s="49"/>
      <c r="B184" s="49"/>
      <c r="C184" s="47"/>
      <c r="D184" s="47"/>
      <c r="E184" s="50"/>
      <c r="F184" s="50"/>
      <c r="G184" s="50"/>
      <c r="H184" s="47"/>
      <c r="I184" s="59">
        <f>SUM(I181:I183)</f>
        <v>1183</v>
      </c>
      <c r="J184" s="47"/>
      <c r="K184" s="59">
        <f>SUM(K181:K183)</f>
        <v>4919</v>
      </c>
      <c r="M184" s="47"/>
    </row>
    <row r="185" spans="1:13" ht="17.25" customHeight="1">
      <c r="A185" s="49"/>
      <c r="B185" s="49"/>
      <c r="C185" s="47"/>
      <c r="D185" s="47"/>
      <c r="E185" s="50"/>
      <c r="F185" s="50"/>
      <c r="G185" s="50"/>
      <c r="H185" s="47"/>
      <c r="I185" s="60"/>
      <c r="J185" s="47"/>
      <c r="K185" s="60"/>
      <c r="M185" s="47"/>
    </row>
    <row r="186" spans="1:13" ht="17.25" customHeight="1">
      <c r="A186" s="49" t="s">
        <v>211</v>
      </c>
      <c r="B186" s="49" t="s">
        <v>316</v>
      </c>
      <c r="C186" s="47"/>
      <c r="D186" s="50"/>
      <c r="E186" s="47"/>
      <c r="F186" s="47"/>
      <c r="G186" s="47"/>
      <c r="H186" s="50"/>
      <c r="I186" s="47"/>
      <c r="J186" s="47"/>
      <c r="K186" s="60"/>
      <c r="M186" s="47"/>
    </row>
    <row r="187" spans="1:13" ht="17.25" customHeight="1">
      <c r="A187" s="49"/>
      <c r="B187" s="49" t="s">
        <v>18</v>
      </c>
      <c r="C187" s="47"/>
      <c r="D187" s="50"/>
      <c r="E187" s="47"/>
      <c r="F187" s="47"/>
      <c r="G187" s="47"/>
      <c r="H187" s="50"/>
      <c r="I187" s="47"/>
      <c r="J187" s="47"/>
      <c r="K187" s="60"/>
      <c r="M187" s="47"/>
    </row>
    <row r="188" spans="1:13" ht="17.25" customHeight="1">
      <c r="A188" s="49"/>
      <c r="B188" s="49"/>
      <c r="C188" s="47"/>
      <c r="D188" s="47"/>
      <c r="E188" s="50"/>
      <c r="F188" s="50"/>
      <c r="G188" s="50"/>
      <c r="H188" s="47"/>
      <c r="I188" s="60"/>
      <c r="J188" s="47"/>
      <c r="K188" s="60"/>
      <c r="M188" s="47"/>
    </row>
    <row r="189" spans="1:13" ht="17.25" customHeight="1">
      <c r="A189" s="49" t="s">
        <v>212</v>
      </c>
      <c r="B189" s="49" t="s">
        <v>294</v>
      </c>
      <c r="C189" s="49" t="s">
        <v>295</v>
      </c>
      <c r="M189" s="47"/>
    </row>
    <row r="190" spans="3:13" ht="17.25" customHeight="1">
      <c r="C190" s="49" t="s">
        <v>317</v>
      </c>
      <c r="M190" s="47"/>
    </row>
    <row r="191" ht="16.5" customHeight="1">
      <c r="M191" s="47"/>
    </row>
    <row r="192" spans="3:14" ht="17.25" customHeight="1">
      <c r="C192" s="49"/>
      <c r="D192" s="47"/>
      <c r="E192" s="47"/>
      <c r="F192" s="47"/>
      <c r="G192" s="47"/>
      <c r="H192" s="47"/>
      <c r="I192" s="53" t="s">
        <v>169</v>
      </c>
      <c r="J192" s="47"/>
      <c r="K192" s="53" t="s">
        <v>292</v>
      </c>
      <c r="L192" s="17"/>
      <c r="N192" s="7"/>
    </row>
    <row r="193" spans="3:14" ht="17.25" customHeight="1">
      <c r="C193" s="49"/>
      <c r="D193" s="47"/>
      <c r="E193" s="47"/>
      <c r="F193" s="47"/>
      <c r="G193" s="47"/>
      <c r="H193" s="47"/>
      <c r="I193" s="53" t="s">
        <v>155</v>
      </c>
      <c r="J193" s="47"/>
      <c r="K193" s="53" t="s">
        <v>310</v>
      </c>
      <c r="L193" s="17"/>
      <c r="N193" s="7"/>
    </row>
    <row r="194" spans="3:14" ht="17.25" customHeight="1">
      <c r="C194" s="49"/>
      <c r="D194" s="47"/>
      <c r="E194" s="47"/>
      <c r="F194" s="47"/>
      <c r="G194" s="47"/>
      <c r="H194" s="47"/>
      <c r="I194" s="192" t="s">
        <v>305</v>
      </c>
      <c r="J194" s="47"/>
      <c r="K194" s="190" t="s">
        <v>305</v>
      </c>
      <c r="L194" s="185"/>
      <c r="N194" s="7"/>
    </row>
    <row r="195" spans="3:14" ht="17.25" customHeight="1">
      <c r="C195" s="49"/>
      <c r="D195" s="47"/>
      <c r="E195" s="47"/>
      <c r="F195" s="47"/>
      <c r="G195" s="47"/>
      <c r="H195" s="47"/>
      <c r="I195" s="54" t="s">
        <v>147</v>
      </c>
      <c r="J195" s="47"/>
      <c r="K195" s="54" t="s">
        <v>147</v>
      </c>
      <c r="L195" s="10"/>
      <c r="N195" s="7"/>
    </row>
    <row r="196" spans="3:14" ht="7.5" customHeight="1">
      <c r="C196" s="49"/>
      <c r="D196" s="47"/>
      <c r="E196" s="47"/>
      <c r="F196" s="47"/>
      <c r="G196" s="47"/>
      <c r="H196" s="47"/>
      <c r="I196" s="47"/>
      <c r="J196" s="47"/>
      <c r="K196" s="47"/>
      <c r="L196" s="7"/>
      <c r="N196" s="7"/>
    </row>
    <row r="197" spans="3:14" ht="17.25" customHeight="1" thickBot="1">
      <c r="C197" s="49" t="s">
        <v>296</v>
      </c>
      <c r="D197" s="47"/>
      <c r="E197" s="47"/>
      <c r="F197" s="47"/>
      <c r="G197" s="47"/>
      <c r="H197" s="47"/>
      <c r="I197" s="193">
        <v>49</v>
      </c>
      <c r="J197" s="47"/>
      <c r="K197" s="193">
        <v>76</v>
      </c>
      <c r="L197" s="187"/>
      <c r="N197" s="7"/>
    </row>
    <row r="198" spans="3:14" ht="11.25" customHeight="1" thickTop="1">
      <c r="C198" s="49"/>
      <c r="D198" s="47"/>
      <c r="E198" s="47"/>
      <c r="F198" s="47"/>
      <c r="G198" s="47"/>
      <c r="H198" s="47"/>
      <c r="I198" s="47"/>
      <c r="J198" s="47"/>
      <c r="K198" s="47"/>
      <c r="L198" s="7"/>
      <c r="N198" s="7"/>
    </row>
    <row r="199" spans="3:14" ht="17.25" customHeight="1" thickBot="1">
      <c r="C199" s="47" t="s">
        <v>297</v>
      </c>
      <c r="D199" s="47"/>
      <c r="E199" s="47"/>
      <c r="F199" s="47"/>
      <c r="G199" s="47"/>
      <c r="H199" s="47"/>
      <c r="I199" s="191">
        <v>-23</v>
      </c>
      <c r="J199" s="47"/>
      <c r="K199" s="191">
        <v>-36</v>
      </c>
      <c r="N199" s="7"/>
    </row>
    <row r="200" ht="15.75" customHeight="1" thickTop="1">
      <c r="N200" s="7"/>
    </row>
    <row r="201" spans="2:13" ht="17.25" customHeight="1">
      <c r="B201" s="49" t="s">
        <v>301</v>
      </c>
      <c r="C201" s="49" t="s">
        <v>318</v>
      </c>
      <c r="D201" s="47"/>
      <c r="E201" s="47"/>
      <c r="F201" s="47"/>
      <c r="G201" s="47"/>
      <c r="H201" s="47"/>
      <c r="I201" s="47"/>
      <c r="J201" s="47"/>
      <c r="K201" s="47"/>
      <c r="L201" s="47"/>
      <c r="M201" s="47"/>
    </row>
    <row r="202" spans="1:13" ht="15.75" customHeight="1">
      <c r="A202" s="49"/>
      <c r="B202" s="49"/>
      <c r="C202" s="47"/>
      <c r="D202" s="47"/>
      <c r="E202" s="47"/>
      <c r="F202" s="47"/>
      <c r="G202" s="47"/>
      <c r="H202" s="47"/>
      <c r="I202" s="47"/>
      <c r="J202" s="47"/>
      <c r="K202" s="53" t="s">
        <v>147</v>
      </c>
      <c r="L202" s="47"/>
      <c r="M202" s="47"/>
    </row>
    <row r="203" spans="1:13" ht="17.25" customHeight="1" thickBot="1">
      <c r="A203" s="49"/>
      <c r="B203" s="49"/>
      <c r="C203" s="47" t="s">
        <v>298</v>
      </c>
      <c r="D203" s="47"/>
      <c r="E203" s="47"/>
      <c r="F203" s="47"/>
      <c r="G203" s="47"/>
      <c r="H203" s="47"/>
      <c r="I203" s="47"/>
      <c r="J203" s="47"/>
      <c r="K203" s="62">
        <v>3044</v>
      </c>
      <c r="L203" s="47"/>
      <c r="M203" s="47"/>
    </row>
    <row r="204" spans="1:13" ht="17.25" customHeight="1" thickBot="1">
      <c r="A204" s="49"/>
      <c r="B204" s="49"/>
      <c r="C204" s="47" t="s">
        <v>299</v>
      </c>
      <c r="D204" s="47"/>
      <c r="E204" s="47"/>
      <c r="F204" s="47"/>
      <c r="G204" s="47"/>
      <c r="H204" s="47"/>
      <c r="I204" s="47"/>
      <c r="J204" s="47"/>
      <c r="K204" s="63">
        <f>3044-772</f>
        <v>2272</v>
      </c>
      <c r="L204" s="47"/>
      <c r="M204" s="47"/>
    </row>
    <row r="205" spans="1:13" ht="17.25" customHeight="1" thickBot="1">
      <c r="A205" s="49"/>
      <c r="B205" s="49"/>
      <c r="C205" s="47" t="s">
        <v>300</v>
      </c>
      <c r="D205" s="47"/>
      <c r="E205" s="47"/>
      <c r="F205" s="47"/>
      <c r="G205" s="47"/>
      <c r="H205" s="47"/>
      <c r="I205" s="47"/>
      <c r="J205" s="47"/>
      <c r="K205" s="62">
        <f>1089+1272</f>
        <v>2361</v>
      </c>
      <c r="L205" s="47"/>
      <c r="M205" s="47"/>
    </row>
    <row r="206" spans="1:13" ht="17.25" customHeight="1">
      <c r="A206" s="49"/>
      <c r="B206" s="47"/>
      <c r="C206" s="47"/>
      <c r="D206" s="47"/>
      <c r="E206" s="47"/>
      <c r="F206" s="47"/>
      <c r="G206" s="47"/>
      <c r="H206" s="55"/>
      <c r="I206" s="47"/>
      <c r="J206" s="47"/>
      <c r="K206" s="47"/>
      <c r="L206" s="47"/>
      <c r="M206" s="47"/>
    </row>
    <row r="207" spans="1:13" ht="17.25" customHeight="1">
      <c r="A207" s="49"/>
      <c r="B207" s="47"/>
      <c r="C207" s="47"/>
      <c r="D207" s="47"/>
      <c r="E207" s="47"/>
      <c r="F207" s="47"/>
      <c r="G207" s="47"/>
      <c r="H207" s="55"/>
      <c r="I207" s="47"/>
      <c r="J207" s="47"/>
      <c r="K207" s="47"/>
      <c r="L207" s="47"/>
      <c r="M207" s="47"/>
    </row>
    <row r="208" spans="1:2" ht="15" customHeight="1">
      <c r="A208" s="49" t="s">
        <v>213</v>
      </c>
      <c r="B208" s="49" t="s">
        <v>45</v>
      </c>
    </row>
    <row r="209" spans="1:2" ht="15" customHeight="1">
      <c r="A209" s="49"/>
      <c r="B209" s="49" t="s">
        <v>81</v>
      </c>
    </row>
    <row r="210" spans="1:2" ht="15" customHeight="1">
      <c r="A210" s="49"/>
      <c r="B210" s="49" t="s">
        <v>82</v>
      </c>
    </row>
    <row r="211" spans="1:2" ht="15" customHeight="1">
      <c r="A211" s="49"/>
      <c r="B211" s="49" t="s">
        <v>83</v>
      </c>
    </row>
    <row r="212" spans="1:2" ht="15" customHeight="1">
      <c r="A212" s="49"/>
      <c r="B212" s="49" t="s">
        <v>84</v>
      </c>
    </row>
    <row r="213" spans="1:2" ht="15" customHeight="1">
      <c r="A213" s="49"/>
      <c r="B213" s="49" t="s">
        <v>85</v>
      </c>
    </row>
    <row r="214" spans="1:2" ht="15" customHeight="1">
      <c r="A214" s="49"/>
      <c r="B214" s="49" t="s">
        <v>86</v>
      </c>
    </row>
    <row r="215" spans="1:6" ht="15" customHeight="1">
      <c r="A215" s="49"/>
      <c r="B215" s="47" t="s">
        <v>87</v>
      </c>
      <c r="C215" s="47"/>
      <c r="D215" s="47"/>
      <c r="E215" s="47"/>
      <c r="F215" s="49"/>
    </row>
    <row r="216" spans="1:2" ht="15" customHeight="1">
      <c r="A216" s="49"/>
      <c r="B216" s="49" t="s">
        <v>88</v>
      </c>
    </row>
    <row r="217" spans="1:2" ht="15" customHeight="1">
      <c r="A217" s="49"/>
      <c r="B217" s="49"/>
    </row>
    <row r="218" spans="1:2" ht="15" customHeight="1">
      <c r="A218" s="49"/>
      <c r="B218" s="49"/>
    </row>
    <row r="219" spans="1:13" ht="15" customHeight="1">
      <c r="A219" s="212" t="s">
        <v>164</v>
      </c>
      <c r="B219" s="212"/>
      <c r="C219" s="212"/>
      <c r="D219" s="212"/>
      <c r="E219" s="212"/>
      <c r="F219" s="212"/>
      <c r="G219" s="212"/>
      <c r="H219" s="212"/>
      <c r="I219" s="47"/>
      <c r="J219" s="47"/>
      <c r="L219" s="53"/>
      <c r="M219" s="47"/>
    </row>
    <row r="220" spans="1:13" ht="15" customHeight="1">
      <c r="A220" s="213" t="s">
        <v>170</v>
      </c>
      <c r="B220" s="213"/>
      <c r="C220" s="213"/>
      <c r="D220" s="213"/>
      <c r="E220" s="213"/>
      <c r="F220" s="213"/>
      <c r="G220" s="213"/>
      <c r="H220" s="213"/>
      <c r="I220" s="47"/>
      <c r="J220" s="210" t="str">
        <f>J62</f>
        <v>Quarterly Report 30-04-2004</v>
      </c>
      <c r="K220" s="211"/>
      <c r="L220" s="211"/>
      <c r="M220" s="211"/>
    </row>
    <row r="221" spans="1:13" ht="15" customHeight="1">
      <c r="A221" s="104"/>
      <c r="B221" s="104"/>
      <c r="C221" s="104"/>
      <c r="D221" s="104"/>
      <c r="E221" s="104"/>
      <c r="F221" s="104"/>
      <c r="G221" s="104"/>
      <c r="H221" s="104"/>
      <c r="I221" s="105"/>
      <c r="J221" s="105"/>
      <c r="K221" s="124"/>
      <c r="L221" s="125"/>
      <c r="M221" s="105"/>
    </row>
    <row r="222" spans="1:13" ht="15" customHeight="1">
      <c r="A222" s="54"/>
      <c r="B222" s="49"/>
      <c r="C222" s="47"/>
      <c r="D222" s="50"/>
      <c r="E222" s="47"/>
      <c r="F222" s="47"/>
      <c r="G222" s="47"/>
      <c r="H222" s="50"/>
      <c r="I222" s="47"/>
      <c r="J222" s="47"/>
      <c r="L222" s="53"/>
      <c r="M222" s="47"/>
    </row>
    <row r="223" spans="1:13" ht="15" customHeight="1">
      <c r="A223" s="48" t="s">
        <v>132</v>
      </c>
      <c r="B223" s="49"/>
      <c r="C223" s="47"/>
      <c r="D223" s="50"/>
      <c r="E223" s="47"/>
      <c r="F223" s="47"/>
      <c r="G223" s="47"/>
      <c r="H223" s="50"/>
      <c r="I223" s="47"/>
      <c r="J223" s="47"/>
      <c r="L223" s="53"/>
      <c r="M223" s="47"/>
    </row>
    <row r="224" spans="1:13" ht="15" customHeight="1">
      <c r="A224" s="48" t="s">
        <v>96</v>
      </c>
      <c r="B224" s="49"/>
      <c r="C224" s="47"/>
      <c r="D224" s="50"/>
      <c r="E224" s="47"/>
      <c r="F224" s="47"/>
      <c r="G224" s="47"/>
      <c r="H224" s="50"/>
      <c r="I224" s="47"/>
      <c r="J224" s="47"/>
      <c r="L224" s="53"/>
      <c r="M224" s="47"/>
    </row>
    <row r="225" spans="1:2" ht="15" customHeight="1">
      <c r="A225" s="49"/>
      <c r="B225" s="49"/>
    </row>
    <row r="226" spans="1:2" ht="15" customHeight="1">
      <c r="A226" s="49"/>
      <c r="B226" s="49"/>
    </row>
    <row r="227" spans="1:2" ht="15" customHeight="1">
      <c r="A227" s="49" t="s">
        <v>213</v>
      </c>
      <c r="B227" s="49" t="s">
        <v>50</v>
      </c>
    </row>
    <row r="228" spans="1:2" ht="15" customHeight="1">
      <c r="A228" s="49"/>
      <c r="B228" s="49" t="s">
        <v>51</v>
      </c>
    </row>
    <row r="229" spans="1:2" ht="15" customHeight="1">
      <c r="A229" s="49"/>
      <c r="B229" s="49" t="s">
        <v>52</v>
      </c>
    </row>
    <row r="230" spans="1:2" ht="15" customHeight="1">
      <c r="A230" s="49"/>
      <c r="B230" s="49" t="s">
        <v>53</v>
      </c>
    </row>
    <row r="231" spans="1:2" ht="15" customHeight="1">
      <c r="A231" s="49"/>
      <c r="B231" s="49" t="s">
        <v>67</v>
      </c>
    </row>
    <row r="232" spans="1:2" ht="15" customHeight="1">
      <c r="A232" s="49"/>
      <c r="B232" s="49"/>
    </row>
    <row r="233" spans="1:2" ht="15" customHeight="1">
      <c r="A233" s="49"/>
      <c r="B233" s="49" t="s">
        <v>287</v>
      </c>
    </row>
    <row r="234" spans="1:2" ht="15" customHeight="1">
      <c r="A234" s="49"/>
      <c r="B234" s="49" t="s">
        <v>286</v>
      </c>
    </row>
    <row r="235" spans="1:2" ht="15" customHeight="1">
      <c r="A235" s="49"/>
      <c r="B235" s="49" t="s">
        <v>69</v>
      </c>
    </row>
    <row r="236" spans="1:2" ht="15" customHeight="1">
      <c r="A236" s="49"/>
      <c r="B236" s="49" t="s">
        <v>70</v>
      </c>
    </row>
    <row r="237" spans="1:2" ht="15" customHeight="1">
      <c r="A237" s="49"/>
      <c r="B237" s="49" t="s">
        <v>54</v>
      </c>
    </row>
    <row r="238" spans="1:2" ht="15" customHeight="1">
      <c r="A238" s="49"/>
      <c r="B238" s="49"/>
    </row>
    <row r="239" spans="1:2" ht="15" customHeight="1">
      <c r="A239" s="49"/>
      <c r="B239" s="49" t="s">
        <v>288</v>
      </c>
    </row>
    <row r="240" spans="1:2" ht="15" customHeight="1">
      <c r="A240" s="49"/>
      <c r="B240" s="49" t="s">
        <v>55</v>
      </c>
    </row>
    <row r="241" spans="1:2" ht="15" customHeight="1">
      <c r="A241" s="49"/>
      <c r="B241" s="49" t="s">
        <v>56</v>
      </c>
    </row>
    <row r="242" spans="1:2" ht="15" customHeight="1">
      <c r="A242" s="49"/>
      <c r="B242" s="49"/>
    </row>
    <row r="243" ht="15" customHeight="1">
      <c r="B243" s="49" t="s">
        <v>68</v>
      </c>
    </row>
    <row r="244" spans="1:2" ht="15" customHeight="1">
      <c r="A244" s="49"/>
      <c r="B244" s="49" t="s">
        <v>58</v>
      </c>
    </row>
    <row r="245" spans="1:2" ht="15" customHeight="1">
      <c r="A245" s="49"/>
      <c r="B245" s="49" t="s">
        <v>57</v>
      </c>
    </row>
    <row r="246" spans="1:2" ht="15.75" customHeight="1">
      <c r="A246" s="49"/>
      <c r="B246" s="49"/>
    </row>
    <row r="247" ht="15" customHeight="1">
      <c r="B247" s="49" t="s">
        <v>38</v>
      </c>
    </row>
    <row r="248" spans="1:11" ht="15" customHeight="1">
      <c r="A248" s="49"/>
      <c r="B248" s="61" t="s">
        <v>37</v>
      </c>
      <c r="C248" s="47" t="s">
        <v>144</v>
      </c>
      <c r="D248" s="47"/>
      <c r="E248" s="47"/>
      <c r="F248" s="47"/>
      <c r="G248" s="47"/>
      <c r="H248" s="47"/>
      <c r="I248" s="47"/>
      <c r="J248" s="47"/>
      <c r="K248" s="47"/>
    </row>
    <row r="249" spans="1:11" ht="15" customHeight="1">
      <c r="A249" s="49"/>
      <c r="B249" s="61" t="s">
        <v>39</v>
      </c>
      <c r="C249" s="47" t="s">
        <v>59</v>
      </c>
      <c r="D249" s="47"/>
      <c r="E249" s="47"/>
      <c r="F249" s="47"/>
      <c r="G249" s="47"/>
      <c r="H249" s="47"/>
      <c r="I249" s="47"/>
      <c r="J249" s="47"/>
      <c r="K249" s="47"/>
    </row>
    <row r="250" spans="1:11" ht="15" customHeight="1">
      <c r="A250" s="49"/>
      <c r="B250" s="49"/>
      <c r="C250" s="47" t="s">
        <v>60</v>
      </c>
      <c r="D250" s="47"/>
      <c r="E250" s="47"/>
      <c r="F250" s="47"/>
      <c r="G250" s="47"/>
      <c r="H250" s="47"/>
      <c r="I250" s="47"/>
      <c r="J250" s="47"/>
      <c r="K250" s="47"/>
    </row>
    <row r="251" spans="1:11" ht="15" customHeight="1">
      <c r="A251" s="49"/>
      <c r="B251" s="61" t="s">
        <v>40</v>
      </c>
      <c r="C251" s="47" t="s">
        <v>61</v>
      </c>
      <c r="D251" s="47"/>
      <c r="E251" s="47"/>
      <c r="F251" s="47"/>
      <c r="G251" s="47"/>
      <c r="H251" s="47"/>
      <c r="I251" s="47"/>
      <c r="J251" s="47"/>
      <c r="K251" s="47"/>
    </row>
    <row r="252" spans="1:11" ht="15" customHeight="1">
      <c r="A252" s="49"/>
      <c r="B252" s="49"/>
      <c r="C252" s="47" t="s">
        <v>62</v>
      </c>
      <c r="D252" s="47"/>
      <c r="E252" s="47"/>
      <c r="F252" s="47"/>
      <c r="G252" s="47"/>
      <c r="H252" s="47"/>
      <c r="I252" s="47"/>
      <c r="J252" s="47"/>
      <c r="K252" s="47"/>
    </row>
    <row r="253" spans="1:11" ht="15" customHeight="1">
      <c r="A253" s="49"/>
      <c r="B253" s="49"/>
      <c r="C253" s="47" t="s">
        <v>63</v>
      </c>
      <c r="D253" s="47"/>
      <c r="E253" s="47"/>
      <c r="F253" s="47"/>
      <c r="G253" s="47"/>
      <c r="H253" s="47"/>
      <c r="I253" s="47"/>
      <c r="J253" s="47"/>
      <c r="K253" s="47"/>
    </row>
    <row r="254" spans="1:11" ht="15" customHeight="1">
      <c r="A254" s="49"/>
      <c r="B254" s="49"/>
      <c r="C254" s="47" t="s">
        <v>64</v>
      </c>
      <c r="D254" s="47"/>
      <c r="E254" s="47"/>
      <c r="F254" s="47"/>
      <c r="G254" s="47"/>
      <c r="H254" s="47"/>
      <c r="I254" s="47"/>
      <c r="J254" s="47"/>
      <c r="K254" s="47"/>
    </row>
    <row r="255" spans="1:11" ht="15" customHeight="1">
      <c r="A255" s="49"/>
      <c r="B255" s="61" t="s">
        <v>41</v>
      </c>
      <c r="C255" s="47" t="s">
        <v>65</v>
      </c>
      <c r="D255" s="47"/>
      <c r="E255" s="47"/>
      <c r="F255" s="47"/>
      <c r="G255" s="47"/>
      <c r="H255" s="47"/>
      <c r="I255" s="47"/>
      <c r="J255" s="47"/>
      <c r="K255" s="47"/>
    </row>
    <row r="256" spans="1:11" ht="15" customHeight="1">
      <c r="A256" s="49"/>
      <c r="B256" s="49"/>
      <c r="C256" s="47" t="s">
        <v>66</v>
      </c>
      <c r="D256" s="47"/>
      <c r="E256" s="47"/>
      <c r="F256" s="47"/>
      <c r="G256" s="47"/>
      <c r="H256" s="47"/>
      <c r="I256" s="47"/>
      <c r="J256" s="47"/>
      <c r="K256" s="47"/>
    </row>
    <row r="257" spans="1:11" ht="15" customHeight="1">
      <c r="A257" s="49"/>
      <c r="B257" s="61" t="s">
        <v>42</v>
      </c>
      <c r="C257" s="47" t="s">
        <v>98</v>
      </c>
      <c r="D257" s="47"/>
      <c r="E257" s="47"/>
      <c r="F257" s="47"/>
      <c r="G257" s="47"/>
      <c r="H257" s="47"/>
      <c r="I257" s="47"/>
      <c r="J257" s="47"/>
      <c r="K257" s="47"/>
    </row>
    <row r="258" spans="1:11" ht="15" customHeight="1">
      <c r="A258" s="49"/>
      <c r="B258" s="49"/>
      <c r="C258" s="47" t="s">
        <v>44</v>
      </c>
      <c r="D258" s="47"/>
      <c r="E258" s="47"/>
      <c r="F258" s="47"/>
      <c r="G258" s="47"/>
      <c r="H258" s="47"/>
      <c r="I258" s="47"/>
      <c r="J258" s="47"/>
      <c r="K258" s="47"/>
    </row>
    <row r="259" spans="1:11" ht="15" customHeight="1">
      <c r="A259" s="49"/>
      <c r="B259" s="49" t="s">
        <v>43</v>
      </c>
      <c r="C259" s="47" t="s">
        <v>285</v>
      </c>
      <c r="D259" s="47"/>
      <c r="E259" s="47"/>
      <c r="F259" s="47"/>
      <c r="G259" s="47"/>
      <c r="H259" s="47"/>
      <c r="I259" s="47"/>
      <c r="J259" s="47"/>
      <c r="K259" s="47"/>
    </row>
    <row r="260" spans="1:11" ht="15" customHeight="1">
      <c r="A260" s="49"/>
      <c r="B260" s="49"/>
      <c r="C260" s="47"/>
      <c r="D260" s="47"/>
      <c r="E260" s="47"/>
      <c r="F260" s="47"/>
      <c r="G260" s="47"/>
      <c r="H260" s="47"/>
      <c r="I260" s="47"/>
      <c r="J260" s="47"/>
      <c r="K260" s="47"/>
    </row>
    <row r="261" spans="1:11" ht="15" customHeight="1">
      <c r="A261" s="49"/>
      <c r="B261" s="49" t="s">
        <v>113</v>
      </c>
      <c r="C261" s="47"/>
      <c r="D261" s="47"/>
      <c r="E261" s="47"/>
      <c r="F261" s="47"/>
      <c r="G261" s="47"/>
      <c r="H261" s="47"/>
      <c r="I261" s="47"/>
      <c r="J261" s="47"/>
      <c r="K261" s="47"/>
    </row>
    <row r="262" spans="1:11" ht="15" customHeight="1">
      <c r="A262" s="49"/>
      <c r="B262" s="49" t="s">
        <v>134</v>
      </c>
      <c r="C262" s="47"/>
      <c r="D262" s="47"/>
      <c r="E262" s="47"/>
      <c r="F262" s="47"/>
      <c r="G262" s="47"/>
      <c r="H262" s="47"/>
      <c r="I262" s="47"/>
      <c r="J262" s="47"/>
      <c r="K262" s="47"/>
    </row>
    <row r="263" spans="1:11" ht="15" customHeight="1">
      <c r="A263" s="49"/>
      <c r="B263" s="49" t="s">
        <v>135</v>
      </c>
      <c r="C263" s="47"/>
      <c r="D263" s="47"/>
      <c r="E263" s="47"/>
      <c r="F263" s="47"/>
      <c r="G263" s="47"/>
      <c r="H263" s="47"/>
      <c r="I263" s="47"/>
      <c r="J263" s="47"/>
      <c r="K263" s="47"/>
    </row>
    <row r="264" spans="1:11" ht="15" customHeight="1">
      <c r="A264" s="49"/>
      <c r="B264" s="49" t="s">
        <v>136</v>
      </c>
      <c r="C264" s="47"/>
      <c r="D264" s="47"/>
      <c r="E264" s="47"/>
      <c r="F264" s="47"/>
      <c r="G264" s="47"/>
      <c r="H264" s="47"/>
      <c r="I264" s="47"/>
      <c r="J264" s="47"/>
      <c r="K264" s="47"/>
    </row>
    <row r="265" spans="1:11" ht="15" customHeight="1">
      <c r="A265" s="49"/>
      <c r="B265" s="49" t="s">
        <v>137</v>
      </c>
      <c r="C265" s="47"/>
      <c r="D265" s="47"/>
      <c r="E265" s="47"/>
      <c r="F265" s="47"/>
      <c r="G265" s="47"/>
      <c r="H265" s="47"/>
      <c r="I265" s="47"/>
      <c r="J265" s="47"/>
      <c r="K265" s="47"/>
    </row>
    <row r="266" spans="1:11" ht="15" customHeight="1">
      <c r="A266" s="49"/>
      <c r="B266" s="49" t="s">
        <v>138</v>
      </c>
      <c r="C266" s="47"/>
      <c r="D266" s="47"/>
      <c r="E266" s="47"/>
      <c r="F266" s="47"/>
      <c r="G266" s="47"/>
      <c r="H266" s="47"/>
      <c r="I266" s="47"/>
      <c r="J266" s="47"/>
      <c r="K266" s="47"/>
    </row>
    <row r="267" spans="1:11" ht="15" customHeight="1">
      <c r="A267" s="49"/>
      <c r="B267" s="49" t="s">
        <v>139</v>
      </c>
      <c r="C267" s="47"/>
      <c r="D267" s="47"/>
      <c r="E267" s="47"/>
      <c r="F267" s="47"/>
      <c r="G267" s="47"/>
      <c r="H267" s="47"/>
      <c r="I267" s="47"/>
      <c r="J267" s="47"/>
      <c r="K267" s="47"/>
    </row>
    <row r="268" spans="1:11" ht="15" customHeight="1">
      <c r="A268" s="49"/>
      <c r="B268" s="49" t="s">
        <v>140</v>
      </c>
      <c r="C268" s="47"/>
      <c r="D268" s="47"/>
      <c r="E268" s="47"/>
      <c r="F268" s="47"/>
      <c r="G268" s="47"/>
      <c r="H268" s="47"/>
      <c r="I268" s="47"/>
      <c r="J268" s="47"/>
      <c r="K268" s="47"/>
    </row>
    <row r="269" spans="1:11" ht="15" customHeight="1">
      <c r="A269" s="49"/>
      <c r="B269" s="49"/>
      <c r="C269" s="47"/>
      <c r="D269" s="47"/>
      <c r="E269" s="47"/>
      <c r="F269" s="47"/>
      <c r="G269" s="47"/>
      <c r="H269" s="47"/>
      <c r="I269" s="47"/>
      <c r="J269" s="47"/>
      <c r="K269" s="47"/>
    </row>
    <row r="270" spans="1:11" ht="15" customHeight="1">
      <c r="A270" s="49"/>
      <c r="B270" s="49" t="s">
        <v>336</v>
      </c>
      <c r="C270" s="47"/>
      <c r="D270" s="47"/>
      <c r="E270" s="47"/>
      <c r="F270" s="47"/>
      <c r="G270" s="47"/>
      <c r="H270" s="47"/>
      <c r="I270" s="47"/>
      <c r="J270" s="47"/>
      <c r="K270" s="47"/>
    </row>
    <row r="271" spans="1:11" ht="15" customHeight="1">
      <c r="A271" s="49"/>
      <c r="B271" s="49" t="s">
        <v>141</v>
      </c>
      <c r="C271" s="47"/>
      <c r="D271" s="47"/>
      <c r="E271" s="47"/>
      <c r="F271" s="47"/>
      <c r="G271" s="47"/>
      <c r="H271" s="47"/>
      <c r="I271" s="47"/>
      <c r="J271" s="47"/>
      <c r="K271" s="47"/>
    </row>
    <row r="272" spans="1:11" ht="15" customHeight="1">
      <c r="A272" s="49"/>
      <c r="B272" s="49" t="s">
        <v>142</v>
      </c>
      <c r="C272" s="47"/>
      <c r="D272" s="47"/>
      <c r="E272" s="47"/>
      <c r="F272" s="47"/>
      <c r="G272" s="47"/>
      <c r="H272" s="47"/>
      <c r="I272" s="47"/>
      <c r="J272" s="47"/>
      <c r="K272" s="47"/>
    </row>
    <row r="273" spans="1:11" ht="15" customHeight="1">
      <c r="A273" s="49"/>
      <c r="B273" s="49" t="s">
        <v>143</v>
      </c>
      <c r="C273" s="47"/>
      <c r="D273" s="47"/>
      <c r="E273" s="47"/>
      <c r="F273" s="47"/>
      <c r="G273" s="47"/>
      <c r="H273" s="47"/>
      <c r="I273" s="47"/>
      <c r="J273" s="47"/>
      <c r="K273" s="47"/>
    </row>
    <row r="274" spans="1:11" ht="15" customHeight="1">
      <c r="A274" s="49"/>
      <c r="B274" s="49"/>
      <c r="C274" s="47"/>
      <c r="D274" s="47"/>
      <c r="E274" s="47"/>
      <c r="F274" s="47"/>
      <c r="G274" s="47"/>
      <c r="H274" s="47"/>
      <c r="I274" s="47"/>
      <c r="J274" s="47"/>
      <c r="K274" s="47"/>
    </row>
    <row r="275" spans="1:11" ht="15" customHeight="1">
      <c r="A275" s="49"/>
      <c r="B275" s="49"/>
      <c r="C275" s="47"/>
      <c r="D275" s="47"/>
      <c r="E275" s="47"/>
      <c r="F275" s="47"/>
      <c r="G275" s="47"/>
      <c r="H275" s="47"/>
      <c r="I275" s="47"/>
      <c r="J275" s="47"/>
      <c r="K275" s="47"/>
    </row>
    <row r="276" spans="1:13" ht="15" customHeight="1">
      <c r="A276" s="212" t="s">
        <v>164</v>
      </c>
      <c r="B276" s="212"/>
      <c r="C276" s="212"/>
      <c r="D276" s="212"/>
      <c r="E276" s="212"/>
      <c r="F276" s="212"/>
      <c r="G276" s="212"/>
      <c r="H276" s="212"/>
      <c r="I276" s="47"/>
      <c r="J276" s="47"/>
      <c r="L276" s="53"/>
      <c r="M276" s="47"/>
    </row>
    <row r="277" spans="1:13" ht="15" customHeight="1">
      <c r="A277" s="213" t="s">
        <v>170</v>
      </c>
      <c r="B277" s="213"/>
      <c r="C277" s="213"/>
      <c r="D277" s="213"/>
      <c r="E277" s="213"/>
      <c r="F277" s="213"/>
      <c r="G277" s="213"/>
      <c r="H277" s="213"/>
      <c r="I277" s="47"/>
      <c r="J277" s="210" t="str">
        <f>J118</f>
        <v>Quarterly Report 30-04-2004</v>
      </c>
      <c r="K277" s="211"/>
      <c r="L277" s="211"/>
      <c r="M277" s="211"/>
    </row>
    <row r="278" spans="1:13" ht="15" customHeight="1">
      <c r="A278" s="104"/>
      <c r="B278" s="104"/>
      <c r="C278" s="104"/>
      <c r="D278" s="104"/>
      <c r="E278" s="104"/>
      <c r="F278" s="104"/>
      <c r="G278" s="104"/>
      <c r="H278" s="104"/>
      <c r="I278" s="105"/>
      <c r="J278" s="105"/>
      <c r="K278" s="124"/>
      <c r="L278" s="125"/>
      <c r="M278" s="105"/>
    </row>
    <row r="279" spans="1:13" ht="15" customHeight="1">
      <c r="A279" s="54"/>
      <c r="B279" s="49"/>
      <c r="C279" s="47"/>
      <c r="D279" s="50"/>
      <c r="E279" s="47"/>
      <c r="F279" s="47"/>
      <c r="G279" s="47"/>
      <c r="H279" s="50"/>
      <c r="I279" s="47"/>
      <c r="J279" s="47"/>
      <c r="L279" s="53"/>
      <c r="M279" s="47"/>
    </row>
    <row r="280" spans="1:13" ht="15" customHeight="1">
      <c r="A280" s="48" t="s">
        <v>132</v>
      </c>
      <c r="B280" s="49"/>
      <c r="C280" s="47"/>
      <c r="D280" s="50"/>
      <c r="E280" s="47"/>
      <c r="F280" s="47"/>
      <c r="G280" s="47"/>
      <c r="H280" s="50"/>
      <c r="I280" s="47"/>
      <c r="J280" s="47"/>
      <c r="L280" s="53"/>
      <c r="M280" s="47"/>
    </row>
    <row r="281" spans="1:13" ht="15" customHeight="1">
      <c r="A281" s="48" t="s">
        <v>96</v>
      </c>
      <c r="B281" s="49"/>
      <c r="C281" s="47"/>
      <c r="D281" s="50"/>
      <c r="E281" s="47"/>
      <c r="F281" s="47"/>
      <c r="G281" s="47"/>
      <c r="H281" s="50"/>
      <c r="I281" s="47"/>
      <c r="J281" s="47"/>
      <c r="L281" s="53"/>
      <c r="M281" s="47"/>
    </row>
    <row r="282" spans="1:11" ht="15" customHeight="1">
      <c r="A282" s="49"/>
      <c r="B282" s="49"/>
      <c r="C282" s="47"/>
      <c r="D282" s="47"/>
      <c r="E282" s="47"/>
      <c r="F282" s="47"/>
      <c r="G282" s="47"/>
      <c r="H282" s="47"/>
      <c r="I282" s="47"/>
      <c r="J282" s="47"/>
      <c r="K282" s="47"/>
    </row>
    <row r="283" spans="1:11" ht="15" customHeight="1">
      <c r="A283" s="49" t="s">
        <v>213</v>
      </c>
      <c r="B283" s="49" t="s">
        <v>114</v>
      </c>
      <c r="C283" s="47"/>
      <c r="D283" s="47"/>
      <c r="E283" s="47"/>
      <c r="F283" s="47"/>
      <c r="G283" s="47"/>
      <c r="H283" s="47"/>
      <c r="I283" s="47"/>
      <c r="J283" s="47"/>
      <c r="K283" s="47"/>
    </row>
    <row r="284" spans="1:11" ht="15" customHeight="1">
      <c r="A284" s="49"/>
      <c r="B284" s="49" t="s">
        <v>115</v>
      </c>
      <c r="C284" s="47"/>
      <c r="D284" s="47"/>
      <c r="E284" s="47"/>
      <c r="F284" s="47"/>
      <c r="G284" s="47"/>
      <c r="H284" s="47"/>
      <c r="I284" s="47"/>
      <c r="J284" s="47"/>
      <c r="K284" s="47"/>
    </row>
    <row r="285" spans="1:11" ht="15" customHeight="1">
      <c r="A285" s="49"/>
      <c r="B285" s="49" t="s">
        <v>116</v>
      </c>
      <c r="C285" s="47"/>
      <c r="D285" s="47"/>
      <c r="E285" s="47"/>
      <c r="F285" s="47"/>
      <c r="G285" s="47"/>
      <c r="H285" s="47"/>
      <c r="I285" s="47"/>
      <c r="J285" s="47"/>
      <c r="K285" s="47"/>
    </row>
    <row r="286" spans="1:11" ht="15" customHeight="1">
      <c r="A286" s="49"/>
      <c r="B286" s="49" t="s">
        <v>117</v>
      </c>
      <c r="C286" s="47"/>
      <c r="D286" s="47"/>
      <c r="E286" s="47"/>
      <c r="F286" s="47"/>
      <c r="G286" s="47"/>
      <c r="H286" s="47"/>
      <c r="I286" s="47"/>
      <c r="J286" s="47"/>
      <c r="K286" s="47"/>
    </row>
    <row r="287" spans="1:11" ht="15" customHeight="1">
      <c r="A287" s="49"/>
      <c r="B287" s="49" t="s">
        <v>118</v>
      </c>
      <c r="C287" s="47"/>
      <c r="D287" s="47"/>
      <c r="E287" s="47"/>
      <c r="F287" s="47"/>
      <c r="G287" s="47"/>
      <c r="H287" s="47"/>
      <c r="I287" s="47"/>
      <c r="J287" s="47"/>
      <c r="K287" s="47"/>
    </row>
    <row r="288" spans="1:11" ht="15" customHeight="1">
      <c r="A288" s="49"/>
      <c r="B288" s="49" t="s">
        <v>119</v>
      </c>
      <c r="C288" s="47"/>
      <c r="D288" s="47"/>
      <c r="E288" s="47"/>
      <c r="F288" s="47"/>
      <c r="G288" s="47"/>
      <c r="H288" s="47"/>
      <c r="I288" s="47"/>
      <c r="J288" s="47"/>
      <c r="K288" s="47"/>
    </row>
    <row r="289" spans="1:11" ht="15" customHeight="1">
      <c r="A289" s="49"/>
      <c r="B289" s="49" t="s">
        <v>120</v>
      </c>
      <c r="C289" s="47"/>
      <c r="D289" s="47"/>
      <c r="E289" s="47"/>
      <c r="F289" s="47"/>
      <c r="G289" s="47"/>
      <c r="H289" s="47"/>
      <c r="I289" s="47"/>
      <c r="J289" s="47"/>
      <c r="K289" s="47"/>
    </row>
    <row r="290" spans="1:11" ht="15" customHeight="1">
      <c r="A290" s="49"/>
      <c r="B290" s="49" t="s">
        <v>337</v>
      </c>
      <c r="C290" s="47"/>
      <c r="D290" s="47"/>
      <c r="E290" s="47"/>
      <c r="F290" s="47"/>
      <c r="G290" s="47"/>
      <c r="H290" s="47"/>
      <c r="I290" s="47"/>
      <c r="J290" s="47"/>
      <c r="K290" s="47"/>
    </row>
    <row r="291" spans="1:11" ht="15" customHeight="1">
      <c r="A291" s="49"/>
      <c r="B291" s="49" t="s">
        <v>339</v>
      </c>
      <c r="C291" s="47"/>
      <c r="D291" s="47"/>
      <c r="E291" s="47"/>
      <c r="F291" s="47"/>
      <c r="G291" s="47"/>
      <c r="H291" s="47"/>
      <c r="I291" s="47"/>
      <c r="J291" s="47"/>
      <c r="K291" s="47"/>
    </row>
    <row r="292" spans="1:11" ht="15" customHeight="1">
      <c r="A292" s="49"/>
      <c r="B292" s="49" t="s">
        <v>338</v>
      </c>
      <c r="C292" s="47"/>
      <c r="D292" s="47"/>
      <c r="E292" s="47"/>
      <c r="F292" s="47"/>
      <c r="G292" s="47"/>
      <c r="H292" s="47"/>
      <c r="I292" s="47"/>
      <c r="J292" s="47"/>
      <c r="K292" s="47"/>
    </row>
    <row r="293" spans="1:11" ht="15" customHeight="1">
      <c r="A293" s="49"/>
      <c r="B293" s="49"/>
      <c r="C293" s="47"/>
      <c r="D293" s="47"/>
      <c r="E293" s="47"/>
      <c r="F293" s="47"/>
      <c r="G293" s="47"/>
      <c r="H293" s="47"/>
      <c r="I293" s="47"/>
      <c r="J293" s="47"/>
      <c r="K293" s="47"/>
    </row>
    <row r="294" spans="1:13" ht="17.25" customHeight="1">
      <c r="A294" s="49" t="s">
        <v>215</v>
      </c>
      <c r="B294" s="56" t="s">
        <v>90</v>
      </c>
      <c r="C294" s="50"/>
      <c r="D294" s="47"/>
      <c r="E294" s="47"/>
      <c r="F294" s="47"/>
      <c r="G294" s="47"/>
      <c r="H294" s="50"/>
      <c r="I294" s="47"/>
      <c r="J294" s="47"/>
      <c r="L294" s="53"/>
      <c r="M294" s="47"/>
    </row>
    <row r="295" spans="1:13" ht="15" customHeight="1">
      <c r="A295" s="56"/>
      <c r="B295" s="56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</row>
    <row r="296" spans="1:13" ht="15" customHeight="1">
      <c r="A296" s="56" t="s">
        <v>216</v>
      </c>
      <c r="B296" s="49" t="s">
        <v>156</v>
      </c>
      <c r="C296" s="47"/>
      <c r="D296" s="47"/>
      <c r="E296" s="47"/>
      <c r="F296" s="47"/>
      <c r="G296" s="47"/>
      <c r="H296" s="50"/>
      <c r="I296" s="47"/>
      <c r="J296" s="57"/>
      <c r="K296" s="50"/>
      <c r="L296" s="50"/>
      <c r="M296" s="47"/>
    </row>
    <row r="297" spans="1:13" ht="15" customHeight="1">
      <c r="A297" s="56"/>
      <c r="B297" s="49"/>
      <c r="C297" s="47"/>
      <c r="D297" s="47"/>
      <c r="E297" s="47"/>
      <c r="F297" s="47"/>
      <c r="G297" s="47"/>
      <c r="H297" s="50"/>
      <c r="I297" s="47"/>
      <c r="J297" s="57"/>
      <c r="K297" s="50"/>
      <c r="L297" s="50"/>
      <c r="M297" s="47"/>
    </row>
    <row r="298" spans="1:13" ht="15" customHeight="1">
      <c r="A298" s="49" t="s">
        <v>217</v>
      </c>
      <c r="B298" s="49" t="s">
        <v>218</v>
      </c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</row>
    <row r="299" spans="1:13" ht="15" customHeight="1">
      <c r="A299" s="162"/>
      <c r="B299" s="47" t="s">
        <v>219</v>
      </c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</row>
    <row r="300" spans="1:13" ht="16.5" customHeight="1">
      <c r="A300" s="49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</row>
    <row r="301" spans="1:13" ht="15" customHeight="1">
      <c r="A301" s="56" t="s">
        <v>220</v>
      </c>
      <c r="B301" s="49" t="s">
        <v>330</v>
      </c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</row>
    <row r="302" spans="1:13" ht="15" customHeight="1">
      <c r="A302" s="56"/>
      <c r="B302" s="47" t="s">
        <v>333</v>
      </c>
      <c r="C302" s="47"/>
      <c r="D302" s="47"/>
      <c r="E302" s="50"/>
      <c r="F302" s="50"/>
      <c r="G302" s="50"/>
      <c r="H302" s="47"/>
      <c r="I302" s="47"/>
      <c r="J302" s="57"/>
      <c r="K302" s="50"/>
      <c r="L302" s="50"/>
      <c r="M302" s="47"/>
    </row>
    <row r="303" spans="1:13" ht="15" customHeight="1">
      <c r="A303" s="56"/>
      <c r="B303" s="47" t="s">
        <v>334</v>
      </c>
      <c r="C303" s="47"/>
      <c r="D303" s="47"/>
      <c r="E303" s="50"/>
      <c r="F303" s="50"/>
      <c r="G303" s="50"/>
      <c r="H303" s="47"/>
      <c r="I303" s="47"/>
      <c r="J303" s="57"/>
      <c r="K303" s="50"/>
      <c r="L303" s="50"/>
      <c r="M303" s="47"/>
    </row>
    <row r="304" spans="1:13" ht="15" customHeight="1">
      <c r="A304" s="56"/>
      <c r="B304" s="47" t="s">
        <v>331</v>
      </c>
      <c r="C304" s="47"/>
      <c r="D304" s="47"/>
      <c r="E304" s="50"/>
      <c r="F304" s="50"/>
      <c r="G304" s="50"/>
      <c r="H304" s="47"/>
      <c r="I304" s="47"/>
      <c r="J304" s="57"/>
      <c r="K304" s="50"/>
      <c r="L304" s="50"/>
      <c r="M304" s="47"/>
    </row>
    <row r="305" spans="1:13" ht="15" customHeight="1">
      <c r="A305" s="56"/>
      <c r="B305" s="47"/>
      <c r="C305" s="47"/>
      <c r="D305" s="47"/>
      <c r="E305" s="50"/>
      <c r="F305" s="50"/>
      <c r="G305" s="50"/>
      <c r="H305" s="47"/>
      <c r="I305" s="47"/>
      <c r="J305" s="57"/>
      <c r="K305" s="50"/>
      <c r="L305" s="50"/>
      <c r="M305" s="47"/>
    </row>
    <row r="306" spans="1:13" ht="15" customHeight="1">
      <c r="A306" s="56"/>
      <c r="B306" s="47" t="s">
        <v>328</v>
      </c>
      <c r="C306" s="47"/>
      <c r="D306" s="47"/>
      <c r="E306" s="50"/>
      <c r="F306" s="50"/>
      <c r="G306" s="50"/>
      <c r="H306" s="47"/>
      <c r="I306" s="47"/>
      <c r="J306" s="57"/>
      <c r="K306" s="50"/>
      <c r="L306" s="50"/>
      <c r="M306" s="47"/>
    </row>
    <row r="307" spans="1:13" ht="15" customHeight="1">
      <c r="A307" s="56"/>
      <c r="B307" s="47" t="s">
        <v>249</v>
      </c>
      <c r="C307" s="47" t="s">
        <v>121</v>
      </c>
      <c r="D307" s="47"/>
      <c r="E307" s="50"/>
      <c r="F307" s="50"/>
      <c r="G307" s="50"/>
      <c r="H307" s="47"/>
      <c r="I307" s="47"/>
      <c r="J307" s="57"/>
      <c r="K307" s="50"/>
      <c r="L307" s="50"/>
      <c r="M307" s="47"/>
    </row>
    <row r="308" spans="1:13" ht="15" customHeight="1">
      <c r="A308" s="56"/>
      <c r="B308" s="47"/>
      <c r="C308" s="47" t="s">
        <v>329</v>
      </c>
      <c r="D308" s="47"/>
      <c r="E308" s="50"/>
      <c r="F308" s="50"/>
      <c r="G308" s="50"/>
      <c r="H308" s="47"/>
      <c r="I308" s="47"/>
      <c r="J308" s="57"/>
      <c r="K308" s="50"/>
      <c r="L308" s="50"/>
      <c r="M308" s="47"/>
    </row>
    <row r="309" spans="1:13" ht="15" customHeight="1">
      <c r="A309" s="56"/>
      <c r="B309" s="47"/>
      <c r="C309" s="47"/>
      <c r="D309" s="47"/>
      <c r="E309" s="50"/>
      <c r="F309" s="50"/>
      <c r="G309" s="50"/>
      <c r="H309" s="47"/>
      <c r="I309" s="47"/>
      <c r="J309" s="57"/>
      <c r="K309" s="50"/>
      <c r="L309" s="50"/>
      <c r="M309" s="47"/>
    </row>
    <row r="310" spans="1:13" ht="15" customHeight="1">
      <c r="A310" s="56"/>
      <c r="B310" s="47" t="s">
        <v>250</v>
      </c>
      <c r="C310" s="47" t="s">
        <v>122</v>
      </c>
      <c r="D310" s="47"/>
      <c r="E310" s="50"/>
      <c r="F310" s="50"/>
      <c r="G310" s="50"/>
      <c r="H310" s="47"/>
      <c r="I310" s="47"/>
      <c r="J310" s="57"/>
      <c r="K310" s="50"/>
      <c r="L310" s="50"/>
      <c r="M310" s="47"/>
    </row>
    <row r="311" spans="1:13" ht="15" customHeight="1">
      <c r="A311" s="56"/>
      <c r="B311" s="47"/>
      <c r="C311" s="47"/>
      <c r="D311" s="47"/>
      <c r="E311" s="50"/>
      <c r="F311" s="50"/>
      <c r="G311" s="50"/>
      <c r="H311" s="47"/>
      <c r="I311" s="47"/>
      <c r="J311" s="57"/>
      <c r="K311" s="50"/>
      <c r="L311" s="50"/>
      <c r="M311" s="47"/>
    </row>
    <row r="312" spans="1:13" ht="15" customHeight="1">
      <c r="A312" s="49" t="s">
        <v>221</v>
      </c>
      <c r="B312" s="47" t="s">
        <v>284</v>
      </c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</row>
    <row r="313" spans="1:13" ht="15" customHeight="1">
      <c r="A313" s="49"/>
      <c r="B313" s="47" t="s">
        <v>252</v>
      </c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</row>
    <row r="314" ht="15" customHeight="1">
      <c r="A314" s="161"/>
    </row>
    <row r="315" spans="1:13" ht="15" customHeight="1">
      <c r="A315" s="56"/>
      <c r="B315" s="122" t="s">
        <v>238</v>
      </c>
      <c r="G315" s="66" t="s">
        <v>171</v>
      </c>
      <c r="H315" s="34"/>
      <c r="I315" s="34"/>
      <c r="J315" s="33"/>
      <c r="K315" s="209" t="s">
        <v>304</v>
      </c>
      <c r="L315" s="209"/>
      <c r="M315" s="209"/>
    </row>
    <row r="316" spans="1:13" ht="15" customHeight="1">
      <c r="A316" s="56"/>
      <c r="G316" s="93" t="s">
        <v>305</v>
      </c>
      <c r="I316" s="93" t="s">
        <v>17</v>
      </c>
      <c r="J316" s="91"/>
      <c r="K316" s="94" t="str">
        <f>G316</f>
        <v>30/04/04</v>
      </c>
      <c r="M316" s="94" t="str">
        <f>I316</f>
        <v>30/04/03</v>
      </c>
    </row>
    <row r="317" spans="1:13" ht="15" customHeight="1">
      <c r="A317" s="56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</row>
    <row r="318" spans="1:13" ht="15" customHeight="1">
      <c r="A318" s="56"/>
      <c r="B318" s="47" t="s">
        <v>0</v>
      </c>
      <c r="C318" s="47"/>
      <c r="D318" s="47"/>
      <c r="E318" s="47"/>
      <c r="F318" s="47"/>
      <c r="G318" s="58">
        <f>+'P&amp;L'!G36</f>
        <v>431</v>
      </c>
      <c r="H318" s="47"/>
      <c r="I318" s="58">
        <f>+'P&amp;L'!H36</f>
        <v>1748</v>
      </c>
      <c r="J318" s="47"/>
      <c r="K318" s="58">
        <f>+'P&amp;L'!K36</f>
        <v>7102</v>
      </c>
      <c r="L318" s="47"/>
      <c r="M318" s="58">
        <f>+'P&amp;L'!L36</f>
        <v>10515</v>
      </c>
    </row>
    <row r="319" spans="1:13" ht="15" customHeight="1">
      <c r="A319" s="56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</row>
    <row r="320" spans="1:13" ht="15" customHeight="1">
      <c r="A320" s="56"/>
      <c r="B320" s="47" t="s">
        <v>46</v>
      </c>
      <c r="C320" s="47"/>
      <c r="D320" s="47"/>
      <c r="E320" s="47"/>
      <c r="F320" s="47"/>
      <c r="G320" s="58">
        <v>166004</v>
      </c>
      <c r="H320" s="47"/>
      <c r="I320" s="58">
        <v>166004</v>
      </c>
      <c r="J320" s="47"/>
      <c r="K320" s="58">
        <v>166004</v>
      </c>
      <c r="L320" s="47"/>
      <c r="M320" s="58">
        <v>166004</v>
      </c>
    </row>
    <row r="321" spans="1:13" ht="15" customHeight="1">
      <c r="A321" s="56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</row>
    <row r="322" spans="1:13" ht="15" customHeight="1">
      <c r="A322" s="56"/>
      <c r="B322" s="47" t="s">
        <v>239</v>
      </c>
      <c r="C322" s="47"/>
      <c r="D322" s="47"/>
      <c r="E322" s="47"/>
      <c r="F322" s="47"/>
      <c r="G322" s="123">
        <f>+G318/G320*100</f>
        <v>0.2596322980169153</v>
      </c>
      <c r="H322" s="47"/>
      <c r="I322" s="123">
        <f>+I318/I320*100</f>
        <v>1.052986675019879</v>
      </c>
      <c r="J322" s="47"/>
      <c r="K322" s="123">
        <f>+K318/K320*100</f>
        <v>4.278210163610515</v>
      </c>
      <c r="L322" s="47"/>
      <c r="M322" s="123">
        <f>+M318/M320*100</f>
        <v>6.334184718440519</v>
      </c>
    </row>
    <row r="323" spans="1:13" ht="15" customHeight="1">
      <c r="A323" s="56"/>
      <c r="B323" s="47"/>
      <c r="C323" s="47"/>
      <c r="D323" s="47"/>
      <c r="E323" s="47"/>
      <c r="F323" s="47"/>
      <c r="G323" s="47" t="s">
        <v>145</v>
      </c>
      <c r="H323" s="47" t="s">
        <v>146</v>
      </c>
      <c r="I323" s="47"/>
      <c r="J323" s="47"/>
      <c r="K323" s="47"/>
      <c r="L323" s="47"/>
      <c r="M323" s="47"/>
    </row>
    <row r="324" spans="1:13" ht="15" customHeight="1">
      <c r="A324" s="56"/>
      <c r="B324" s="47" t="s">
        <v>289</v>
      </c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</row>
    <row r="325" spans="1:13" ht="15" customHeight="1">
      <c r="A325" s="56"/>
      <c r="B325" s="47" t="s">
        <v>290</v>
      </c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</row>
    <row r="326" spans="1:13" ht="15" customHeight="1">
      <c r="A326" s="56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</row>
    <row r="327" spans="1:13" ht="15" customHeight="1">
      <c r="A327" s="56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</row>
    <row r="328" spans="1:3" ht="15" customHeight="1">
      <c r="A328" s="161"/>
      <c r="B328" s="47" t="s">
        <v>225</v>
      </c>
      <c r="C328" s="47" t="s">
        <v>226</v>
      </c>
    </row>
    <row r="329" spans="1:13" ht="15" customHeight="1">
      <c r="A329" s="161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</row>
    <row r="330" spans="2:13" ht="15.75"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</row>
    <row r="331" spans="2:13" ht="15.75"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</row>
    <row r="332" spans="2:13" ht="15.75"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</row>
  </sheetData>
  <mergeCells count="19">
    <mergeCell ref="K315:M315"/>
    <mergeCell ref="A117:H117"/>
    <mergeCell ref="A118:H118"/>
    <mergeCell ref="A167:H167"/>
    <mergeCell ref="A168:H168"/>
    <mergeCell ref="A219:H219"/>
    <mergeCell ref="A220:H220"/>
    <mergeCell ref="J220:M220"/>
    <mergeCell ref="A276:H276"/>
    <mergeCell ref="A277:H277"/>
    <mergeCell ref="A3:H3"/>
    <mergeCell ref="A4:H4"/>
    <mergeCell ref="A61:H61"/>
    <mergeCell ref="A62:H62"/>
    <mergeCell ref="J277:M277"/>
    <mergeCell ref="J4:M4"/>
    <mergeCell ref="J62:M62"/>
    <mergeCell ref="J118:M118"/>
    <mergeCell ref="J168:M168"/>
  </mergeCells>
  <printOptions/>
  <pageMargins left="0.6" right="0.3" top="0.5" bottom="0.5" header="0.5" footer="0.5"/>
  <pageSetup firstPageNumber="5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2004-06-08T04:09:20Z</cp:lastPrinted>
  <dcterms:created xsi:type="dcterms:W3CDTF">1999-12-03T07:39:59Z</dcterms:created>
  <dcterms:modified xsi:type="dcterms:W3CDTF">2002-11-20T15:49:57Z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