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2"/>
  </bookViews>
  <sheets>
    <sheet name="pl" sheetId="1" r:id="rId1"/>
    <sheet name="bs" sheetId="2" r:id="rId2"/>
    <sheet name="notes 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 '!$A:$IV</definedName>
    <definedName name="_xlnm.Print_Area" localSheetId="0">'pl'!$A$1:$J$84</definedName>
    <definedName name="_xlnm.Print_Titles" localSheetId="2">'notes '!$1:$4</definedName>
  </definedNames>
  <calcPr fullCalcOnLoad="1"/>
</workbook>
</file>

<file path=xl/sharedStrings.xml><?xml version="1.0" encoding="utf-8"?>
<sst xmlns="http://schemas.openxmlformats.org/spreadsheetml/2006/main" count="335" uniqueCount="257">
  <si>
    <t>various government agencies in Papua New Guinea.</t>
  </si>
  <si>
    <t xml:space="preserve">reduction and share consolidation by OGL ("Proposed Capital Reconstruction"), novation of loans and conversion of amount owing </t>
  </si>
  <si>
    <t xml:space="preserve">by OGL and Lang Timbers Sdn Bhd to L&amp;G into OGL Class B and OGL Convertible Bonds to strengthen its financial position </t>
  </si>
  <si>
    <t>issue of New Bonds, Floating Rate Notes, new L&amp;G Shares and cash payment ("Bond Proposal").</t>
  </si>
  <si>
    <t>("Proposed Conversion of Intercompany Loan"). OGL has obtained approvals from Australian Stock Exchange Limited and members of</t>
  </si>
  <si>
    <t xml:space="preserve">OGL on Proposed Capital Reconstruction and Proposed Conversion of Intercompany Loan on 1 June 2000 and 30 November 2000 </t>
  </si>
  <si>
    <t>respectively. Other relevant authorities approval are still pending.</t>
  </si>
  <si>
    <t xml:space="preserve">entered into a conditional Share Sale Agreement with Bumi Armada Navigation Sdn Bhd for the sale of 735,000 ordinary </t>
  </si>
  <si>
    <t>shares of RM1.00 each representing 49% equity interest in Armada Tankers Sdn Bhd for a cash consideration of RM5,561,839.</t>
  </si>
  <si>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</si>
  <si>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</si>
  <si>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</si>
  <si>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</si>
  <si>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</si>
  <si>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</si>
  <si>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</si>
  <si>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</si>
  <si>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</si>
  <si>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</si>
  <si>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</si>
  <si>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</si>
  <si>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</si>
  <si>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</si>
  <si>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</si>
  <si>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</si>
  <si>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</si>
  <si>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</si>
  <si>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</si>
  <si>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</si>
  <si>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</si>
  <si>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</si>
  <si>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</si>
  <si>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</si>
  <si>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</si>
  <si>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</si>
  <si>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</si>
  <si>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</si>
  <si>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</si>
  <si>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</si>
  <si>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</si>
  <si>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interests and extraordinary items</t>
  </si>
  <si>
    <t>(h)</t>
  </si>
  <si>
    <t>Taxation</t>
  </si>
  <si>
    <t>(i)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</si>
  <si>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</si>
  <si>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</si>
  <si>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</si>
  <si>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</si>
  <si>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</si>
  <si>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</si>
  <si>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</si>
  <si>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</si>
  <si>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(l)</t>
  </si>
  <si>
    <t>Earnings per share based on 2(j) above after</t>
  </si>
  <si>
    <t>ordinary shares) (sen)</t>
  </si>
  <si>
    <t>N/A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</si>
  <si>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</si>
  <si>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</si>
  <si>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</si>
  <si>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</si>
  <si>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</si>
  <si>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</si>
  <si>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</si>
  <si>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</si>
  <si>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</si>
  <si>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</si>
  <si>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</si>
  <si>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</si>
  <si>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</si>
  <si>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</si>
  <si>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</si>
  <si>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</si>
  <si>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</si>
  <si>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</si>
  <si>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</si>
  <si>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</si>
  <si>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</si>
  <si>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</si>
  <si>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</si>
  <si>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</si>
  <si>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</si>
  <si>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</si>
  <si>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</si>
  <si>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</si>
  <si>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</si>
  <si>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</si>
  <si>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</si>
  <si>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</si>
  <si>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</si>
  <si>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</si>
  <si>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</si>
  <si>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</si>
  <si>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</si>
  <si>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</si>
  <si>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</si>
  <si>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>CUMULATIVE</t>
  </si>
  <si>
    <t>Extraordinary Items</t>
  </si>
  <si>
    <t>Pre-acquisition Profits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</si>
  <si>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</si>
  <si>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</si>
  <si>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</si>
  <si>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</si>
  <si>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</si>
  <si>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</si>
  <si>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</si>
  <si>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</si>
  <si>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</si>
  <si>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</si>
  <si>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</si>
  <si>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</si>
  <si>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Issuances and Repayment of Debt and Equity Securities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</si>
  <si>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</si>
  <si>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</si>
  <si>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</si>
  <si>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</si>
  <si>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</si>
  <si>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</si>
  <si>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</si>
  <si>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</si>
  <si>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</si>
  <si>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Included in the above long term borrowings are borrowings denominated in the following foreign currencies:</t>
  </si>
  <si>
    <t>Unsecured:</t>
  </si>
  <si>
    <t>Contingent Liabilities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</si>
  <si>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</si>
  <si>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</si>
  <si>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</si>
  <si>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</si>
  <si>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</si>
  <si>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</si>
  <si>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</si>
  <si>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</si>
  <si>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</si>
  <si>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</si>
  <si>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</si>
  <si>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</si>
  <si>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</si>
  <si>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</si>
  <si>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</si>
  <si>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</si>
  <si>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</si>
  <si>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</si>
  <si>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</si>
  <si>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</si>
  <si>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</si>
  <si>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</si>
  <si>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</si>
  <si>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</si>
  <si>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</si>
  <si>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</si>
  <si>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</si>
  <si>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</si>
  <si>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</si>
  <si>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There were no material litigations within 7 days before the date of issue of this quarterly report.</t>
  </si>
  <si>
    <t>Real Property Assets</t>
  </si>
  <si>
    <t>a)</t>
  </si>
  <si>
    <t>b)</t>
  </si>
  <si>
    <t>FOR AND ON BEHALF OF THE BOARD</t>
  </si>
  <si>
    <t>The business of the Group is not subject to seasonal and cyclical fluctuations.</t>
  </si>
  <si>
    <t>There were no extraordinary items during the quarter under review.</t>
  </si>
  <si>
    <t>Taxation comprised of:</t>
  </si>
  <si>
    <t>Current year provision</t>
  </si>
  <si>
    <t>Deferred Taxation</t>
  </si>
  <si>
    <t>Associated companies</t>
  </si>
  <si>
    <t>There were no pre-acquisition profit included in the result of the Group.</t>
  </si>
  <si>
    <t>Less minority interests</t>
  </si>
  <si>
    <t>(iii)</t>
  </si>
  <si>
    <t>Extraordinary items attributable to members of</t>
  </si>
  <si>
    <t xml:space="preserve"> the Company</t>
  </si>
  <si>
    <t xml:space="preserve">The quarterly financial statements have been prepared based on the same accounting policies and methods of computation </t>
  </si>
  <si>
    <t>consistent with those adopted in the most recent annual financial statements.</t>
  </si>
  <si>
    <t xml:space="preserve">There were no issuances and repayment of debt and equity securities, share buy -backs, share cancellations, shares held as </t>
  </si>
  <si>
    <t>Bank guarantees extended to third parties</t>
  </si>
  <si>
    <t>Dividend per share (sen)</t>
  </si>
  <si>
    <t xml:space="preserve">As at end of </t>
  </si>
  <si>
    <t>Current Quarter</t>
  </si>
  <si>
    <t>As at Preceding</t>
  </si>
  <si>
    <t>Financial Year End</t>
  </si>
  <si>
    <t>items attributable to members of the  Company</t>
  </si>
  <si>
    <t>Underprovision in prior years</t>
  </si>
  <si>
    <t>Denominated in Fijian Dollar</t>
  </si>
  <si>
    <t xml:space="preserve"> </t>
  </si>
  <si>
    <t>Denominated in (Papua New Guinea) Kina</t>
  </si>
  <si>
    <t>Total Assets</t>
  </si>
  <si>
    <t>(m)</t>
  </si>
  <si>
    <t xml:space="preserve">Share in the results of joint-venture company </t>
  </si>
  <si>
    <t>(n)</t>
  </si>
  <si>
    <t>deducting any provision for preference dividends, if any:-</t>
  </si>
  <si>
    <t xml:space="preserve">Fully diluted (based on ………………ordinary shares) (sen)              </t>
  </si>
  <si>
    <t>Investment in Joint Venture Companies</t>
  </si>
  <si>
    <t>Guarantees in respect of credit facilities granted to a third party</t>
  </si>
  <si>
    <t>i)</t>
  </si>
  <si>
    <t>ii)</t>
  </si>
  <si>
    <t xml:space="preserve">On 3 February 2000 and subsequently on 30 November 2000, L&amp;G announced that the Group has implemented/proposes to implement </t>
  </si>
  <si>
    <t>the following proposals:-</t>
  </si>
  <si>
    <t>settlement of debt amounting up to approximately RM58 million.</t>
  </si>
  <si>
    <t>primarily involves the extension of repayment period and revision of certain terms of borrowings;</t>
  </si>
  <si>
    <t>iii)</t>
  </si>
  <si>
    <t>iv)</t>
  </si>
  <si>
    <t xml:space="preserve">restructure and reschedule about RM544 million of the L&amp;G Group's existing loans/facilities with financial institutions. This </t>
  </si>
  <si>
    <t xml:space="preserve">L&amp;G has also on 20 December 2000 announced that OGL proposes to implement a restructuring scheme which encompass a capital </t>
  </si>
  <si>
    <t>On 5 January 2001, announced that its 52.3% subsidiary, Overseas &amp; General Limited ('OGL'") a company listed under the</t>
  </si>
  <si>
    <t xml:space="preserve">Australian Stock Exchange, entered into an agreement dated 10 December 2000 with C.A. Investments Limited for disposal of </t>
  </si>
  <si>
    <t xml:space="preserve">partial settlement of the financial obligations of Bandar Sungai Buaya Sdn Bhd ("BSB") to redeem and settle the Financial </t>
  </si>
  <si>
    <t xml:space="preserve">Obligations in relation to the acquisition of 3,094.5 acres of land by BSB from Murna Jaya Development Berhad ("MJD") in </t>
  </si>
  <si>
    <t xml:space="preserve">1996 ("BSB Settlement Proposal"). The BSB Settlement Proposal involves the issue of new L&amp;G Shares to finance the settlement </t>
  </si>
  <si>
    <t>of RM100 million of the Financial Obligations which is scheduled over the 4 years to 2003; and</t>
  </si>
  <si>
    <t xml:space="preserve">restructuring of the Existing 4.5% Unsecured Redeemable Convertible Bonds ("ECB") issued by L&amp;G in 1994 involving the </t>
  </si>
  <si>
    <t xml:space="preserve">Other than those proposed disposal of investments under Note 8, L&amp;G also on 30 August 2000 announced that it has on the same date </t>
  </si>
  <si>
    <t xml:space="preserve">All relevant approvals have been obtained except for the approval from the shareholders of L&amp;G. </t>
  </si>
  <si>
    <t xml:space="preserve">issue of new L&amp;G shares to certain contractors/consultants of the property development subsidiaries of L&amp;G as consideration for </t>
  </si>
  <si>
    <t xml:space="preserve">exchange gains/(losses), interest on borrowings, </t>
  </si>
  <si>
    <t xml:space="preserve">depreciation and amortisation, exceptional items, </t>
  </si>
  <si>
    <t>income tax, minority interests and extraordinary items</t>
  </si>
  <si>
    <t xml:space="preserve">exchange (losses)/gains but before interest on </t>
  </si>
  <si>
    <t xml:space="preserve">borrowings, depreciation and amortisation, exceptional </t>
  </si>
  <si>
    <t>extraordinary items</t>
  </si>
  <si>
    <t>items, but before income tax, minority interest and</t>
  </si>
  <si>
    <t xml:space="preserve">(Loss)/profit before taxation, minority </t>
  </si>
  <si>
    <t>(Loss)/profit after taxation</t>
  </si>
  <si>
    <t xml:space="preserve">(Loss)/profit after taxation and extraordinary </t>
  </si>
  <si>
    <t xml:space="preserve">Basic (based on  535,158,000 weighted average       </t>
  </si>
  <si>
    <t>Total investments in quoted shares as at  31 March 2001 are as follows:</t>
  </si>
  <si>
    <t>There was no significant change in the composition of the Group during the quarter ended 31 March 2001. However, L&amp;G has:</t>
  </si>
  <si>
    <t xml:space="preserve">treasury shares and resale of treasury shares for the current financial period to date. </t>
  </si>
  <si>
    <t>There was no profit or loss on sale of Investments and /or Properties for the current financial year to date.</t>
  </si>
  <si>
    <t>Gain/(loss) on disposal of associated company</t>
  </si>
  <si>
    <t>Other assets</t>
  </si>
  <si>
    <t>Total Group borrowings as at 31 March 2001 are as follows:</t>
  </si>
  <si>
    <t xml:space="preserve">Prospect for the Group is still not encouraging, especially for the Timber and Petrochemical operations, while the fortune of the Property </t>
  </si>
  <si>
    <t>Division will continue to be dictated by the current economic conditions.</t>
  </si>
  <si>
    <t xml:space="preserve">During the interval between the end of the financial period and the date of this report, no item, transaction or event of a material and </t>
  </si>
  <si>
    <t>the period under review.</t>
  </si>
  <si>
    <t xml:space="preserve">unusual nature has arisen which, in the opinion of the Directors would substantially affect the results of the operation of the Group for </t>
  </si>
  <si>
    <t>as set by international market forces.</t>
  </si>
  <si>
    <t xml:space="preserve">Loss before taxation for the quarter under review is lower than the preceeding quarter due to the one off provisions (mainly provisions </t>
  </si>
  <si>
    <t xml:space="preserve">relating to impairment of assets and closure costs) taken in the preceeding quarter. </t>
  </si>
  <si>
    <t xml:space="preserve">For the period under review, the Property Division recorded a profit before taxation of RM12.8 million, however this was offset by the </t>
  </si>
  <si>
    <t xml:space="preserve">ordinary shares of RM1.00 each, for a cash consideration of RM30 million. Approvals from the Ministry of Trade and Industry </t>
  </si>
  <si>
    <t xml:space="preserve">and the Foreign Investment Committee ("FIC") were obtained on 10 April 2001 and 3 May 2001, respectively and approval from </t>
  </si>
  <si>
    <t>The FIC's approval for both the BSB Settlement Proposal and Bonds Proposal was obtained on 31 January 2001. Subsequently,</t>
  </si>
  <si>
    <t>on 5 April 2001, the Group announced that it is re-evaluating the above debt restructuring proposal in light of the prevailing</t>
  </si>
  <si>
    <t>stock market sentiments and changes in the business and capital market environments.</t>
  </si>
  <si>
    <t xml:space="preserve">On 18 January 2001, L&amp;G had entered into a conditional Share Sale Agreement with Kelbourne Resources Sdn Bhd ("KRSB") for  </t>
  </si>
  <si>
    <t xml:space="preserve">the proposed disposal by L&amp;G of the entire 100% equity interest in Industrial Resins (Malaysia) Berhad, comprising 15,000,000 </t>
  </si>
  <si>
    <t>shareholders of KRSB was obtained on 18 January 2001. Approval from the shareholders of L&amp;G is still pending.</t>
  </si>
  <si>
    <t xml:space="preserve">from the landowner of the company in Papua New Guinea. The completion of this transaction is subject to the approvals of </t>
  </si>
  <si>
    <t xml:space="preserve">100% equity interest in Cakara Alam (PNG) Ltd for a cash consideration of USD3.5 million. OGL has obtained the approval </t>
  </si>
  <si>
    <t xml:space="preserve">On 1 November 2000 and 17 May 2001, 32,434,400 and 2,350,000 L&amp;G shares respectively have been issued at an issue price of </t>
  </si>
  <si>
    <t>RM1.00 each to certain contractors/consultants for work completed;</t>
  </si>
  <si>
    <t>24 MAY 2001</t>
  </si>
  <si>
    <t xml:space="preserve">continued shortfall in working capital. The Petrochemical operation is certainly challenged by the ten-year low PVC/VCM price differentials, </t>
  </si>
  <si>
    <t xml:space="preserve">Operating profit before unrealised foreign </t>
  </si>
  <si>
    <t>Unrealised foreign exchange losses</t>
  </si>
  <si>
    <t xml:space="preserve">Operating profit after unrealised foreign </t>
  </si>
  <si>
    <t xml:space="preserve">Operating loss after </t>
  </si>
  <si>
    <t xml:space="preserve">losses in the Timber and Petrochemical operations. The Timber operation still suffer from the depressed timber prices and </t>
  </si>
  <si>
    <t xml:space="preserve">No dividend has been recommended for the first quarter ended 31 March 2001.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</si>
</sst>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5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13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4" fillId="0" borderId="0" xfId="19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/>
    </xf>
    <xf numFmtId="173" fontId="4" fillId="0" borderId="10" xfId="15" applyNumberFormat="1" applyFont="1" applyFill="1" applyBorder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4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 quotePrefix="1">
      <alignment horizontal="right"/>
    </xf>
    <xf numFmtId="171" fontId="4" fillId="0" borderId="0" xfId="15" applyFont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0" applyNumberFormat="1" applyFont="1" applyAlignment="1">
      <alignment/>
    </xf>
    <xf numFmtId="15" fontId="4" fillId="0" borderId="0" xfId="0" applyNumberFormat="1" applyFont="1" applyFill="1" applyAlignment="1" quotePrefix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0" borderId="0" xfId="15" applyNumberFormat="1" applyFont="1" applyFill="1" applyAlignment="1">
      <alignment horizontal="right"/>
    </xf>
    <xf numFmtId="173" fontId="4" fillId="0" borderId="5" xfId="0" applyNumberFormat="1" applyFont="1" applyBorder="1" applyAlignment="1">
      <alignment/>
    </xf>
    <xf numFmtId="171" fontId="4" fillId="0" borderId="0" xfId="15" applyFont="1" applyFill="1" applyAlignment="1">
      <alignment horizontal="right"/>
    </xf>
    <xf numFmtId="173" fontId="4" fillId="0" borderId="5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4" ySplit="8" topLeftCell="H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5" sqref="D5"/>
    </sheetView>
  </sheetViews>
  <sheetFormatPr defaultColWidth="9.33203125" defaultRowHeight="12.75"/>
  <cols>
    <col min="1" max="1" width="3.16015625" style="2" customWidth="1"/>
    <col min="2" max="2" width="4.33203125" style="1" customWidth="1"/>
    <col min="3" max="3" width="3.66015625" style="1" customWidth="1"/>
    <col min="4" max="4" width="45.66015625" style="1" customWidth="1"/>
    <col min="5" max="5" width="19.83203125" style="2" customWidth="1"/>
    <col min="6" max="6" width="22.5" style="2" customWidth="1"/>
    <col min="7" max="7" width="3.83203125" style="1" customWidth="1"/>
    <col min="8" max="8" width="21.16015625" style="2" customWidth="1"/>
    <col min="9" max="9" width="23.16015625" style="2" customWidth="1"/>
    <col min="10" max="10" width="5.5" style="1" customWidth="1"/>
    <col min="11" max="16384" width="9.33203125" style="1" customWidth="1"/>
  </cols>
  <sheetData>
    <row r="1" spans="1:9" ht="15.75">
      <c r="A1" s="10" t="s">
        <v>9</v>
      </c>
      <c r="I1" s="98"/>
    </row>
    <row r="2" ht="15">
      <c r="A2" s="9" t="s">
        <v>10</v>
      </c>
    </row>
    <row r="3" spans="1:9" ht="12.75">
      <c r="A3" s="1"/>
      <c r="I3" s="63"/>
    </row>
    <row r="4" spans="1:9" s="5" customFormat="1" ht="15" customHeight="1">
      <c r="A4" s="4"/>
      <c r="E4" s="23" t="s">
        <v>11</v>
      </c>
      <c r="F4" s="23"/>
      <c r="G4" s="6"/>
      <c r="H4" s="23" t="s">
        <v>12</v>
      </c>
      <c r="I4" s="23"/>
    </row>
    <row r="5" spans="1:9" s="5" customFormat="1" ht="12.75">
      <c r="A5" s="4"/>
      <c r="E5" s="4" t="s">
        <v>13</v>
      </c>
      <c r="F5" s="4" t="s">
        <v>14</v>
      </c>
      <c r="H5" s="4" t="s">
        <v>15</v>
      </c>
      <c r="I5" s="4" t="s">
        <v>16</v>
      </c>
    </row>
    <row r="6" spans="1:9" s="5" customFormat="1" ht="12.75">
      <c r="A6" s="4"/>
      <c r="E6" s="4" t="s">
        <v>17</v>
      </c>
      <c r="F6" s="4" t="s">
        <v>18</v>
      </c>
      <c r="H6" s="4" t="s">
        <v>17</v>
      </c>
      <c r="I6" s="4" t="s">
        <v>18</v>
      </c>
    </row>
    <row r="7" spans="1:9" s="5" customFormat="1" ht="12.75">
      <c r="A7" s="4"/>
      <c r="E7" s="4" t="s">
        <v>19</v>
      </c>
      <c r="F7" s="4" t="s">
        <v>19</v>
      </c>
      <c r="H7" s="4" t="s">
        <v>20</v>
      </c>
      <c r="I7" s="4" t="s">
        <v>21</v>
      </c>
    </row>
    <row r="8" spans="1:9" s="5" customFormat="1" ht="12.75">
      <c r="A8" s="4"/>
      <c r="E8" s="24">
        <v>36981</v>
      </c>
      <c r="F8" s="24">
        <v>36616</v>
      </c>
      <c r="H8" s="24">
        <v>36981</v>
      </c>
      <c r="I8" s="24">
        <v>36616</v>
      </c>
    </row>
    <row r="9" spans="1:9" s="5" customFormat="1" ht="12.75">
      <c r="A9" s="4"/>
      <c r="E9" s="4" t="s">
        <v>22</v>
      </c>
      <c r="F9" s="4" t="s">
        <v>22</v>
      </c>
      <c r="H9" s="4" t="s">
        <v>22</v>
      </c>
      <c r="I9" s="4" t="s">
        <v>22</v>
      </c>
    </row>
    <row r="11" spans="1:11" ht="13.5" thickBot="1">
      <c r="A11" s="2">
        <v>1</v>
      </c>
      <c r="B11" s="1" t="s">
        <v>23</v>
      </c>
      <c r="C11" s="1" t="s">
        <v>24</v>
      </c>
      <c r="D11"/>
      <c r="E11" s="44">
        <v>87523</v>
      </c>
      <c r="F11" s="44">
        <v>107589</v>
      </c>
      <c r="G11" s="45"/>
      <c r="H11" s="44">
        <v>87523</v>
      </c>
      <c r="I11" s="44">
        <v>107589</v>
      </c>
      <c r="K11" s="70"/>
    </row>
    <row r="12" spans="4:11" ht="13.5" thickTop="1">
      <c r="D12"/>
      <c r="E12" s="46"/>
      <c r="F12" s="46"/>
      <c r="G12" s="38"/>
      <c r="H12" s="46"/>
      <c r="I12" s="46"/>
      <c r="K12" s="70"/>
    </row>
    <row r="13" spans="2:9" ht="13.5" thickBot="1">
      <c r="B13" s="1" t="s">
        <v>25</v>
      </c>
      <c r="C13" s="1" t="s">
        <v>26</v>
      </c>
      <c r="D13"/>
      <c r="E13" s="44">
        <v>0</v>
      </c>
      <c r="F13" s="44">
        <v>0</v>
      </c>
      <c r="G13" s="45"/>
      <c r="H13" s="44">
        <v>0</v>
      </c>
      <c r="I13" s="44">
        <v>0</v>
      </c>
    </row>
    <row r="14" spans="4:9" ht="13.5" thickTop="1">
      <c r="D14"/>
      <c r="E14" s="46"/>
      <c r="F14" s="46"/>
      <c r="G14" s="38"/>
      <c r="H14" s="46"/>
      <c r="I14" s="46"/>
    </row>
    <row r="15" spans="2:11" ht="13.5" thickBot="1">
      <c r="B15" s="1" t="s">
        <v>27</v>
      </c>
      <c r="C15" s="1" t="s">
        <v>28</v>
      </c>
      <c r="D15"/>
      <c r="E15" s="44">
        <v>4254</v>
      </c>
      <c r="F15" s="44">
        <v>5199</v>
      </c>
      <c r="G15" s="45"/>
      <c r="H15" s="44">
        <v>4254</v>
      </c>
      <c r="I15" s="44">
        <v>5199</v>
      </c>
      <c r="K15" s="70"/>
    </row>
    <row r="16" spans="4:9" ht="13.5" thickTop="1">
      <c r="D16"/>
      <c r="E16" s="46"/>
      <c r="F16" s="46"/>
      <c r="G16" s="38"/>
      <c r="H16" s="46"/>
      <c r="I16" s="46"/>
    </row>
    <row r="17" spans="1:9" ht="12.75">
      <c r="A17" s="2">
        <v>2</v>
      </c>
      <c r="B17" s="1" t="s">
        <v>23</v>
      </c>
      <c r="C17" s="1" t="s">
        <v>251</v>
      </c>
      <c r="D17"/>
      <c r="E17" s="46">
        <v>16538</v>
      </c>
      <c r="F17" s="46">
        <v>8734</v>
      </c>
      <c r="G17" s="38"/>
      <c r="H17" s="46">
        <v>16538</v>
      </c>
      <c r="I17" s="46">
        <v>8734</v>
      </c>
    </row>
    <row r="18" spans="3:9" ht="12.75">
      <c r="C18" s="1" t="s">
        <v>210</v>
      </c>
      <c r="D18"/>
      <c r="E18" s="46"/>
      <c r="F18" s="46"/>
      <c r="G18" s="38"/>
      <c r="H18" s="46"/>
      <c r="I18" s="46"/>
    </row>
    <row r="19" spans="3:9" ht="12.75">
      <c r="C19" s="1" t="s">
        <v>211</v>
      </c>
      <c r="D19"/>
      <c r="E19" s="46"/>
      <c r="F19" s="46"/>
      <c r="G19" s="38"/>
      <c r="H19" s="46"/>
      <c r="I19" s="46"/>
    </row>
    <row r="20" spans="3:9" ht="12.75">
      <c r="C20" s="1" t="s">
        <v>212</v>
      </c>
      <c r="D20"/>
      <c r="E20" s="46"/>
      <c r="F20" s="46"/>
      <c r="G20" s="38"/>
      <c r="H20" s="46"/>
      <c r="I20" s="46"/>
    </row>
    <row r="21" spans="4:9" ht="12.75">
      <c r="D21"/>
      <c r="E21" s="46"/>
      <c r="F21" s="46"/>
      <c r="G21" s="38"/>
      <c r="H21" s="46"/>
      <c r="I21" s="46"/>
    </row>
    <row r="22" spans="2:9" ht="12.75">
      <c r="B22" s="1" t="s">
        <v>25</v>
      </c>
      <c r="C22" s="1" t="s">
        <v>184</v>
      </c>
      <c r="D22"/>
      <c r="E22" s="46">
        <v>-1766</v>
      </c>
      <c r="F22" s="46">
        <v>0</v>
      </c>
      <c r="G22" s="38"/>
      <c r="H22" s="46">
        <v>-1766</v>
      </c>
      <c r="I22" s="46">
        <v>0</v>
      </c>
    </row>
    <row r="23" spans="4:9" ht="12.75">
      <c r="D23"/>
      <c r="E23" s="46"/>
      <c r="F23" s="46"/>
      <c r="G23" s="38"/>
      <c r="H23" s="46"/>
      <c r="I23" s="46"/>
    </row>
    <row r="24" spans="2:9" ht="12.75">
      <c r="B24" s="1" t="s">
        <v>27</v>
      </c>
      <c r="C24" s="1" t="s">
        <v>252</v>
      </c>
      <c r="D24"/>
      <c r="E24" s="47">
        <v>-3356</v>
      </c>
      <c r="F24" s="47">
        <v>-4214</v>
      </c>
      <c r="G24" s="48"/>
      <c r="H24" s="47">
        <v>-3356</v>
      </c>
      <c r="I24" s="47">
        <v>-4214</v>
      </c>
    </row>
    <row r="25" spans="4:9" ht="12.75">
      <c r="D25"/>
      <c r="E25" s="46"/>
      <c r="F25" s="46"/>
      <c r="G25" s="38"/>
      <c r="H25" s="46"/>
      <c r="I25" s="46"/>
    </row>
    <row r="26" spans="2:11" ht="12.75">
      <c r="B26" s="1" t="s">
        <v>34</v>
      </c>
      <c r="C26" s="1" t="s">
        <v>253</v>
      </c>
      <c r="D26"/>
      <c r="E26" s="46">
        <f>+E17+E22+E24</f>
        <v>11416</v>
      </c>
      <c r="F26" s="46">
        <f>+F17+F22+F24</f>
        <v>4520</v>
      </c>
      <c r="G26" s="38"/>
      <c r="H26" s="46">
        <f>+H17+H22+H24</f>
        <v>11416</v>
      </c>
      <c r="I26" s="46">
        <f>+I17+I22+I24</f>
        <v>4520</v>
      </c>
      <c r="K26" s="70"/>
    </row>
    <row r="27" spans="3:11" ht="12.75">
      <c r="C27" s="1" t="s">
        <v>213</v>
      </c>
      <c r="D27"/>
      <c r="E27" s="46"/>
      <c r="F27" s="46"/>
      <c r="G27" s="38"/>
      <c r="H27" s="46"/>
      <c r="I27" s="46"/>
      <c r="K27" s="70"/>
    </row>
    <row r="28" spans="3:9" ht="12.75">
      <c r="C28" s="1" t="s">
        <v>214</v>
      </c>
      <c r="D28"/>
      <c r="E28" s="46"/>
      <c r="F28" s="46"/>
      <c r="G28" s="38"/>
      <c r="H28" s="46"/>
      <c r="I28" s="46"/>
    </row>
    <row r="29" spans="3:9" ht="12.75">
      <c r="C29" s="1" t="s">
        <v>216</v>
      </c>
      <c r="D29"/>
      <c r="E29" s="46"/>
      <c r="F29" s="46"/>
      <c r="G29" s="38"/>
      <c r="H29" s="46"/>
      <c r="I29" s="46"/>
    </row>
    <row r="30" spans="3:9" ht="12.75">
      <c r="C30" s="1" t="s">
        <v>215</v>
      </c>
      <c r="D30"/>
      <c r="E30" s="46"/>
      <c r="F30" s="46"/>
      <c r="G30" s="38"/>
      <c r="H30" s="46"/>
      <c r="I30" s="46"/>
    </row>
    <row r="31" spans="4:9" ht="12.75">
      <c r="D31"/>
      <c r="E31" s="46"/>
      <c r="F31" s="46"/>
      <c r="G31" s="38"/>
      <c r="H31" s="46"/>
      <c r="I31" s="46"/>
    </row>
    <row r="32" spans="2:11" ht="12.75">
      <c r="B32" s="1" t="s">
        <v>36</v>
      </c>
      <c r="C32" s="1" t="s">
        <v>32</v>
      </c>
      <c r="D32"/>
      <c r="E32" s="46">
        <v>-13581</v>
      </c>
      <c r="F32" s="46">
        <v>-16147</v>
      </c>
      <c r="G32" s="38"/>
      <c r="H32" s="46">
        <v>-13581</v>
      </c>
      <c r="I32" s="46">
        <v>-16147</v>
      </c>
      <c r="K32" s="70"/>
    </row>
    <row r="33" spans="4:9" ht="12.75">
      <c r="D33"/>
      <c r="E33" s="46"/>
      <c r="F33" s="46"/>
      <c r="G33" s="38"/>
      <c r="H33" s="46"/>
      <c r="I33" s="46"/>
    </row>
    <row r="34" spans="2:11" ht="12.75">
      <c r="B34" s="1" t="s">
        <v>37</v>
      </c>
      <c r="C34" s="1" t="s">
        <v>33</v>
      </c>
      <c r="D34"/>
      <c r="E34" s="46">
        <v>-6801</v>
      </c>
      <c r="F34" s="46">
        <v>-10685</v>
      </c>
      <c r="G34" s="38"/>
      <c r="H34" s="46">
        <v>-6801</v>
      </c>
      <c r="I34" s="46">
        <v>-10685</v>
      </c>
      <c r="K34" s="70"/>
    </row>
    <row r="35" spans="4:9" ht="12.75">
      <c r="D35"/>
      <c r="E35" s="46"/>
      <c r="F35" s="46"/>
      <c r="G35" s="38"/>
      <c r="H35" s="46"/>
      <c r="I35" s="46"/>
    </row>
    <row r="36" spans="2:11" ht="12.75">
      <c r="B36" s="1" t="s">
        <v>39</v>
      </c>
      <c r="C36" s="1" t="s">
        <v>35</v>
      </c>
      <c r="D36"/>
      <c r="E36" s="47">
        <v>-267</v>
      </c>
      <c r="F36" s="47">
        <v>18995</v>
      </c>
      <c r="G36" s="48"/>
      <c r="H36" s="47">
        <v>-267</v>
      </c>
      <c r="I36" s="47">
        <v>18995</v>
      </c>
      <c r="K36" s="70"/>
    </row>
    <row r="37" spans="4:9" ht="12.75">
      <c r="D37"/>
      <c r="E37" s="46"/>
      <c r="F37" s="46"/>
      <c r="G37" s="38"/>
      <c r="H37" s="46"/>
      <c r="I37" s="46"/>
    </row>
    <row r="38" spans="2:11" ht="12.75">
      <c r="B38" s="1" t="s">
        <v>41</v>
      </c>
      <c r="C38" s="1" t="s">
        <v>254</v>
      </c>
      <c r="D38"/>
      <c r="E38" s="46">
        <f>SUM(E26:E36)</f>
        <v>-9233</v>
      </c>
      <c r="F38" s="46">
        <f>SUM(F26:F36)</f>
        <v>-3317</v>
      </c>
      <c r="G38" s="38"/>
      <c r="H38" s="46">
        <f>SUM(H26:H36)</f>
        <v>-9233</v>
      </c>
      <c r="I38" s="46">
        <f>SUM(I26:I36)</f>
        <v>-3317</v>
      </c>
      <c r="K38" s="70"/>
    </row>
    <row r="39" spans="3:9" ht="12.75">
      <c r="C39" s="1" t="s">
        <v>29</v>
      </c>
      <c r="D39"/>
      <c r="E39" s="46"/>
      <c r="F39" s="46"/>
      <c r="G39" s="38"/>
      <c r="H39" s="46"/>
      <c r="I39" s="46"/>
    </row>
    <row r="40" spans="3:9" ht="12.75">
      <c r="C40" s="1" t="s">
        <v>30</v>
      </c>
      <c r="D40"/>
      <c r="E40" s="46"/>
      <c r="F40" s="46"/>
      <c r="G40" s="38"/>
      <c r="H40" s="46"/>
      <c r="I40" s="46"/>
    </row>
    <row r="41" spans="3:9" ht="12.75">
      <c r="C41" s="1" t="s">
        <v>31</v>
      </c>
      <c r="D41"/>
      <c r="E41" s="46"/>
      <c r="F41" s="46"/>
      <c r="G41" s="38"/>
      <c r="H41" s="46"/>
      <c r="I41" s="46"/>
    </row>
    <row r="42" spans="4:9" ht="12.75">
      <c r="D42"/>
      <c r="E42" s="46"/>
      <c r="F42" s="46"/>
      <c r="G42" s="38"/>
      <c r="H42" s="46"/>
      <c r="I42" s="46"/>
    </row>
    <row r="43" spans="2:11" ht="12.75">
      <c r="B43" s="1" t="s">
        <v>43</v>
      </c>
      <c r="C43" s="1" t="s">
        <v>38</v>
      </c>
      <c r="D43"/>
      <c r="E43" s="47">
        <v>5741</v>
      </c>
      <c r="F43" s="47">
        <v>4248</v>
      </c>
      <c r="G43" s="48"/>
      <c r="H43" s="47">
        <v>5741</v>
      </c>
      <c r="I43" s="47">
        <v>4248</v>
      </c>
      <c r="K43" s="70"/>
    </row>
    <row r="44" spans="4:9" ht="12.75">
      <c r="D44"/>
      <c r="E44" s="46"/>
      <c r="F44" s="46"/>
      <c r="G44" s="38"/>
      <c r="H44" s="46"/>
      <c r="I44" s="46"/>
    </row>
    <row r="45" spans="2:4" ht="12.75">
      <c r="B45" s="1" t="s">
        <v>47</v>
      </c>
      <c r="C45" s="1" t="s">
        <v>217</v>
      </c>
      <c r="D45"/>
    </row>
    <row r="46" spans="3:11" ht="12.75">
      <c r="C46" s="1" t="s">
        <v>40</v>
      </c>
      <c r="D46"/>
      <c r="E46" s="46">
        <f>+E38+E43</f>
        <v>-3492</v>
      </c>
      <c r="F46" s="46">
        <f>+F38+F43</f>
        <v>931</v>
      </c>
      <c r="G46" s="38"/>
      <c r="H46" s="46">
        <f>+H38+H43</f>
        <v>-3492</v>
      </c>
      <c r="I46" s="46">
        <f>+I38+I43</f>
        <v>931</v>
      </c>
      <c r="K46" s="70"/>
    </row>
    <row r="47" spans="4:9" ht="12.75">
      <c r="D47"/>
      <c r="E47" s="46"/>
      <c r="F47" s="46"/>
      <c r="G47" s="38"/>
      <c r="H47" s="46"/>
      <c r="I47" s="46"/>
    </row>
    <row r="48" spans="2:11" ht="12.75">
      <c r="B48" s="1" t="s">
        <v>49</v>
      </c>
      <c r="C48" s="1" t="s">
        <v>42</v>
      </c>
      <c r="D48"/>
      <c r="E48" s="47">
        <v>-3293</v>
      </c>
      <c r="F48" s="47">
        <v>-590</v>
      </c>
      <c r="G48" s="48"/>
      <c r="H48" s="47">
        <v>-3293</v>
      </c>
      <c r="I48" s="47">
        <v>-590</v>
      </c>
      <c r="K48" s="70"/>
    </row>
    <row r="49" spans="5:9" ht="12.75">
      <c r="E49" s="65"/>
      <c r="F49" s="65"/>
      <c r="G49" s="39"/>
      <c r="H49" s="65"/>
      <c r="I49" s="65"/>
    </row>
    <row r="50" spans="3:9" ht="12.75">
      <c r="C50" s="1" t="s">
        <v>43</v>
      </c>
      <c r="D50" s="1" t="s">
        <v>218</v>
      </c>
      <c r="E50" s="46"/>
      <c r="F50" s="46"/>
      <c r="G50" s="38"/>
      <c r="H50" s="46"/>
      <c r="I50" s="46"/>
    </row>
    <row r="51" spans="4:11" ht="12.75">
      <c r="D51" s="1" t="s">
        <v>44</v>
      </c>
      <c r="E51" s="46">
        <f>+E46+E48</f>
        <v>-6785</v>
      </c>
      <c r="F51" s="46">
        <f>+F46+F48</f>
        <v>341</v>
      </c>
      <c r="G51" s="38"/>
      <c r="H51" s="46">
        <f>+H46+H48</f>
        <v>-6785</v>
      </c>
      <c r="I51" s="46">
        <f>+I46+I48</f>
        <v>341</v>
      </c>
      <c r="K51" s="70"/>
    </row>
    <row r="52" spans="5:9" ht="12.75">
      <c r="E52" s="46"/>
      <c r="F52" s="46"/>
      <c r="G52" s="38"/>
      <c r="H52" s="46"/>
      <c r="I52" s="46"/>
    </row>
    <row r="53" spans="3:11" ht="12.75">
      <c r="C53" s="1" t="s">
        <v>45</v>
      </c>
      <c r="D53" s="1" t="s">
        <v>46</v>
      </c>
      <c r="E53" s="47">
        <v>181</v>
      </c>
      <c r="F53" s="47">
        <v>1866</v>
      </c>
      <c r="G53" s="48"/>
      <c r="H53" s="47">
        <v>181</v>
      </c>
      <c r="I53" s="47">
        <v>1866</v>
      </c>
      <c r="K53" s="70"/>
    </row>
    <row r="54" spans="5:9" ht="12.75">
      <c r="E54" s="65"/>
      <c r="F54" s="65"/>
      <c r="G54" s="39"/>
      <c r="H54" s="65"/>
      <c r="I54" s="65"/>
    </row>
    <row r="55" spans="2:9" ht="12.75">
      <c r="B55" s="1" t="s">
        <v>52</v>
      </c>
      <c r="C55" s="1" t="s">
        <v>218</v>
      </c>
      <c r="E55" s="46"/>
      <c r="F55" s="46"/>
      <c r="G55" s="38"/>
      <c r="H55" s="46"/>
      <c r="I55" s="46"/>
    </row>
    <row r="56" spans="3:11" ht="12.75">
      <c r="C56" s="1" t="s">
        <v>48</v>
      </c>
      <c r="E56" s="46">
        <f>+E51+E53</f>
        <v>-6604</v>
      </c>
      <c r="F56" s="46">
        <f>+F51+F53</f>
        <v>2207</v>
      </c>
      <c r="G56" s="38"/>
      <c r="H56" s="46">
        <f>+H51+H53</f>
        <v>-6604</v>
      </c>
      <c r="I56" s="46">
        <f>+I51+I53</f>
        <v>2207</v>
      </c>
      <c r="K56" s="70"/>
    </row>
    <row r="57" spans="5:9" ht="12.75">
      <c r="E57" s="46"/>
      <c r="F57" s="46"/>
      <c r="G57" s="38"/>
      <c r="H57" s="46"/>
      <c r="I57" s="46"/>
    </row>
    <row r="58" spans="2:9" ht="12.75">
      <c r="B58" s="1" t="s">
        <v>183</v>
      </c>
      <c r="C58" s="1" t="s">
        <v>43</v>
      </c>
      <c r="D58" s="1" t="s">
        <v>50</v>
      </c>
      <c r="E58" s="46">
        <v>0</v>
      </c>
      <c r="F58" s="46">
        <v>0</v>
      </c>
      <c r="G58" s="38"/>
      <c r="H58" s="46">
        <v>0</v>
      </c>
      <c r="I58" s="46">
        <v>0</v>
      </c>
    </row>
    <row r="59" spans="5:9" ht="12.75">
      <c r="E59" s="46"/>
      <c r="F59" s="46"/>
      <c r="G59" s="38"/>
      <c r="H59" s="46"/>
      <c r="I59" s="46"/>
    </row>
    <row r="60" spans="3:9" ht="12.75">
      <c r="C60" s="1" t="s">
        <v>45</v>
      </c>
      <c r="D60" s="1" t="s">
        <v>164</v>
      </c>
      <c r="E60" s="46">
        <f>0</f>
        <v>0</v>
      </c>
      <c r="F60" s="46">
        <v>0</v>
      </c>
      <c r="G60" s="38"/>
      <c r="H60" s="46">
        <v>0</v>
      </c>
      <c r="I60" s="46">
        <v>0</v>
      </c>
    </row>
    <row r="61" spans="5:9" ht="12.75">
      <c r="E61" s="46"/>
      <c r="F61" s="46"/>
      <c r="G61" s="38"/>
      <c r="H61" s="46"/>
      <c r="I61" s="46"/>
    </row>
    <row r="62" spans="3:9" ht="12.75">
      <c r="C62" s="64" t="s">
        <v>165</v>
      </c>
      <c r="D62" s="1" t="s">
        <v>166</v>
      </c>
      <c r="E62" s="46"/>
      <c r="F62" s="46"/>
      <c r="G62" s="38"/>
      <c r="H62" s="46"/>
      <c r="I62" s="46"/>
    </row>
    <row r="63" spans="4:9" ht="12.75">
      <c r="D63" s="1" t="s">
        <v>167</v>
      </c>
      <c r="E63" s="46">
        <f>E59-E61</f>
        <v>0</v>
      </c>
      <c r="F63" s="46">
        <f>F59-F61</f>
        <v>0</v>
      </c>
      <c r="G63" s="38"/>
      <c r="H63" s="46">
        <f>H59-H61</f>
        <v>0</v>
      </c>
      <c r="I63" s="46">
        <f>I59-I61</f>
        <v>0</v>
      </c>
    </row>
    <row r="64" spans="5:9" ht="12.75">
      <c r="E64" s="47"/>
      <c r="F64" s="47"/>
      <c r="G64" s="48"/>
      <c r="H64" s="47"/>
      <c r="I64" s="47"/>
    </row>
    <row r="65" spans="2:9" ht="12.75">
      <c r="B65" s="1" t="s">
        <v>185</v>
      </c>
      <c r="C65" s="1" t="s">
        <v>219</v>
      </c>
      <c r="E65" s="46"/>
      <c r="F65" s="46"/>
      <c r="G65" s="38"/>
      <c r="H65" s="46"/>
      <c r="I65" s="46"/>
    </row>
    <row r="66" spans="3:11" ht="13.5" thickBot="1">
      <c r="C66" s="1" t="s">
        <v>177</v>
      </c>
      <c r="E66" s="44">
        <f>E56+E63</f>
        <v>-6604</v>
      </c>
      <c r="F66" s="44">
        <f>F56+F63</f>
        <v>2207</v>
      </c>
      <c r="G66" s="45"/>
      <c r="H66" s="44">
        <f>H56+H63</f>
        <v>-6604</v>
      </c>
      <c r="I66" s="44">
        <f>I56+I63</f>
        <v>2207</v>
      </c>
      <c r="K66" s="70"/>
    </row>
    <row r="67" spans="5:9" ht="13.5" thickTop="1">
      <c r="E67" s="46"/>
      <c r="F67" s="46"/>
      <c r="G67" s="38"/>
      <c r="H67" s="46"/>
      <c r="I67" s="46"/>
    </row>
    <row r="68" spans="1:9" ht="12.75">
      <c r="A68" s="2">
        <v>3</v>
      </c>
      <c r="B68" s="1" t="s">
        <v>23</v>
      </c>
      <c r="C68" s="1" t="s">
        <v>53</v>
      </c>
      <c r="E68" s="46"/>
      <c r="F68" s="46"/>
      <c r="G68" s="38"/>
      <c r="H68" s="46"/>
      <c r="I68" s="46"/>
    </row>
    <row r="69" spans="3:9" ht="12.75">
      <c r="C69" s="1" t="s">
        <v>186</v>
      </c>
      <c r="E69" s="46"/>
      <c r="F69" s="46"/>
      <c r="G69" s="38"/>
      <c r="H69" s="46"/>
      <c r="I69" s="46"/>
    </row>
    <row r="70" spans="5:9" ht="12.75">
      <c r="E70" s="46"/>
      <c r="F70" s="46"/>
      <c r="G70" s="38"/>
      <c r="H70" s="46"/>
      <c r="I70" s="46"/>
    </row>
    <row r="71" spans="3:9" ht="12.75">
      <c r="C71" s="1" t="s">
        <v>43</v>
      </c>
      <c r="D71" s="1" t="s">
        <v>220</v>
      </c>
      <c r="E71" s="93">
        <f>(+E66/535158)*100</f>
        <v>-1.2340280814264197</v>
      </c>
      <c r="F71" s="93">
        <v>0.44</v>
      </c>
      <c r="G71" s="32"/>
      <c r="H71" s="93">
        <f>(+H66/535158)*100</f>
        <v>-1.2340280814264197</v>
      </c>
      <c r="I71" s="93">
        <v>0.44</v>
      </c>
    </row>
    <row r="72" spans="4:9" ht="12.75">
      <c r="D72" s="1" t="s">
        <v>54</v>
      </c>
      <c r="E72" s="46"/>
      <c r="F72" s="66"/>
      <c r="G72" s="38"/>
      <c r="H72" s="46"/>
      <c r="I72" s="46"/>
    </row>
    <row r="73" spans="5:9" ht="12.75">
      <c r="E73" s="46"/>
      <c r="F73" s="46"/>
      <c r="G73" s="38"/>
      <c r="H73" s="46"/>
      <c r="I73" s="46"/>
    </row>
    <row r="74" spans="3:9" ht="12.75">
      <c r="C74" s="1" t="s">
        <v>51</v>
      </c>
      <c r="D74" s="1" t="s">
        <v>187</v>
      </c>
      <c r="E74" s="55" t="s">
        <v>55</v>
      </c>
      <c r="F74" s="55" t="s">
        <v>55</v>
      </c>
      <c r="G74" s="38"/>
      <c r="H74" s="55" t="s">
        <v>55</v>
      </c>
      <c r="I74" s="55" t="s">
        <v>55</v>
      </c>
    </row>
    <row r="75" spans="5:9" ht="12.75">
      <c r="E75" s="46"/>
      <c r="F75" s="46"/>
      <c r="G75" s="38"/>
      <c r="H75" s="1"/>
      <c r="I75" s="49"/>
    </row>
    <row r="76" spans="1:9" ht="12.75">
      <c r="A76" s="2">
        <v>4</v>
      </c>
      <c r="B76" s="1" t="s">
        <v>23</v>
      </c>
      <c r="C76" s="1" t="s">
        <v>172</v>
      </c>
      <c r="E76" s="55" t="s">
        <v>55</v>
      </c>
      <c r="F76" s="55" t="s">
        <v>55</v>
      </c>
      <c r="H76" s="31" t="s">
        <v>55</v>
      </c>
      <c r="I76" s="31" t="s">
        <v>55</v>
      </c>
    </row>
    <row r="77" spans="8:9" ht="12.75">
      <c r="H77" s="31"/>
      <c r="I77" s="31"/>
    </row>
    <row r="78" spans="2:9" ht="12.75">
      <c r="B78" s="1" t="s">
        <v>25</v>
      </c>
      <c r="C78" s="1" t="s">
        <v>56</v>
      </c>
      <c r="E78" s="55" t="s">
        <v>55</v>
      </c>
      <c r="F78" s="55" t="s">
        <v>55</v>
      </c>
      <c r="H78" s="31" t="s">
        <v>55</v>
      </c>
      <c r="I78" s="31" t="s">
        <v>55</v>
      </c>
    </row>
    <row r="79" spans="5:9" ht="12.75">
      <c r="E79" s="55"/>
      <c r="F79" s="55"/>
      <c r="H79" s="31"/>
      <c r="I79" s="31"/>
    </row>
    <row r="80" spans="5:9" ht="12.75">
      <c r="E80" s="1"/>
      <c r="F80" s="1"/>
      <c r="H80" s="67" t="s">
        <v>173</v>
      </c>
      <c r="I80" s="11" t="s">
        <v>175</v>
      </c>
    </row>
    <row r="81" spans="5:9" ht="15">
      <c r="E81" s="1"/>
      <c r="F81" s="1"/>
      <c r="H81" s="68" t="s">
        <v>174</v>
      </c>
      <c r="I81" s="69" t="s">
        <v>176</v>
      </c>
    </row>
    <row r="82" spans="1:9" ht="12.75">
      <c r="A82" s="2">
        <v>5</v>
      </c>
      <c r="B82" s="1" t="s">
        <v>142</v>
      </c>
      <c r="E82" s="1"/>
      <c r="F82" s="1"/>
      <c r="H82" s="95">
        <f>+'bs'!E60</f>
        <v>0.840211675804155</v>
      </c>
      <c r="I82" s="95">
        <f>+'bs'!F60</f>
        <v>0.8492706826768917</v>
      </c>
    </row>
    <row r="84" ht="12.75">
      <c r="D84" s="1" t="s">
        <v>57</v>
      </c>
    </row>
    <row r="86" ht="12.75">
      <c r="D86" s="12"/>
    </row>
  </sheetData>
  <printOptions/>
  <pageMargins left="0.43" right="0.29" top="0.2" bottom="0.2" header="0.25" footer="0.21"/>
  <pageSetup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1" sqref="F21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58</v>
      </c>
      <c r="F1" s="59"/>
    </row>
    <row r="2" ht="15">
      <c r="A2" s="9" t="s">
        <v>59</v>
      </c>
    </row>
    <row r="4" spans="1:6" s="12" customFormat="1" ht="12.75">
      <c r="A4" s="11"/>
      <c r="E4" s="11" t="s">
        <v>60</v>
      </c>
      <c r="F4" s="11" t="s">
        <v>61</v>
      </c>
    </row>
    <row r="5" spans="1:6" s="12" customFormat="1" ht="12.75">
      <c r="A5" s="13"/>
      <c r="B5" s="13"/>
      <c r="C5" s="13"/>
      <c r="D5" s="13"/>
      <c r="E5" s="11" t="s">
        <v>62</v>
      </c>
      <c r="F5" s="11" t="s">
        <v>63</v>
      </c>
    </row>
    <row r="6" spans="1:6" s="12" customFormat="1" ht="12.75">
      <c r="A6" s="11"/>
      <c r="E6" s="11" t="s">
        <v>15</v>
      </c>
      <c r="F6" s="11" t="s">
        <v>64</v>
      </c>
    </row>
    <row r="7" spans="1:6" s="12" customFormat="1" ht="12.75">
      <c r="A7" s="11"/>
      <c r="E7" s="11" t="s">
        <v>19</v>
      </c>
      <c r="F7" s="11" t="s">
        <v>65</v>
      </c>
    </row>
    <row r="8" spans="1:9" s="12" customFormat="1" ht="12.75">
      <c r="A8" s="11"/>
      <c r="B8" s="11"/>
      <c r="C8" s="11"/>
      <c r="D8" s="11"/>
      <c r="E8" s="25">
        <v>36981</v>
      </c>
      <c r="F8" s="25">
        <v>36891</v>
      </c>
      <c r="G8" s="29"/>
      <c r="H8" s="29"/>
      <c r="I8" s="29"/>
    </row>
    <row r="9" spans="1:6" s="12" customFormat="1" ht="12.75">
      <c r="A9" s="11"/>
      <c r="E9" s="11" t="s">
        <v>22</v>
      </c>
      <c r="F9" s="11" t="s">
        <v>22</v>
      </c>
    </row>
    <row r="10" spans="5:6" ht="12.75">
      <c r="E10" s="38"/>
      <c r="F10" s="38"/>
    </row>
    <row r="11" spans="1:6" ht="12.75">
      <c r="A11" s="2">
        <v>1</v>
      </c>
      <c r="B11" s="1" t="s">
        <v>66</v>
      </c>
      <c r="E11" s="38">
        <v>552716</v>
      </c>
      <c r="F11" s="38">
        <v>579610</v>
      </c>
    </row>
    <row r="12" spans="5:6" ht="12.75">
      <c r="E12" s="38"/>
      <c r="F12" s="38"/>
    </row>
    <row r="13" spans="1:6" ht="12.75">
      <c r="A13" s="2">
        <v>2</v>
      </c>
      <c r="B13" s="1" t="s">
        <v>153</v>
      </c>
      <c r="E13" s="38">
        <v>93864</v>
      </c>
      <c r="F13" s="38">
        <v>93861</v>
      </c>
    </row>
    <row r="14" spans="5:6" ht="12.75">
      <c r="E14" s="38"/>
      <c r="F14" s="38"/>
    </row>
    <row r="15" spans="1:6" ht="12.75">
      <c r="A15" s="2">
        <v>3</v>
      </c>
      <c r="B15" s="1" t="s">
        <v>67</v>
      </c>
      <c r="D15" s="87"/>
      <c r="E15" s="38">
        <v>135708</v>
      </c>
      <c r="F15" s="38">
        <v>132673</v>
      </c>
    </row>
    <row r="16" spans="5:6" ht="12.75">
      <c r="E16" s="38"/>
      <c r="F16" s="38"/>
    </row>
    <row r="17" spans="1:6" ht="12.75">
      <c r="A17" s="2">
        <v>4</v>
      </c>
      <c r="B17" s="1" t="s">
        <v>188</v>
      </c>
      <c r="E17" s="38">
        <v>1958</v>
      </c>
      <c r="F17" s="38">
        <v>3724</v>
      </c>
    </row>
    <row r="18" spans="5:6" ht="12.75">
      <c r="E18" s="38"/>
      <c r="F18" s="38"/>
    </row>
    <row r="19" spans="1:6" ht="12.75">
      <c r="A19" s="2">
        <v>5</v>
      </c>
      <c r="B19" s="1" t="s">
        <v>68</v>
      </c>
      <c r="D19" s="87"/>
      <c r="E19" s="38">
        <v>24073</v>
      </c>
      <c r="F19" s="38">
        <v>24240</v>
      </c>
    </row>
    <row r="20" spans="4:6" ht="12.75">
      <c r="D20" s="87"/>
      <c r="E20" s="38"/>
      <c r="F20" s="38"/>
    </row>
    <row r="21" spans="1:6" ht="12.75">
      <c r="A21" s="2">
        <v>6</v>
      </c>
      <c r="B21" s="1" t="s">
        <v>69</v>
      </c>
      <c r="D21" s="87"/>
      <c r="E21" s="38">
        <v>0</v>
      </c>
      <c r="F21" s="38">
        <v>0</v>
      </c>
    </row>
    <row r="22" spans="4:6" ht="12.75">
      <c r="D22" s="87"/>
      <c r="E22" s="38"/>
      <c r="F22" s="38"/>
    </row>
    <row r="23" spans="1:6" ht="12.75">
      <c r="A23" s="2">
        <v>7</v>
      </c>
      <c r="B23" s="1" t="s">
        <v>70</v>
      </c>
      <c r="E23" s="38"/>
      <c r="F23" s="38"/>
    </row>
    <row r="24" spans="3:6" ht="12.75">
      <c r="C24" s="27" t="s">
        <v>71</v>
      </c>
      <c r="D24" s="27"/>
      <c r="E24" s="53">
        <v>510931</v>
      </c>
      <c r="F24" s="53">
        <v>525177</v>
      </c>
    </row>
    <row r="25" spans="3:6" ht="12.75">
      <c r="C25" s="1" t="s">
        <v>226</v>
      </c>
      <c r="E25" s="38">
        <v>40105</v>
      </c>
      <c r="F25" s="38">
        <v>43919</v>
      </c>
    </row>
    <row r="26" spans="3:6" ht="12.75">
      <c r="C26" s="27" t="s">
        <v>72</v>
      </c>
      <c r="D26" s="27"/>
      <c r="E26" s="53">
        <v>103504</v>
      </c>
      <c r="F26" s="53">
        <v>103213</v>
      </c>
    </row>
    <row r="27" spans="3:7" ht="12.75">
      <c r="C27" s="27" t="s">
        <v>73</v>
      </c>
      <c r="D27" s="27"/>
      <c r="E27" s="53">
        <f>136459+124244</f>
        <v>260703</v>
      </c>
      <c r="F27" s="53">
        <f>143780+122527</f>
        <v>266307</v>
      </c>
      <c r="G27" s="87"/>
    </row>
    <row r="28" spans="3:6" ht="12.75">
      <c r="C28" s="27" t="s">
        <v>74</v>
      </c>
      <c r="D28" s="27"/>
      <c r="E28" s="53">
        <v>0</v>
      </c>
      <c r="F28" s="53">
        <v>0</v>
      </c>
    </row>
    <row r="29" spans="3:6" ht="12.75">
      <c r="C29" s="27" t="s">
        <v>75</v>
      </c>
      <c r="D29" s="27"/>
      <c r="E29" s="53">
        <v>70172</v>
      </c>
      <c r="F29" s="53">
        <v>66791</v>
      </c>
    </row>
    <row r="30" spans="3:6" ht="12.75">
      <c r="C30" s="8"/>
      <c r="D30" s="8"/>
      <c r="E30" s="50">
        <f>SUM(E24:E29)</f>
        <v>985415</v>
      </c>
      <c r="F30" s="50">
        <f>SUM(F24:F29)</f>
        <v>1005407</v>
      </c>
    </row>
    <row r="31" spans="5:6" ht="12.75">
      <c r="E31" s="38"/>
      <c r="F31" s="38"/>
    </row>
    <row r="32" spans="1:6" ht="12.75">
      <c r="A32" s="2">
        <v>8</v>
      </c>
      <c r="B32" s="1" t="s">
        <v>76</v>
      </c>
      <c r="E32" s="38"/>
      <c r="F32" s="38"/>
    </row>
    <row r="33" spans="3:6" ht="12.75">
      <c r="C33" s="27" t="s">
        <v>77</v>
      </c>
      <c r="D33" s="8"/>
      <c r="E33" s="38">
        <f>562336+291625</f>
        <v>853961</v>
      </c>
      <c r="F33" s="38">
        <f>574483+291624</f>
        <v>866107</v>
      </c>
    </row>
    <row r="34" spans="3:6" ht="12.75">
      <c r="C34" s="27" t="s">
        <v>78</v>
      </c>
      <c r="D34" s="8"/>
      <c r="E34" s="38">
        <v>66550</v>
      </c>
      <c r="F34" s="38">
        <v>79714</v>
      </c>
    </row>
    <row r="35" spans="3:7" ht="12.75">
      <c r="C35" s="27" t="s">
        <v>79</v>
      </c>
      <c r="D35" s="8"/>
      <c r="E35" s="38">
        <f>135100+1990-23651</f>
        <v>113439</v>
      </c>
      <c r="F35" s="38">
        <f>140375+1996-23652</f>
        <v>118719</v>
      </c>
      <c r="G35" s="87"/>
    </row>
    <row r="36" spans="3:6" ht="12.75">
      <c r="C36" s="27" t="s">
        <v>80</v>
      </c>
      <c r="D36" s="8"/>
      <c r="E36" s="38">
        <v>2638</v>
      </c>
      <c r="F36" s="38">
        <v>4493</v>
      </c>
    </row>
    <row r="37" spans="3:6" ht="12.75">
      <c r="C37" s="8"/>
      <c r="D37" s="8"/>
      <c r="E37" s="50">
        <f>SUM(E33:E36)</f>
        <v>1036588</v>
      </c>
      <c r="F37" s="50">
        <f>SUM(F33:F36)</f>
        <v>1069033</v>
      </c>
    </row>
    <row r="38" spans="5:6" ht="12.75">
      <c r="E38" s="39"/>
      <c r="F38" s="39"/>
    </row>
    <row r="39" spans="1:6" ht="13.5" thickBot="1">
      <c r="A39" s="2">
        <v>9</v>
      </c>
      <c r="B39" s="1" t="s">
        <v>81</v>
      </c>
      <c r="E39" s="45">
        <f>SUM(E23:E29)-SUM(E33:E36)</f>
        <v>-51173</v>
      </c>
      <c r="F39" s="45">
        <f>SUM(F23:F29)-SUM(F33:F36)</f>
        <v>-63626</v>
      </c>
    </row>
    <row r="40" spans="5:6" ht="13.5" thickTop="1">
      <c r="E40" s="38"/>
      <c r="F40" s="38"/>
    </row>
    <row r="41" spans="5:6" ht="13.5" thickBot="1">
      <c r="E41" s="51">
        <f>SUM(E11:E21)+E39</f>
        <v>757146</v>
      </c>
      <c r="F41" s="51">
        <f>SUM(F11:F21)+F39</f>
        <v>770482</v>
      </c>
    </row>
    <row r="42" spans="1:6" ht="13.5" thickTop="1">
      <c r="A42" s="2">
        <v>10</v>
      </c>
      <c r="B42" s="1" t="s">
        <v>82</v>
      </c>
      <c r="E42" s="38"/>
      <c r="F42" s="38"/>
    </row>
    <row r="43" spans="2:6" ht="12.75">
      <c r="B43" s="1" t="s">
        <v>83</v>
      </c>
      <c r="E43" s="38">
        <v>535158</v>
      </c>
      <c r="F43" s="38">
        <v>535158</v>
      </c>
    </row>
    <row r="44" spans="2:6" ht="12.75">
      <c r="B44" s="1" t="s">
        <v>84</v>
      </c>
      <c r="E44" s="38"/>
      <c r="F44" s="38"/>
    </row>
    <row r="45" spans="3:6" ht="12.75">
      <c r="C45" s="27" t="s">
        <v>85</v>
      </c>
      <c r="D45" s="8"/>
      <c r="E45" s="38">
        <v>133003</v>
      </c>
      <c r="F45" s="38">
        <v>133003</v>
      </c>
    </row>
    <row r="46" spans="3:6" ht="12.75">
      <c r="C46" s="27" t="s">
        <v>86</v>
      </c>
      <c r="D46" s="8"/>
      <c r="E46" s="38">
        <v>902</v>
      </c>
      <c r="F46" s="38">
        <v>902</v>
      </c>
    </row>
    <row r="47" spans="3:6" ht="12.75">
      <c r="C47" s="27" t="s">
        <v>87</v>
      </c>
      <c r="D47" s="8"/>
      <c r="E47" s="38">
        <f>32635+41</f>
        <v>32676</v>
      </c>
      <c r="F47" s="38">
        <v>32677</v>
      </c>
    </row>
    <row r="48" spans="3:6" ht="12.75">
      <c r="C48" s="27" t="s">
        <v>88</v>
      </c>
      <c r="D48" s="8"/>
      <c r="E48" s="38">
        <v>0</v>
      </c>
      <c r="F48" s="38">
        <v>0</v>
      </c>
    </row>
    <row r="49" spans="3:6" ht="12.75">
      <c r="C49" s="27" t="s">
        <v>89</v>
      </c>
      <c r="D49" s="8"/>
      <c r="E49" s="48">
        <v>-252093</v>
      </c>
      <c r="F49" s="48">
        <v>-247246</v>
      </c>
    </row>
    <row r="50" spans="5:6" ht="12.75">
      <c r="E50" s="38">
        <f>SUM(E43:E49)</f>
        <v>449646</v>
      </c>
      <c r="F50" s="38">
        <f>SUM(F43:F49)</f>
        <v>454494</v>
      </c>
    </row>
    <row r="51" spans="5:6" ht="12.75">
      <c r="E51" s="38"/>
      <c r="F51" s="38"/>
    </row>
    <row r="52" spans="1:6" ht="12.75">
      <c r="A52" s="2">
        <v>11</v>
      </c>
      <c r="B52" s="1" t="s">
        <v>90</v>
      </c>
      <c r="E52" s="38">
        <v>63321</v>
      </c>
      <c r="F52" s="38">
        <v>63503</v>
      </c>
    </row>
    <row r="53" spans="5:6" ht="12.75">
      <c r="E53" s="38"/>
      <c r="F53" s="38"/>
    </row>
    <row r="54" spans="1:6" ht="12.75">
      <c r="A54" s="2">
        <v>12</v>
      </c>
      <c r="B54" s="1" t="s">
        <v>91</v>
      </c>
      <c r="E54" s="38">
        <f>491356-291625+23651</f>
        <v>223382</v>
      </c>
      <c r="F54" s="38">
        <f>499632-291625+23651</f>
        <v>231658</v>
      </c>
    </row>
    <row r="55" spans="5:6" ht="12.75">
      <c r="E55" s="38"/>
      <c r="F55" s="38"/>
    </row>
    <row r="56" spans="1:6" ht="12.75">
      <c r="A56" s="2">
        <v>13</v>
      </c>
      <c r="B56" s="1" t="s">
        <v>92</v>
      </c>
      <c r="E56" s="38">
        <v>20797</v>
      </c>
      <c r="F56" s="38">
        <v>20827</v>
      </c>
    </row>
    <row r="57" spans="5:6" ht="12.75">
      <c r="E57" s="38"/>
      <c r="F57" s="38" t="s">
        <v>180</v>
      </c>
    </row>
    <row r="58" spans="5:6" ht="13.5" thickBot="1">
      <c r="E58" s="51">
        <f>SUM(E50:E56)</f>
        <v>757146</v>
      </c>
      <c r="F58" s="51">
        <f>SUM(F50:F56)</f>
        <v>770482</v>
      </c>
    </row>
    <row r="59" spans="5:6" ht="13.5" thickTop="1">
      <c r="E59" s="38">
        <f>+E58-E41</f>
        <v>0</v>
      </c>
      <c r="F59" s="38">
        <f>+F58-F41</f>
        <v>0</v>
      </c>
    </row>
    <row r="60" spans="1:6" ht="12.75">
      <c r="A60" s="2">
        <v>14</v>
      </c>
      <c r="B60" s="1" t="s">
        <v>142</v>
      </c>
      <c r="E60" s="52">
        <f>(+E50-E21)/E43</f>
        <v>0.840211675804155</v>
      </c>
      <c r="F60" s="52">
        <f>(+F50-F21)/F43</f>
        <v>0.8492706826768917</v>
      </c>
    </row>
    <row r="61" spans="5:6" ht="12.75">
      <c r="E61" s="38"/>
      <c r="F61" s="38"/>
    </row>
    <row r="62" spans="5:6" ht="12.75">
      <c r="E62" s="38"/>
      <c r="F62" s="38"/>
    </row>
  </sheetData>
  <printOptions/>
  <pageMargins left="0.64" right="0.49" top="0.38" bottom="1" header="0.2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="75" zoomScaleNormal="75" workbookViewId="0" topLeftCell="A1">
      <pane xSplit="3" ySplit="3" topLeftCell="D22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43" sqref="B243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63" style="1" customWidth="1"/>
    <col min="4" max="4" width="19" style="1" customWidth="1"/>
    <col min="5" max="5" width="18" style="1" customWidth="1"/>
    <col min="6" max="6" width="18.5" style="1" customWidth="1"/>
    <col min="7" max="7" width="11.5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58</v>
      </c>
      <c r="F1" s="59"/>
    </row>
    <row r="2" ht="12.75">
      <c r="A2" s="3" t="s">
        <v>93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94</v>
      </c>
      <c r="H5" s="14"/>
      <c r="I5" s="14"/>
      <c r="J5" s="14"/>
    </row>
    <row r="6" ht="12.75">
      <c r="B6" s="1" t="s">
        <v>168</v>
      </c>
    </row>
    <row r="7" ht="12.75">
      <c r="B7" s="1" t="s">
        <v>169</v>
      </c>
    </row>
    <row r="10" spans="1:2" ht="12.75">
      <c r="A10" s="2">
        <v>2</v>
      </c>
      <c r="B10" s="12" t="s">
        <v>35</v>
      </c>
    </row>
    <row r="11" spans="5:6" ht="12.75">
      <c r="E11" s="2"/>
      <c r="F11" s="2" t="s">
        <v>95</v>
      </c>
    </row>
    <row r="12" spans="5:6" ht="12.75">
      <c r="E12" s="2" t="s">
        <v>13</v>
      </c>
      <c r="F12" s="2" t="s">
        <v>15</v>
      </c>
    </row>
    <row r="13" spans="5:6" ht="12.75">
      <c r="E13" s="2" t="s">
        <v>17</v>
      </c>
      <c r="F13" s="2" t="s">
        <v>17</v>
      </c>
    </row>
    <row r="14" spans="5:6" ht="12.75">
      <c r="E14" s="2" t="s">
        <v>19</v>
      </c>
      <c r="F14" s="2" t="s">
        <v>20</v>
      </c>
    </row>
    <row r="15" spans="5:6" ht="12.75">
      <c r="E15" s="26">
        <v>36981</v>
      </c>
      <c r="F15" s="26">
        <v>36981</v>
      </c>
    </row>
    <row r="16" spans="5:6" ht="12.75">
      <c r="E16" s="2" t="s">
        <v>22</v>
      </c>
      <c r="F16" s="2" t="s">
        <v>22</v>
      </c>
    </row>
    <row r="18" spans="2:6" ht="12.75">
      <c r="B18" s="1" t="s">
        <v>154</v>
      </c>
      <c r="C18" s="1" t="s">
        <v>225</v>
      </c>
      <c r="E18" s="84">
        <v>-267</v>
      </c>
      <c r="F18" s="84">
        <f>-158-109</f>
        <v>-267</v>
      </c>
    </row>
    <row r="19" spans="5:6" ht="12.75">
      <c r="E19" s="83"/>
      <c r="F19" s="40"/>
    </row>
    <row r="20" spans="5:6" ht="12.75">
      <c r="E20" s="41">
        <f>SUM(E17:E19)</f>
        <v>-267</v>
      </c>
      <c r="F20" s="41">
        <f>SUM(F17:F19)</f>
        <v>-267</v>
      </c>
    </row>
    <row r="21" spans="5:6" ht="12.75">
      <c r="E21" s="39"/>
      <c r="F21" s="39"/>
    </row>
    <row r="22" spans="1:6" ht="12.75">
      <c r="A22" s="2">
        <v>3</v>
      </c>
      <c r="B22" s="12" t="s">
        <v>96</v>
      </c>
      <c r="E22" s="38"/>
      <c r="F22" s="38"/>
    </row>
    <row r="23" ht="12.75">
      <c r="B23" s="1" t="s">
        <v>158</v>
      </c>
    </row>
    <row r="26" spans="1:2" ht="12.75">
      <c r="A26" s="63">
        <v>4</v>
      </c>
      <c r="B26" s="12" t="s">
        <v>42</v>
      </c>
    </row>
    <row r="27" ht="12.75">
      <c r="B27" s="30" t="s">
        <v>159</v>
      </c>
    </row>
    <row r="28" spans="2:4" ht="12.75">
      <c r="B28" s="30"/>
      <c r="D28" s="31" t="s">
        <v>22</v>
      </c>
    </row>
    <row r="29" ht="12.75">
      <c r="B29" s="30"/>
    </row>
    <row r="30" spans="2:4" ht="12.75">
      <c r="B30" s="30" t="s">
        <v>160</v>
      </c>
      <c r="D30" s="32">
        <v>2994</v>
      </c>
    </row>
    <row r="31" spans="2:4" ht="12.75">
      <c r="B31" s="30" t="s">
        <v>178</v>
      </c>
      <c r="D31" s="32">
        <v>19</v>
      </c>
    </row>
    <row r="32" spans="2:4" ht="12.75">
      <c r="B32" s="30" t="s">
        <v>161</v>
      </c>
      <c r="D32" s="32">
        <v>0</v>
      </c>
    </row>
    <row r="33" spans="2:4" ht="12.75">
      <c r="B33" s="30" t="s">
        <v>162</v>
      </c>
      <c r="D33" s="32">
        <v>280</v>
      </c>
    </row>
    <row r="34" spans="2:4" ht="12.75">
      <c r="B34" s="30"/>
      <c r="D34" s="50">
        <f>SUM(D30:D33)</f>
        <v>3293</v>
      </c>
    </row>
    <row r="35" ht="12.75">
      <c r="D35" s="38"/>
    </row>
    <row r="36" spans="1:2" ht="12.75">
      <c r="A36" s="2">
        <v>5</v>
      </c>
      <c r="B36" s="5" t="s">
        <v>97</v>
      </c>
    </row>
    <row r="37" ht="12.75">
      <c r="B37" s="1" t="s">
        <v>163</v>
      </c>
    </row>
    <row r="40" spans="1:3" ht="12.75">
      <c r="A40" s="63">
        <v>6</v>
      </c>
      <c r="B40" s="81" t="s">
        <v>98</v>
      </c>
      <c r="C40" s="30"/>
    </row>
    <row r="41" spans="1:7" ht="12.75">
      <c r="A41" s="63"/>
      <c r="B41" s="30" t="s">
        <v>224</v>
      </c>
      <c r="C41" s="82"/>
      <c r="D41" s="15"/>
      <c r="E41" s="15"/>
      <c r="F41" s="15"/>
      <c r="G41" s="15"/>
    </row>
    <row r="42" spans="2:7" ht="12.75">
      <c r="B42" s="30"/>
      <c r="C42" s="15"/>
      <c r="D42" s="15"/>
      <c r="E42" s="15"/>
      <c r="F42" s="15"/>
      <c r="G42" s="15"/>
    </row>
    <row r="43" spans="2:7" ht="12.75">
      <c r="B43" s="30"/>
      <c r="C43" s="15"/>
      <c r="D43" s="15"/>
      <c r="E43" s="15"/>
      <c r="F43" s="15"/>
      <c r="G43" s="15"/>
    </row>
    <row r="45" spans="1:2" ht="12.75">
      <c r="A45" s="63">
        <v>7</v>
      </c>
      <c r="B45" s="5" t="s">
        <v>99</v>
      </c>
    </row>
    <row r="46" spans="2:3" ht="12.75">
      <c r="B46" s="1" t="s">
        <v>23</v>
      </c>
      <c r="C46" s="1" t="s">
        <v>100</v>
      </c>
    </row>
    <row r="48" spans="3:4" ht="12.75">
      <c r="C48" s="34"/>
      <c r="D48" s="36" t="s">
        <v>22</v>
      </c>
    </row>
    <row r="49" spans="3:4" ht="12.75">
      <c r="C49" s="34"/>
      <c r="D49" s="36"/>
    </row>
    <row r="50" spans="3:4" ht="12.75">
      <c r="C50" s="34" t="s">
        <v>101</v>
      </c>
      <c r="D50" s="35">
        <v>0</v>
      </c>
    </row>
    <row r="51" spans="3:4" ht="12.75">
      <c r="C51" s="34" t="s">
        <v>102</v>
      </c>
      <c r="D51" s="35">
        <v>0</v>
      </c>
    </row>
    <row r="52" spans="3:4" ht="12.75">
      <c r="C52" s="34" t="s">
        <v>103</v>
      </c>
      <c r="D52" s="35">
        <v>0</v>
      </c>
    </row>
    <row r="54" spans="2:3" ht="12.75">
      <c r="B54" s="1" t="s">
        <v>25</v>
      </c>
      <c r="C54" s="1" t="s">
        <v>221</v>
      </c>
    </row>
    <row r="56" spans="3:4" ht="12.75">
      <c r="C56" s="14"/>
      <c r="D56" s="37" t="s">
        <v>22</v>
      </c>
    </row>
    <row r="57" spans="3:4" ht="12.75">
      <c r="C57" s="14"/>
      <c r="D57" s="37"/>
    </row>
    <row r="58" spans="3:4" ht="12.75">
      <c r="C58" s="14" t="s">
        <v>104</v>
      </c>
      <c r="D58" s="35">
        <v>21101</v>
      </c>
    </row>
    <row r="59" spans="3:4" ht="12.75">
      <c r="C59" s="14" t="s">
        <v>105</v>
      </c>
      <c r="D59" s="35">
        <v>0</v>
      </c>
    </row>
    <row r="60" spans="3:4" ht="14.25" customHeight="1">
      <c r="C60" s="14" t="s">
        <v>106</v>
      </c>
      <c r="D60" s="35">
        <v>96</v>
      </c>
    </row>
    <row r="63" spans="1:5" ht="12.75">
      <c r="A63" s="63">
        <v>8</v>
      </c>
      <c r="B63" s="28" t="s">
        <v>107</v>
      </c>
      <c r="C63" s="28"/>
      <c r="D63" s="17"/>
      <c r="E63" s="17"/>
    </row>
    <row r="64" spans="2:5" ht="12.75">
      <c r="B64" s="17" t="s">
        <v>222</v>
      </c>
      <c r="C64" s="17"/>
      <c r="D64" s="17"/>
      <c r="E64" s="17"/>
    </row>
    <row r="65" spans="2:5" ht="12.75">
      <c r="B65" s="17"/>
      <c r="C65" s="17"/>
      <c r="D65" s="17"/>
      <c r="E65" s="17"/>
    </row>
    <row r="66" spans="2:5" ht="12.75">
      <c r="B66" s="1" t="s">
        <v>154</v>
      </c>
      <c r="C66" s="1" t="s">
        <v>200</v>
      </c>
      <c r="D66" s="17"/>
      <c r="E66" s="17"/>
    </row>
    <row r="67" spans="3:5" ht="12.75">
      <c r="C67" s="1" t="s">
        <v>201</v>
      </c>
      <c r="D67" s="17"/>
      <c r="E67" s="17"/>
    </row>
    <row r="68" spans="3:5" ht="12.75">
      <c r="C68" s="1" t="s">
        <v>246</v>
      </c>
      <c r="D68" s="17"/>
      <c r="E68" s="17"/>
    </row>
    <row r="69" spans="3:5" ht="12.75">
      <c r="C69" s="1" t="s">
        <v>245</v>
      </c>
      <c r="D69" s="17"/>
      <c r="E69" s="17"/>
    </row>
    <row r="70" spans="3:5" ht="12.75">
      <c r="C70" s="1" t="s">
        <v>0</v>
      </c>
      <c r="D70" s="17"/>
      <c r="E70" s="17"/>
    </row>
    <row r="71" spans="4:5" ht="12.75">
      <c r="D71" s="17"/>
      <c r="E71" s="17"/>
    </row>
    <row r="72" spans="2:5" ht="12.75">
      <c r="B72" s="1" t="s">
        <v>155</v>
      </c>
      <c r="C72" s="1" t="s">
        <v>242</v>
      </c>
      <c r="D72" s="17"/>
      <c r="E72" s="17"/>
    </row>
    <row r="73" spans="3:5" ht="12.75">
      <c r="C73" s="1" t="s">
        <v>243</v>
      </c>
      <c r="D73" s="17"/>
      <c r="E73" s="17"/>
    </row>
    <row r="74" spans="3:5" ht="12.75">
      <c r="C74" s="1" t="s">
        <v>237</v>
      </c>
      <c r="D74" s="17"/>
      <c r="E74" s="17"/>
    </row>
    <row r="75" spans="3:5" ht="12.75">
      <c r="C75" s="1" t="s">
        <v>238</v>
      </c>
      <c r="D75" s="17"/>
      <c r="E75" s="17"/>
    </row>
    <row r="76" spans="3:5" ht="12.75">
      <c r="C76" s="1" t="s">
        <v>244</v>
      </c>
      <c r="D76" s="17"/>
      <c r="E76" s="17"/>
    </row>
    <row r="77" spans="4:5" ht="12.75">
      <c r="D77" s="17"/>
      <c r="E77" s="17"/>
    </row>
    <row r="78" spans="4:5" ht="12.75">
      <c r="D78" s="17"/>
      <c r="E78" s="17"/>
    </row>
    <row r="79" spans="1:2" s="30" customFormat="1" ht="12.75">
      <c r="A79" s="63">
        <v>9</v>
      </c>
      <c r="B79" s="81" t="s">
        <v>108</v>
      </c>
    </row>
    <row r="80" spans="1:2" ht="12.75">
      <c r="A80" s="63"/>
      <c r="B80" s="1" t="s">
        <v>192</v>
      </c>
    </row>
    <row r="81" spans="1:2" ht="12.75">
      <c r="A81" s="63"/>
      <c r="B81" s="1" t="s">
        <v>193</v>
      </c>
    </row>
    <row r="82" ht="12.75">
      <c r="A82" s="63"/>
    </row>
    <row r="83" spans="1:3" ht="12.75">
      <c r="A83" s="63"/>
      <c r="B83" s="31" t="s">
        <v>190</v>
      </c>
      <c r="C83" s="1" t="s">
        <v>209</v>
      </c>
    </row>
    <row r="84" spans="1:3" ht="12.75">
      <c r="A84" s="63"/>
      <c r="B84" s="3"/>
      <c r="C84" s="1" t="s">
        <v>194</v>
      </c>
    </row>
    <row r="85" spans="1:3" ht="12.75">
      <c r="A85" s="63"/>
      <c r="B85" s="7"/>
      <c r="C85" s="1" t="s">
        <v>247</v>
      </c>
    </row>
    <row r="86" spans="1:3" ht="12.75">
      <c r="A86" s="63"/>
      <c r="B86" s="7"/>
      <c r="C86" s="1" t="s">
        <v>248</v>
      </c>
    </row>
    <row r="88" spans="2:3" ht="12.75">
      <c r="B88" s="31" t="s">
        <v>191</v>
      </c>
      <c r="C88" s="1" t="s">
        <v>198</v>
      </c>
    </row>
    <row r="89" ht="12.75">
      <c r="C89" s="1" t="s">
        <v>195</v>
      </c>
    </row>
    <row r="91" spans="2:3" ht="12.75">
      <c r="B91" s="31" t="s">
        <v>196</v>
      </c>
      <c r="C91" s="1" t="s">
        <v>202</v>
      </c>
    </row>
    <row r="92" ht="12.75">
      <c r="C92" s="1" t="s">
        <v>203</v>
      </c>
    </row>
    <row r="93" ht="12.75">
      <c r="C93" s="1" t="s">
        <v>204</v>
      </c>
    </row>
    <row r="94" ht="12.75">
      <c r="C94" s="1" t="s">
        <v>205</v>
      </c>
    </row>
    <row r="96" spans="2:3" ht="12.75">
      <c r="B96" s="31" t="s">
        <v>197</v>
      </c>
      <c r="C96" s="1" t="s">
        <v>206</v>
      </c>
    </row>
    <row r="97" ht="12.75">
      <c r="C97" s="1" t="s">
        <v>3</v>
      </c>
    </row>
    <row r="99" ht="12.75">
      <c r="B99" s="1" t="s">
        <v>239</v>
      </c>
    </row>
    <row r="100" ht="12.75">
      <c r="B100" s="1" t="s">
        <v>240</v>
      </c>
    </row>
    <row r="101" ht="12.75">
      <c r="B101" s="1" t="s">
        <v>241</v>
      </c>
    </row>
    <row r="103" ht="12.75">
      <c r="B103" s="1" t="s">
        <v>199</v>
      </c>
    </row>
    <row r="104" ht="12.75">
      <c r="B104" s="1" t="s">
        <v>1</v>
      </c>
    </row>
    <row r="105" ht="12.75">
      <c r="B105" s="1" t="s">
        <v>2</v>
      </c>
    </row>
    <row r="106" ht="12.75">
      <c r="B106" s="1" t="s">
        <v>4</v>
      </c>
    </row>
    <row r="107" ht="12.75">
      <c r="B107" s="1" t="s">
        <v>5</v>
      </c>
    </row>
    <row r="108" ht="12.75">
      <c r="B108" s="1" t="s">
        <v>6</v>
      </c>
    </row>
    <row r="110" ht="12.75">
      <c r="B110" s="1" t="s">
        <v>207</v>
      </c>
    </row>
    <row r="111" ht="12.75">
      <c r="B111" s="1" t="s">
        <v>7</v>
      </c>
    </row>
    <row r="112" ht="12.75">
      <c r="B112" s="1" t="s">
        <v>8</v>
      </c>
    </row>
    <row r="113" ht="12.75">
      <c r="B113" s="1" t="s">
        <v>208</v>
      </c>
    </row>
    <row r="116" spans="1:2" ht="12.75">
      <c r="A116" s="2">
        <v>10</v>
      </c>
      <c r="B116" s="5" t="s">
        <v>109</v>
      </c>
    </row>
    <row r="117" ht="12.75">
      <c r="B117" s="17" t="s">
        <v>157</v>
      </c>
    </row>
    <row r="118" ht="12.75">
      <c r="B118" s="18"/>
    </row>
    <row r="120" spans="1:2" ht="12.75">
      <c r="A120" s="63">
        <v>11</v>
      </c>
      <c r="B120" s="12" t="s">
        <v>110</v>
      </c>
    </row>
    <row r="121" ht="12.75">
      <c r="B121" s="1" t="s">
        <v>170</v>
      </c>
    </row>
    <row r="122" ht="12.75">
      <c r="B122" s="1" t="s">
        <v>223</v>
      </c>
    </row>
    <row r="124" ht="12.75">
      <c r="B124" s="64"/>
    </row>
    <row r="125" spans="1:2" ht="12.75">
      <c r="A125" s="63">
        <v>12</v>
      </c>
      <c r="B125" s="5" t="s">
        <v>111</v>
      </c>
    </row>
    <row r="126" ht="12.75">
      <c r="B126" s="5"/>
    </row>
    <row r="127" ht="12.75">
      <c r="B127" s="27" t="s">
        <v>227</v>
      </c>
    </row>
    <row r="129" ht="12.75">
      <c r="B129" s="58" t="s">
        <v>77</v>
      </c>
    </row>
    <row r="130" spans="2:4" ht="12.75">
      <c r="B130" s="14"/>
      <c r="C130" s="14"/>
      <c r="D130" s="37" t="s">
        <v>22</v>
      </c>
    </row>
    <row r="131" spans="2:4" ht="12.75">
      <c r="B131" s="14"/>
      <c r="C131" s="14"/>
      <c r="D131" s="97"/>
    </row>
    <row r="132" spans="2:4" ht="12.75">
      <c r="B132" s="56" t="s">
        <v>112</v>
      </c>
      <c r="C132" s="14"/>
      <c r="D132" s="35">
        <f>159338+291625</f>
        <v>450963</v>
      </c>
    </row>
    <row r="133" spans="2:4" ht="12.75">
      <c r="B133" s="56" t="s">
        <v>113</v>
      </c>
      <c r="C133" s="14"/>
      <c r="D133" s="32">
        <v>402998</v>
      </c>
    </row>
    <row r="134" ht="12.75">
      <c r="D134" s="96">
        <f>SUM(D132:D133)</f>
        <v>853961</v>
      </c>
    </row>
    <row r="135" ht="12.75">
      <c r="D135" s="35"/>
    </row>
    <row r="136" ht="12.75">
      <c r="D136" s="35"/>
    </row>
    <row r="137" spans="2:4" ht="12.75">
      <c r="B137" s="1" t="s">
        <v>114</v>
      </c>
      <c r="D137" s="35"/>
    </row>
    <row r="138" ht="12.75">
      <c r="D138" s="35"/>
    </row>
    <row r="139" ht="12.75">
      <c r="D139" s="57" t="s">
        <v>115</v>
      </c>
    </row>
    <row r="140" spans="2:4" ht="12.75">
      <c r="B140" s="1" t="s">
        <v>116</v>
      </c>
      <c r="D140" s="35"/>
    </row>
    <row r="141" spans="2:4" ht="12.75">
      <c r="B141"/>
      <c r="C141" s="1" t="s">
        <v>117</v>
      </c>
      <c r="D141" s="35">
        <f>76743+4964</f>
        <v>81707</v>
      </c>
    </row>
    <row r="142" spans="2:4" ht="12.75" hidden="1">
      <c r="B142"/>
      <c r="C142" s="1" t="s">
        <v>119</v>
      </c>
      <c r="D142" s="35">
        <v>0</v>
      </c>
    </row>
    <row r="143" spans="1:4" ht="12.75">
      <c r="A143" s="7"/>
      <c r="D143" s="32"/>
    </row>
    <row r="144" spans="1:4" ht="12.75">
      <c r="A144" s="7"/>
      <c r="B144" s="1" t="s">
        <v>118</v>
      </c>
      <c r="D144" s="32"/>
    </row>
    <row r="145" spans="1:4" ht="12.75">
      <c r="A145" s="7"/>
      <c r="B145"/>
      <c r="C145" s="1" t="s">
        <v>117</v>
      </c>
      <c r="D145" s="32">
        <v>40510</v>
      </c>
    </row>
    <row r="146" spans="1:4" ht="12.75">
      <c r="A146" s="7"/>
      <c r="B146"/>
      <c r="C146" s="1" t="s">
        <v>119</v>
      </c>
      <c r="D146" s="32">
        <v>2728</v>
      </c>
    </row>
    <row r="147" spans="1:4" ht="12.75">
      <c r="A147" s="7"/>
      <c r="B147"/>
      <c r="C147" s="1" t="s">
        <v>181</v>
      </c>
      <c r="D147" s="32">
        <v>3567</v>
      </c>
    </row>
    <row r="148" spans="1:4" ht="12.75">
      <c r="A148" s="7"/>
      <c r="C148" s="14" t="s">
        <v>179</v>
      </c>
      <c r="D148" s="32">
        <v>482</v>
      </c>
    </row>
    <row r="149" spans="1:4" ht="12.75">
      <c r="A149" s="7"/>
      <c r="D149" s="32"/>
    </row>
    <row r="150" spans="2:4" ht="12.75">
      <c r="B150" s="58" t="s">
        <v>91</v>
      </c>
      <c r="D150" s="32"/>
    </row>
    <row r="151" spans="2:4" ht="12.75">
      <c r="B151" s="14"/>
      <c r="C151" s="14"/>
      <c r="D151" s="57" t="s">
        <v>22</v>
      </c>
    </row>
    <row r="152" spans="2:4" ht="12.75">
      <c r="B152"/>
      <c r="C152" s="14"/>
      <c r="D152" s="35"/>
    </row>
    <row r="153" spans="2:4" ht="12.75">
      <c r="B153" s="14" t="s">
        <v>112</v>
      </c>
      <c r="C153" s="14"/>
      <c r="D153" s="35">
        <f>331-7+23651</f>
        <v>23975</v>
      </c>
    </row>
    <row r="154" spans="2:4" ht="12.75">
      <c r="B154" s="14" t="s">
        <v>113</v>
      </c>
      <c r="C154" s="14"/>
      <c r="D154" s="35">
        <f>60711+145115+189-6608</f>
        <v>199407</v>
      </c>
    </row>
    <row r="155" spans="2:4" ht="12.75">
      <c r="B155" s="14"/>
      <c r="C155" s="14"/>
      <c r="D155" s="96">
        <f>SUM(D153:D154)</f>
        <v>223382</v>
      </c>
    </row>
    <row r="156" spans="2:5" ht="12.75">
      <c r="B156" s="14"/>
      <c r="C156" s="14"/>
      <c r="D156" s="35"/>
      <c r="E156" s="87"/>
    </row>
    <row r="157" spans="2:4" ht="12.75">
      <c r="B157" s="14" t="s">
        <v>120</v>
      </c>
      <c r="C157" s="14"/>
      <c r="D157" s="35"/>
    </row>
    <row r="158" spans="2:4" ht="12.75">
      <c r="B158" s="14"/>
      <c r="C158" s="14"/>
      <c r="D158" s="35"/>
    </row>
    <row r="159" spans="2:4" ht="12.75">
      <c r="B159" s="19"/>
      <c r="C159" s="14"/>
      <c r="D159" s="57" t="s">
        <v>115</v>
      </c>
    </row>
    <row r="160" spans="2:4" ht="12.75">
      <c r="B160" s="14" t="s">
        <v>121</v>
      </c>
      <c r="C160" s="14"/>
      <c r="D160" s="35"/>
    </row>
    <row r="161" spans="2:5" ht="12.75">
      <c r="B161" s="14"/>
      <c r="C161" s="14" t="s">
        <v>179</v>
      </c>
      <c r="D161" s="35">
        <v>65</v>
      </c>
      <c r="E161" s="85"/>
    </row>
    <row r="162" spans="2:5" ht="12.75">
      <c r="B162" s="14"/>
      <c r="C162" s="14"/>
      <c r="D162" s="35"/>
      <c r="E162" s="85"/>
    </row>
    <row r="163" spans="2:5" ht="12.75">
      <c r="B163" s="14" t="s">
        <v>118</v>
      </c>
      <c r="C163" s="14"/>
      <c r="D163" s="35"/>
      <c r="E163" s="85"/>
    </row>
    <row r="164" spans="2:5" ht="12.75">
      <c r="B164" s="14"/>
      <c r="C164" s="14" t="s">
        <v>117</v>
      </c>
      <c r="D164" s="35">
        <f>7654</f>
        <v>7654</v>
      </c>
      <c r="E164" s="85"/>
    </row>
    <row r="165" spans="2:5" ht="12.75">
      <c r="B165" s="14"/>
      <c r="C165" s="14" t="s">
        <v>119</v>
      </c>
      <c r="D165" s="35">
        <f>79125-3500</f>
        <v>75625</v>
      </c>
      <c r="E165" s="85"/>
    </row>
    <row r="166" spans="2:5" ht="12.75">
      <c r="B166" s="14"/>
      <c r="C166" s="14"/>
      <c r="D166" s="35"/>
      <c r="E166" s="85"/>
    </row>
    <row r="167" spans="2:4" ht="12.75">
      <c r="B167" s="14"/>
      <c r="C167" s="14"/>
      <c r="D167" s="35"/>
    </row>
    <row r="168" spans="1:2" ht="12.75">
      <c r="A168" s="63">
        <v>13</v>
      </c>
      <c r="B168" s="28" t="s">
        <v>122</v>
      </c>
    </row>
    <row r="169" ht="12.75">
      <c r="D169" s="31" t="s">
        <v>22</v>
      </c>
    </row>
    <row r="170" ht="12.75">
      <c r="B170" s="14" t="s">
        <v>118</v>
      </c>
    </row>
    <row r="171" spans="3:5" ht="12.75">
      <c r="C171" s="30" t="s">
        <v>189</v>
      </c>
      <c r="D171" s="86">
        <v>7512.6</v>
      </c>
      <c r="E171" s="30"/>
    </row>
    <row r="172" spans="3:5" ht="12.75">
      <c r="C172" s="30"/>
      <c r="D172" s="86"/>
      <c r="E172" s="30"/>
    </row>
    <row r="173" spans="2:4" ht="12.75">
      <c r="B173" s="14" t="s">
        <v>121</v>
      </c>
      <c r="C173" s="18"/>
      <c r="D173" s="30"/>
    </row>
    <row r="174" spans="2:4" ht="12.75">
      <c r="B174" s="14"/>
      <c r="C174" s="1" t="s">
        <v>171</v>
      </c>
      <c r="D174" s="32">
        <v>8327</v>
      </c>
    </row>
    <row r="175" spans="2:4" ht="12.75">
      <c r="B175" s="14"/>
      <c r="C175" s="18"/>
      <c r="D175" s="94">
        <f>SUM(D171:D174)</f>
        <v>15839.6</v>
      </c>
    </row>
    <row r="178" spans="1:2" ht="12.75">
      <c r="A178" s="2">
        <v>14</v>
      </c>
      <c r="B178" s="28" t="s">
        <v>123</v>
      </c>
    </row>
    <row r="179" ht="12.75">
      <c r="B179" s="30" t="s">
        <v>124</v>
      </c>
    </row>
    <row r="180" ht="12.75">
      <c r="B180" s="20"/>
    </row>
    <row r="182" spans="1:2" ht="12.75">
      <c r="A182" s="2">
        <v>15</v>
      </c>
      <c r="B182" s="28" t="s">
        <v>125</v>
      </c>
    </row>
    <row r="183" ht="12.75">
      <c r="B183" s="33" t="s">
        <v>152</v>
      </c>
    </row>
    <row r="184" ht="12.75">
      <c r="B184" s="33"/>
    </row>
    <row r="186" spans="1:2" ht="12.75">
      <c r="A186" s="63">
        <v>16</v>
      </c>
      <c r="B186" s="28" t="s">
        <v>126</v>
      </c>
    </row>
    <row r="187" ht="12.75">
      <c r="B187" s="60" t="s">
        <v>143</v>
      </c>
    </row>
    <row r="188" ht="12.75">
      <c r="B188" s="60"/>
    </row>
    <row r="189" ht="12.75">
      <c r="B189" s="62" t="s">
        <v>144</v>
      </c>
    </row>
    <row r="191" spans="3:6" ht="12.75">
      <c r="C191" s="21"/>
      <c r="D191" s="89" t="s">
        <v>24</v>
      </c>
      <c r="E191" s="89" t="s">
        <v>127</v>
      </c>
      <c r="F191" s="89" t="s">
        <v>182</v>
      </c>
    </row>
    <row r="192" spans="3:6" ht="12.75">
      <c r="C192" s="22"/>
      <c r="D192" s="90"/>
      <c r="E192" s="91" t="s">
        <v>42</v>
      </c>
      <c r="F192" s="91"/>
    </row>
    <row r="193" spans="3:6" ht="12.75">
      <c r="C193" s="16"/>
      <c r="D193" s="71" t="s">
        <v>22</v>
      </c>
      <c r="E193" s="72" t="s">
        <v>22</v>
      </c>
      <c r="F193" s="73" t="s">
        <v>22</v>
      </c>
    </row>
    <row r="194" spans="3:6" ht="12.75">
      <c r="C194" s="22"/>
      <c r="D194" s="74"/>
      <c r="E194" s="74"/>
      <c r="F194" s="74"/>
    </row>
    <row r="195" spans="3:6" ht="12.75">
      <c r="C195" s="42" t="s">
        <v>128</v>
      </c>
      <c r="D195" s="75">
        <v>47030</v>
      </c>
      <c r="E195" s="75">
        <v>12820</v>
      </c>
      <c r="F195" s="75">
        <v>1235883</v>
      </c>
    </row>
    <row r="196" spans="3:6" ht="12.75">
      <c r="C196" s="22" t="s">
        <v>129</v>
      </c>
      <c r="D196" s="75">
        <v>4177</v>
      </c>
      <c r="E196" s="75">
        <v>-13416</v>
      </c>
      <c r="F196" s="75">
        <v>135742</v>
      </c>
    </row>
    <row r="197" spans="3:6" ht="12.75">
      <c r="C197" s="22" t="s">
        <v>130</v>
      </c>
      <c r="D197" s="75">
        <v>31275</v>
      </c>
      <c r="E197" s="75">
        <v>-2515</v>
      </c>
      <c r="F197" s="75">
        <v>102215</v>
      </c>
    </row>
    <row r="198" spans="3:6" ht="12.75">
      <c r="C198" s="22" t="s">
        <v>131</v>
      </c>
      <c r="D198" s="75">
        <v>0</v>
      </c>
      <c r="E198" s="75">
        <v>7641</v>
      </c>
      <c r="F198" s="75">
        <v>48888</v>
      </c>
    </row>
    <row r="199" spans="3:6" ht="12.75">
      <c r="C199" s="22" t="s">
        <v>132</v>
      </c>
      <c r="D199" s="75">
        <f>1089+3880+72</f>
        <v>5041</v>
      </c>
      <c r="E199" s="75">
        <f>-3163+467-5326</f>
        <v>-8022</v>
      </c>
      <c r="F199" s="75">
        <f>35160+21106+214740</f>
        <v>271006</v>
      </c>
    </row>
    <row r="200" spans="3:6" ht="12.75">
      <c r="C200" s="43"/>
      <c r="D200" s="76">
        <f>SUM(D195:D199)</f>
        <v>87523</v>
      </c>
      <c r="E200" s="76">
        <f>SUM(E195:E199)</f>
        <v>-3492</v>
      </c>
      <c r="F200" s="76">
        <f>SUM(F195:F199)</f>
        <v>1793734</v>
      </c>
    </row>
    <row r="201" spans="3:6" ht="12.75">
      <c r="C201" s="19"/>
      <c r="D201" s="54"/>
      <c r="E201" s="54"/>
      <c r="F201" s="54"/>
    </row>
    <row r="202" spans="2:6" ht="12.75">
      <c r="B202" s="12" t="s">
        <v>145</v>
      </c>
      <c r="C202" s="19"/>
      <c r="D202" s="54"/>
      <c r="E202" s="54"/>
      <c r="F202" s="54"/>
    </row>
    <row r="203" spans="3:6" ht="12.75">
      <c r="C203" s="14"/>
      <c r="D203" s="39"/>
      <c r="E203" s="39"/>
      <c r="F203" s="39"/>
    </row>
    <row r="204" spans="3:6" ht="12.75">
      <c r="C204" s="21"/>
      <c r="D204" s="92" t="s">
        <v>24</v>
      </c>
      <c r="E204" s="89" t="s">
        <v>127</v>
      </c>
      <c r="F204" s="89" t="s">
        <v>182</v>
      </c>
    </row>
    <row r="205" spans="3:6" ht="12.75">
      <c r="C205" s="22"/>
      <c r="D205" s="90"/>
      <c r="E205" s="91" t="s">
        <v>42</v>
      </c>
      <c r="F205" s="91"/>
    </row>
    <row r="206" spans="3:6" ht="12.75">
      <c r="C206" s="22"/>
      <c r="D206" s="71" t="s">
        <v>22</v>
      </c>
      <c r="E206" s="72" t="s">
        <v>22</v>
      </c>
      <c r="F206" s="73" t="s">
        <v>22</v>
      </c>
    </row>
    <row r="207" spans="3:6" ht="12.75">
      <c r="C207" s="22"/>
      <c r="D207" s="71"/>
      <c r="E207" s="72"/>
      <c r="F207" s="73"/>
    </row>
    <row r="208" spans="3:6" ht="12.75">
      <c r="C208" s="22" t="s">
        <v>146</v>
      </c>
      <c r="D208" s="77">
        <v>74854</v>
      </c>
      <c r="E208" s="78">
        <v>12895</v>
      </c>
      <c r="F208" s="75">
        <v>1454034</v>
      </c>
    </row>
    <row r="209" spans="3:6" ht="12.75">
      <c r="C209" s="22" t="s">
        <v>147</v>
      </c>
      <c r="D209" s="77">
        <v>746</v>
      </c>
      <c r="E209" s="78">
        <v>-1891</v>
      </c>
      <c r="F209" s="75">
        <v>13068</v>
      </c>
    </row>
    <row r="210" spans="3:6" ht="12.75">
      <c r="C210" s="22" t="s">
        <v>148</v>
      </c>
      <c r="D210" s="77">
        <v>7569</v>
      </c>
      <c r="E210" s="78">
        <v>-6488</v>
      </c>
      <c r="F210" s="75">
        <v>206435</v>
      </c>
    </row>
    <row r="211" spans="3:6" ht="12.75">
      <c r="C211" s="22" t="s">
        <v>149</v>
      </c>
      <c r="D211" s="77">
        <v>1019</v>
      </c>
      <c r="E211" s="78">
        <v>-1004</v>
      </c>
      <c r="F211" s="75">
        <v>29389</v>
      </c>
    </row>
    <row r="212" spans="3:6" ht="12.75">
      <c r="C212" s="22" t="s">
        <v>150</v>
      </c>
      <c r="D212" s="77">
        <v>3335</v>
      </c>
      <c r="E212" s="78">
        <v>-6402</v>
      </c>
      <c r="F212" s="75">
        <v>81066</v>
      </c>
    </row>
    <row r="213" spans="3:6" ht="12.75">
      <c r="C213" s="22" t="s">
        <v>151</v>
      </c>
      <c r="D213" s="77">
        <v>0</v>
      </c>
      <c r="E213" s="78">
        <v>-602</v>
      </c>
      <c r="F213" s="75">
        <v>9742</v>
      </c>
    </row>
    <row r="214" spans="3:6" ht="12.75">
      <c r="C214" s="43"/>
      <c r="D214" s="79">
        <f>SUM(D208:D213)</f>
        <v>87523</v>
      </c>
      <c r="E214" s="76">
        <f>SUM(E208:E213)</f>
        <v>-3492</v>
      </c>
      <c r="F214" s="80">
        <f>SUM(F208:F213)</f>
        <v>1793734</v>
      </c>
    </row>
    <row r="215" spans="3:6" ht="12.75">
      <c r="C215" s="14"/>
      <c r="D215" s="39"/>
      <c r="E215" s="39"/>
      <c r="F215" s="39"/>
    </row>
    <row r="216" spans="3:6" ht="12.75">
      <c r="C216" s="14"/>
      <c r="D216" s="39"/>
      <c r="E216" s="39"/>
      <c r="F216" s="39"/>
    </row>
    <row r="217" spans="1:6" s="30" customFormat="1" ht="12.75">
      <c r="A217" s="63">
        <v>17</v>
      </c>
      <c r="B217" s="81" t="s">
        <v>133</v>
      </c>
      <c r="C217" s="34"/>
      <c r="D217" s="34"/>
      <c r="E217" s="34"/>
      <c r="F217" s="34"/>
    </row>
    <row r="218" ht="12.75">
      <c r="B218" s="1" t="s">
        <v>234</v>
      </c>
    </row>
    <row r="219" ht="12.75">
      <c r="B219" s="1" t="s">
        <v>235</v>
      </c>
    </row>
    <row r="222" spans="1:2" s="30" customFormat="1" ht="12.75">
      <c r="A222" s="63">
        <v>18</v>
      </c>
      <c r="B222" s="28" t="s">
        <v>134</v>
      </c>
    </row>
    <row r="223" ht="12.75">
      <c r="B223" s="1" t="s">
        <v>236</v>
      </c>
    </row>
    <row r="224" ht="12.75">
      <c r="B224" s="1" t="s">
        <v>255</v>
      </c>
    </row>
    <row r="225" ht="12.75">
      <c r="B225" s="1" t="s">
        <v>250</v>
      </c>
    </row>
    <row r="226" ht="12.75">
      <c r="B226" s="1" t="s">
        <v>233</v>
      </c>
    </row>
    <row r="228" ht="12.75">
      <c r="B228" s="1" t="s">
        <v>230</v>
      </c>
    </row>
    <row r="229" ht="12.75">
      <c r="B229" s="1" t="s">
        <v>232</v>
      </c>
    </row>
    <row r="230" ht="12.75">
      <c r="B230" s="1" t="s">
        <v>231</v>
      </c>
    </row>
    <row r="233" spans="1:3" ht="12.75">
      <c r="A233" s="63">
        <v>19</v>
      </c>
      <c r="B233" s="28" t="s">
        <v>135</v>
      </c>
      <c r="C233" s="30"/>
    </row>
    <row r="234" spans="1:2" ht="12.75">
      <c r="A234" s="63"/>
      <c r="B234" s="17" t="s">
        <v>228</v>
      </c>
    </row>
    <row r="235" spans="1:2" ht="12.75">
      <c r="A235" s="63"/>
      <c r="B235" s="17" t="s">
        <v>229</v>
      </c>
    </row>
    <row r="236" ht="12.75">
      <c r="B236" s="17"/>
    </row>
    <row r="237" ht="12.75">
      <c r="B237" s="17"/>
    </row>
    <row r="238" spans="1:2" ht="12.75">
      <c r="A238" s="2">
        <v>20</v>
      </c>
      <c r="B238" s="12" t="s">
        <v>136</v>
      </c>
    </row>
    <row r="239" ht="12.75">
      <c r="B239" s="1" t="s">
        <v>137</v>
      </c>
    </row>
    <row r="242" spans="1:2" ht="12.75">
      <c r="A242" s="2">
        <v>21</v>
      </c>
      <c r="B242" s="5" t="s">
        <v>138</v>
      </c>
    </row>
    <row r="243" ht="12.75">
      <c r="B243" s="1" t="s">
        <v>256</v>
      </c>
    </row>
    <row r="246" s="17" customFormat="1" ht="12.75">
      <c r="A246" s="61"/>
    </row>
    <row r="247" s="17" customFormat="1" ht="12.75">
      <c r="A247" s="61"/>
    </row>
    <row r="248" s="17" customFormat="1" ht="12.75">
      <c r="A248" s="61"/>
    </row>
    <row r="249" ht="12.75">
      <c r="A249" s="7" t="s">
        <v>156</v>
      </c>
    </row>
    <row r="255" ht="12.75">
      <c r="A255" s="7" t="s">
        <v>139</v>
      </c>
    </row>
    <row r="256" ht="12.75">
      <c r="A256" s="7" t="s">
        <v>140</v>
      </c>
    </row>
    <row r="257" ht="12.75">
      <c r="A257" s="7"/>
    </row>
    <row r="258" ht="12.75">
      <c r="A258" s="7" t="s">
        <v>141</v>
      </c>
    </row>
    <row r="259" ht="12.75">
      <c r="A259" s="7"/>
    </row>
    <row r="260" spans="1:2" ht="12.75">
      <c r="A260" s="88" t="s">
        <v>249</v>
      </c>
      <c r="B260" s="30"/>
    </row>
  </sheetData>
  <printOptions/>
  <pageMargins left="0.45" right="0.25" top="0.47" bottom="0.58" header="0.25" footer="0.21"/>
  <pageSetup horizontalDpi="600" verticalDpi="600" orientation="portrait" scale="79" r:id="rId1"/>
  <headerFooter alignWithMargins="0">
    <oddFooter>&amp;C&amp;P</oddFooter>
  </headerFooter>
  <rowBreaks count="4" manualBreakCount="4">
    <brk id="61" max="255" man="1"/>
    <brk id="123" max="255" man="1"/>
    <brk id="184" max="255" man="1"/>
    <brk id="236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2001-05-23T10:17:00Z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