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615" windowHeight="5235" activeTab="0"/>
  </bookViews>
  <sheets>
    <sheet name="pl" sheetId="1" r:id="rId1"/>
    <sheet name="bs" sheetId="2" r:id="rId2"/>
    <sheet name="notes 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2">'notes '!$A:$IV</definedName>
    <definedName name="_xlnm.Print_Area" localSheetId="0">'pl'!$A$1:$J$84</definedName>
    <definedName name="_xlnm.Print_Titles" localSheetId="2">'notes '!$1:$4</definedName>
  </definedNames>
  <calcPr fullCalcOnLoad="1"/>
</workbook>
</file>

<file path=xl/sharedStrings.xml><?xml version="1.0" encoding="utf-8"?>
<sst xmlns="http://schemas.openxmlformats.org/spreadsheetml/2006/main" count="380" uniqueCount="292">
  <si>
    <r>
      <t>100% equity interest in Cakara Alam (PNG) Pty Ltd for a cash consideration of USD3.5 million.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OGL has obtained the approval </t>
    </r>
  </si>
  <si>
    <t xml:space="preserve">from the landowner of the company in Papua New Guinea.The completion of this transaction is subject to the approvals of </t>
  </si>
  <si>
    <t>various government agencies in Papua New Guinea.</t>
  </si>
  <si>
    <t xml:space="preserve">reduction and share consolidation by OGL ("Proposed Capital Reconstruction"), novation of loans and conversion of amount owing </t>
  </si>
  <si>
    <t xml:space="preserve">by OGL and Lang Timbers Sdn Bhd to L&amp;G into OGL Class B and OGL Convertible Bonds to strengthen its financial position </t>
  </si>
  <si>
    <t>issue of New Bonds, Floating Rate Notes, new L&amp;G Shares and cash payment ("Bond Proposal").</t>
  </si>
  <si>
    <t>("Proposed Conversion of Intercompany Loan"). OGL has obtained approvals from Australian Stock Exchange Limited and members of</t>
  </si>
  <si>
    <t xml:space="preserve">OGL on Proposed Capital Reconstruction and Proposed Conversion of Intercompany Loan on 1 June 2000 and 30 November 2000 </t>
  </si>
  <si>
    <t>respectively. Other relevant authorities approval are still pending.</t>
  </si>
  <si>
    <t xml:space="preserve">entered into a conditional Share Sale Agreement with Bumi Armada Navigation Sdn Bhd for the sale of 735,000 ordinary </t>
  </si>
  <si>
    <t>shares of RM1.00 each representing 49% equity interest in Armada Tankers Sdn Bhd for a cash consideration of RM5,561,839.</t>
  </si>
  <si>
    <t xml:space="preserve">The Foreign Investment Committee's approval for both the BSB Settlement Proposal and Bonds Proposal was obtained on </t>
  </si>
  <si>
    <t>(Note 7 - continued)</t>
  </si>
  <si>
    <t xml:space="preserve">The Group recorded a turnover of RM450.51 million and loss before tax of RM119.36 million for the financial year ended </t>
  </si>
  <si>
    <t>LAND &amp; GENERAL BERHAD                   (COMPANY NO 5507-H)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</si>
  <si>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</si>
  <si>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</si>
  <si>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</si>
  <si>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</si>
  <si>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</si>
  <si>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</si>
  <si>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</si>
  <si>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</si>
  <si>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</si>
  <si>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</si>
  <si>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</si>
  <si>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</si>
  <si>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</si>
  <si>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</si>
  <si>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</si>
  <si>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</si>
  <si>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</si>
  <si>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</si>
  <si>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</si>
  <si>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borrowings, depreciation and</t>
  </si>
  <si>
    <t>amortisation, exceptional items, but before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</si>
  <si>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</si>
  <si>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</si>
  <si>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</si>
  <si>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</si>
  <si>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</si>
  <si>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</si>
  <si>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</si>
  <si>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</si>
  <si>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</si>
  <si>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interests and extraordinary items</t>
  </si>
  <si>
    <t>(h)</t>
  </si>
  <si>
    <t>Taxation</t>
  </si>
  <si>
    <t>(i)</t>
  </si>
  <si>
    <t>before deducting minority interests</t>
  </si>
  <si>
    <t>(ii)</t>
  </si>
  <si>
    <t>Minority interests</t>
  </si>
  <si>
    <t>(j)</t>
  </si>
  <si>
    <t>attributable to members of the company</t>
  </si>
  <si>
    <t>(k)</t>
  </si>
  <si>
    <t>Extraordinary items</t>
  </si>
  <si>
    <t xml:space="preserve">(ii)  </t>
  </si>
  <si>
    <t>(l)</t>
  </si>
  <si>
    <t>Earnings per share based on 2(j) above after</t>
  </si>
  <si>
    <t>ordinary shares) (sen)</t>
  </si>
  <si>
    <t>N/A</t>
  </si>
  <si>
    <t>Dividend description</t>
  </si>
  <si>
    <t>Note: N/A denotes not applicable.</t>
  </si>
  <si>
    <t>LAND &amp; GENERAL BERHAD                (COMPANY NO 5507-H)</t>
  </si>
  <si>
    <t>CONSOLIDATED BALANCE SHEET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</si>
  <si>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</si>
  <si>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</si>
  <si>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</si>
  <si>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</si>
  <si>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</si>
  <si>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</si>
  <si>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</si>
  <si>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</si>
  <si>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</si>
  <si>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</si>
  <si>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</si>
  <si>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Development Properties</t>
  </si>
  <si>
    <t>Stocks</t>
  </si>
  <si>
    <t>Trade Debtors &amp; Other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</si>
  <si>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</si>
  <si>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</si>
  <si>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</si>
  <si>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</si>
  <si>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</si>
  <si>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</si>
  <si>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</si>
  <si>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</si>
  <si>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</si>
  <si>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</si>
  <si>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</si>
  <si>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</si>
  <si>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</si>
  <si>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</si>
  <si>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</si>
  <si>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</si>
  <si>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</si>
  <si>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</si>
  <si>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</si>
  <si>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NOTES</t>
  </si>
  <si>
    <t>Accounting Policies</t>
  </si>
  <si>
    <t>CUMULATIVE</t>
  </si>
  <si>
    <t>Extraordinary Items</t>
  </si>
  <si>
    <t>Pre-acquisition Profits</t>
  </si>
  <si>
    <t>Profit/(loss) on sale of Investments and /or Properties</t>
  </si>
  <si>
    <t>Quoted Securities</t>
  </si>
  <si>
    <t>The total purchases and sales of quoted securities and profit arising therefrom are as follows:</t>
  </si>
  <si>
    <t>Total purchases</t>
  </si>
  <si>
    <t>Total disposals</t>
  </si>
  <si>
    <t>Total profit on disposal</t>
  </si>
  <si>
    <t>At cost</t>
  </si>
  <si>
    <t>At carrying value/book value</t>
  </si>
  <si>
    <t xml:space="preserve">At market value </t>
  </si>
  <si>
    <t>Changes in the Composition of the Group</t>
  </si>
  <si>
    <t>Status of corporate proposals</t>
  </si>
  <si>
    <t>Seasonality and Cyclicality Factors</t>
  </si>
  <si>
    <t>Issuances and Repayment of Debt and Equity Securities</t>
  </si>
  <si>
    <t xml:space="preserve">Group Borrowings and Debt Securities </t>
  </si>
  <si>
    <t>Unsecured</t>
  </si>
  <si>
    <t>Secured</t>
  </si>
  <si>
    <t>Included in the above short term borrowings are borrowings denominated in the following foreign currencies:</t>
  </si>
  <si>
    <t>In Thousands</t>
  </si>
  <si>
    <t xml:space="preserve">Unsecured: </t>
  </si>
  <si>
    <t>Denominated in US Dollar</t>
  </si>
  <si>
    <t>Secured:</t>
  </si>
  <si>
    <t>Denominated in Australian Dollar</t>
  </si>
  <si>
    <t>Included in the above long term borrowings are borrowings denominated in the following foreign currencies:</t>
  </si>
  <si>
    <t>Unsecured:</t>
  </si>
  <si>
    <t>Contingent Liabilities</t>
  </si>
  <si>
    <t>Financial Instruments with Off  Balance Sheet Risk</t>
  </si>
  <si>
    <t>There  were no financial instruments with off balance sheet risk  within 7 days before the date of issue of this quarterly report.</t>
  </si>
  <si>
    <t>Material litigation</t>
  </si>
  <si>
    <t>Segmental  Reporting</t>
  </si>
  <si>
    <t>Profit before</t>
  </si>
  <si>
    <t>Properties</t>
  </si>
  <si>
    <t>Timber</t>
  </si>
  <si>
    <t>Petrochemical</t>
  </si>
  <si>
    <t>Oil &amp; Gas</t>
  </si>
  <si>
    <t>Investment /Others</t>
  </si>
  <si>
    <t>Material Changes in the Quarterly Results Compared to the Results of the Preceding Quarter</t>
  </si>
  <si>
    <t>Review of Performance of the Company and its principal subsidiaries</t>
  </si>
  <si>
    <t>Current Year Prospects</t>
  </si>
  <si>
    <t>Variance of actual results from forecast profits  and shortfall in Profit Guarantee.</t>
  </si>
  <si>
    <t>Not applicable.</t>
  </si>
  <si>
    <t>Dividend</t>
  </si>
  <si>
    <t>DATO' ABDUL KARIM AHMAD TARMIZI</t>
  </si>
  <si>
    <t>GROUP MANAGING DIRECTOR</t>
  </si>
  <si>
    <t>KUALA LUMPUR</t>
  </si>
  <si>
    <t>Net tangible assets per share (RM)</t>
  </si>
  <si>
    <t>The analysis of  the Group's turnover, results and net assets employed of the Group is as follows:</t>
  </si>
  <si>
    <t>By activities:</t>
  </si>
  <si>
    <t>By geographical:</t>
  </si>
  <si>
    <t>Malaysia</t>
  </si>
  <si>
    <t>Papua New Guinea</t>
  </si>
  <si>
    <t>Australia &amp; Fiji</t>
  </si>
  <si>
    <t>United States of America</t>
  </si>
  <si>
    <t>Indonesia</t>
  </si>
  <si>
    <t>Others</t>
  </si>
  <si>
    <t>There were no material litigations within 7 days before the date of issue of this quarterly report.</t>
  </si>
  <si>
    <t>Real Property Assets</t>
  </si>
  <si>
    <t>a)</t>
  </si>
  <si>
    <t>c)</t>
  </si>
  <si>
    <t>b)</t>
  </si>
  <si>
    <t>FOR AND ON BEHALF OF THE BOARD</t>
  </si>
  <si>
    <t>The business of the Group is not subject to seasonal and cyclical fluctuations.</t>
  </si>
  <si>
    <t>There were no extraordinary items during the quarter under review.</t>
  </si>
  <si>
    <t>Taxation comprised of:</t>
  </si>
  <si>
    <t>Current year provision</t>
  </si>
  <si>
    <t>Deferred Taxation</t>
  </si>
  <si>
    <t>Associated companies</t>
  </si>
  <si>
    <t>There were no pre-acquisition profit included in the result of the Group.</t>
  </si>
  <si>
    <t>Less minority interests</t>
  </si>
  <si>
    <t>(iii)</t>
  </si>
  <si>
    <t>Extraordinary items attributable to members of</t>
  </si>
  <si>
    <t xml:space="preserve"> the Company</t>
  </si>
  <si>
    <t xml:space="preserve">The quarterly financial statements have been prepared based on the same accounting policies and methods of computation </t>
  </si>
  <si>
    <t>consistent with those adopted in the most recent annual financial statements.</t>
  </si>
  <si>
    <t>treasury shares and resale of treasury shares for the current financial period to date, except for the following :</t>
  </si>
  <si>
    <t xml:space="preserve">The issuance of 1,806,000 new ordinary shares of RM1.00 each to the employees under the  Employees' Share Option </t>
  </si>
  <si>
    <t>Scheme of the Company.</t>
  </si>
  <si>
    <t xml:space="preserve">There were no issuances and repayment of debt and equity securities, share buy -backs, share cancellations, shares held as </t>
  </si>
  <si>
    <t>Bank guarantees extended to third parties</t>
  </si>
  <si>
    <t>Dividend per share (sen)</t>
  </si>
  <si>
    <t xml:space="preserve">As at end of </t>
  </si>
  <si>
    <t>Current Quarter</t>
  </si>
  <si>
    <t>As at Preceding</t>
  </si>
  <si>
    <t>Financial Year End</t>
  </si>
  <si>
    <t>items attributable to members of the  Company</t>
  </si>
  <si>
    <t xml:space="preserve">Gain arising on the cancellation of 4.5% Euro-convertible bonds </t>
  </si>
  <si>
    <t>('ECBs') purchased by a subsidiary company</t>
  </si>
  <si>
    <t>The cancellation of  5,340,000 ECBs of USD1.00 each purchased as investment by a subsidiary company of L&amp;G.</t>
  </si>
  <si>
    <t>Underprovision in prior years</t>
  </si>
  <si>
    <t>Denominated in Fijian Dollar</t>
  </si>
  <si>
    <t xml:space="preserve"> </t>
  </si>
  <si>
    <t>Denominated in (Papua New Guinea) Kina</t>
  </si>
  <si>
    <t>Loss on disposal of freehold land</t>
  </si>
  <si>
    <t>d)</t>
  </si>
  <si>
    <t>e)</t>
  </si>
  <si>
    <t>Total Assets</t>
  </si>
  <si>
    <t>(m)</t>
  </si>
  <si>
    <t xml:space="preserve">Share in the results of joint-venture company </t>
  </si>
  <si>
    <t>(n)</t>
  </si>
  <si>
    <t>deducting any provision for preference dividends, if any:-</t>
  </si>
  <si>
    <t xml:space="preserve">Fully diluted (based on ………………ordinary shares) (sen)              </t>
  </si>
  <si>
    <t>Investment in Joint Venture Companies</t>
  </si>
  <si>
    <t xml:space="preserve">Basic (based on  507,882,614 weighted average       </t>
  </si>
  <si>
    <t>f)</t>
  </si>
  <si>
    <t>g)</t>
  </si>
  <si>
    <t>subsidiaries of the L&amp;G Group for the settlement of debts.</t>
  </si>
  <si>
    <t xml:space="preserve">The issuance of 32,434,400 new ordinary shares of RM1.00 each to certain trade creditors from the property development </t>
  </si>
  <si>
    <t>Total Group borrowings as at 31 December 2000 are as follows:</t>
  </si>
  <si>
    <t>The profit from sale of foreign subsidiary's property apart from those disclosed under note 2 for the current financial year</t>
  </si>
  <si>
    <t>Total investments in quoted shares as at  31 December 2000 are as follows:</t>
  </si>
  <si>
    <t>Guarantees in respect of credit facilities granted to a third party</t>
  </si>
  <si>
    <t>to date amounted to RM680,000.</t>
  </si>
  <si>
    <t>(Provision)/write back for diminution in value of investments</t>
  </si>
  <si>
    <t>There was no significant change in the composition of the Group during the quarter ended 31 December 2000. However, L&amp;G has:</t>
  </si>
  <si>
    <t>i)</t>
  </si>
  <si>
    <t>ii)</t>
  </si>
  <si>
    <t xml:space="preserve">No dividend has been recommended for the financial year ended 31 December 2000. </t>
  </si>
  <si>
    <t xml:space="preserve">The Group however, continued to benefit from the performance of its associated company, Bumi Armada Berhad, which recorded </t>
  </si>
  <si>
    <t>a profit before tax of RM55.47 million.</t>
  </si>
  <si>
    <t xml:space="preserve">ordinary shares of RM1.00 each, for a cash consideration of RM30 million. Approvals from relevant authorities and shareholders </t>
  </si>
  <si>
    <t>have yet been obtained as at to date.</t>
  </si>
  <si>
    <t xml:space="preserve">On 3 February 2000 and subsequently on 30 November 2000, L&amp;G announced that the Group has implemented/proposes to implement </t>
  </si>
  <si>
    <t>the following proposals:-</t>
  </si>
  <si>
    <t>settlement of debt amounting up to approximately RM58 million.</t>
  </si>
  <si>
    <t xml:space="preserve">As at 1 November 2000, 32,434,400 L&amp;G shares have been issued at an issue price of RM1.00 each to certain contractors/consultants </t>
  </si>
  <si>
    <t>for work completed;</t>
  </si>
  <si>
    <t>primarily involves the extension of repayment period and revision of certain terms of borrowings;</t>
  </si>
  <si>
    <t>iii)</t>
  </si>
  <si>
    <t>iv)</t>
  </si>
  <si>
    <t xml:space="preserve">restructure and reschedule about RM544 million of the L&amp;G Group's existing loans/facilities with financial institutions. This </t>
  </si>
  <si>
    <t xml:space="preserve">L&amp;G has also on 20 December 2000 announced that OGL proposes to implement a restructuring scheme which encompass a capital </t>
  </si>
  <si>
    <t>Provision for closure of operation of subsidiaries</t>
  </si>
  <si>
    <t>Gain on disposal of quoted investments</t>
  </si>
  <si>
    <t>Property, plant and equipment impairment loss</t>
  </si>
  <si>
    <t xml:space="preserve">Net gain on disposal/partial disposal of investments in associated and subsidiary companies </t>
  </si>
  <si>
    <t>On 5 January 2001, announced that its 52.3% subsidiary, Overseas &amp; General Limited ('OGL'") a company listed under the</t>
  </si>
  <si>
    <t xml:space="preserve">Australian Stock Exchange, entered into an agreement dated 10 December 2000 with C.A. Investments Limited for disposal of </t>
  </si>
  <si>
    <t xml:space="preserve">partial settlement of the financial obligations of Bandar Sungai Buaya Sdn Bhd ("BSB") to redeem and settle the Financial </t>
  </si>
  <si>
    <t xml:space="preserve">Obligations in relation to the acquisition of 3,094.5 acres of land by BSB from Murna Jaya Development Berhad ("MJD") in </t>
  </si>
  <si>
    <t xml:space="preserve">1996 ("BSB Settlement Proposal"). The BSB Settlement Proposal involves the issue of new L&amp;G Shares to finance the settlement </t>
  </si>
  <si>
    <t>of RM100 million of the Financial Obligations which is scheduled over the 4 years to 2003; and</t>
  </si>
  <si>
    <t xml:space="preserve">restructuring of the Existing 4.5% Unsecured Redeemable Convertible Bonds ("ECB") issued by L&amp;G in 1994 involving the </t>
  </si>
  <si>
    <t>31 January 2001.</t>
  </si>
  <si>
    <t xml:space="preserve">Other than those proposed disposal of investments under Note 8, L&amp;G also on 30 August 2000 announced that it has on the same date </t>
  </si>
  <si>
    <t xml:space="preserve">All relevant approvals have been obtained except for the approval from the shareholders of L&amp;G. </t>
  </si>
  <si>
    <t xml:space="preserve">issue of new L&amp;G shares to certain contractors/consultants of the property development subsidiaries of L&amp;G as consideration for </t>
  </si>
  <si>
    <t xml:space="preserve">On 18 January 2001, L&amp;G had entered into a conditional Share Sale Agreement with Kelbourne Resources Sdn Bhd for the </t>
  </si>
  <si>
    <t xml:space="preserve">proposed disposal by L&amp;G of the entire 100% equity interest in Industrial Resins (Malaysia) Berhad, comprising 15,000,000 </t>
  </si>
  <si>
    <t xml:space="preserve">The Board recognises that 2001 will be a challenging year in view of the softening of property market, and the performance of the </t>
  </si>
  <si>
    <t xml:space="preserve">Group is likely to improve only upon the implementation of a viable debt restructuring proposal. While efforts to address the Group's </t>
  </si>
  <si>
    <t xml:space="preserve">tight cash flow position through an assets disposal program (mainly non-core assets of the Group) continues, every possible step </t>
  </si>
  <si>
    <t>The one time charges incurred are as follows:-</t>
  </si>
  <si>
    <t>assets written down and provision for doubtful debts)</t>
  </si>
  <si>
    <t>Property development expenditure written off</t>
  </si>
  <si>
    <t>Provision for assets write down</t>
  </si>
  <si>
    <t xml:space="preserve">Deferred charges written off </t>
  </si>
  <si>
    <t>v)</t>
  </si>
  <si>
    <t>vi)</t>
  </si>
  <si>
    <t>vii)</t>
  </si>
  <si>
    <t>Refinance cost written off in a foreign subsidiary company</t>
  </si>
  <si>
    <t xml:space="preserve">Additional provision for termination of units sold </t>
  </si>
  <si>
    <t xml:space="preserve">Additional provision for liquidated damages in property development </t>
  </si>
  <si>
    <t>subsidiaries</t>
  </si>
  <si>
    <t xml:space="preserve">Provision for closure of subsidiaries (inclusive of inventory, fixed </t>
  </si>
  <si>
    <t>made as outline in note 17.</t>
  </si>
  <si>
    <t xml:space="preserve">31 December 2000. The overall group results were disappointing with the continued sluggishness of the property market and </t>
  </si>
  <si>
    <t xml:space="preserve">Operating (loss)/profit before unrealised foreign </t>
  </si>
  <si>
    <t xml:space="preserve">exchange gains/(losses), interest on borrowings, </t>
  </si>
  <si>
    <t xml:space="preserve">depreciation and amortisation, exceptional items, </t>
  </si>
  <si>
    <t>income tax, minority interests and extraordinary items</t>
  </si>
  <si>
    <t>Unrealised foreign exchange (losses)/gains</t>
  </si>
  <si>
    <t xml:space="preserve">exchange (losses)/gains but before interest on </t>
  </si>
  <si>
    <t xml:space="preserve">borrowings, depreciation and amortisation, exceptional </t>
  </si>
  <si>
    <t>extraordinary items</t>
  </si>
  <si>
    <t>items, but before income tax, minority interest and</t>
  </si>
  <si>
    <t xml:space="preserve">Operating (loss)/profit after unrealised foreign </t>
  </si>
  <si>
    <t xml:space="preserve">Operating (loss)/profit after </t>
  </si>
  <si>
    <t xml:space="preserve">(Loss)/profit before taxation, minority </t>
  </si>
  <si>
    <t>(Loss)/profit after taxation</t>
  </si>
  <si>
    <t xml:space="preserve">(Loss)/profit after taxation and extraordinary </t>
  </si>
  <si>
    <t>Due to the adverse decision by the authority pertaining to the issue of responsibilities of late delivery of residential units and the</t>
  </si>
  <si>
    <t>continued sluggishness of the property market, the Board decided to take a more prudent view of certain accounting treatment</t>
  </si>
  <si>
    <t>on development project costing resulting in significant charges to development profits. Additional provisions were also required</t>
  </si>
  <si>
    <t>for the impairment of assets and closure of the furniture operations while timber operations continue to suffer from the delay</t>
  </si>
  <si>
    <t>in obtaining additional working capital.</t>
  </si>
  <si>
    <t xml:space="preserve">insufficient working capital to support the existingly soft timber business. We have ceased operations in the furniture sector due to </t>
  </si>
  <si>
    <t xml:space="preserve">loss of major customers to mainland China operators. In addition, prudence dictates the inclusion of one time charges or provision be </t>
  </si>
  <si>
    <t xml:space="preserve">is being taken to ensure that a progressive debt restructuring proposal is formalised at the earliest possible time to take into account </t>
  </si>
  <si>
    <t>the change in the business and capital market environment.</t>
  </si>
  <si>
    <t>28 FEBRUARY 2001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</si>
</sst>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1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3"/>
      <name val="Arial"/>
      <family val="2"/>
    </font>
    <font>
      <b/>
      <sz val="10"/>
      <color indexed="8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15" fontId="5" fillId="0" borderId="4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173" fontId="4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Fill="1" applyAlignment="1">
      <alignment/>
    </xf>
    <xf numFmtId="173" fontId="4" fillId="0" borderId="5" xfId="15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/>
    </xf>
    <xf numFmtId="173" fontId="4" fillId="0" borderId="7" xfId="15" applyNumberFormat="1" applyFont="1" applyBorder="1" applyAlignment="1">
      <alignment horizontal="center"/>
    </xf>
    <xf numFmtId="173" fontId="4" fillId="0" borderId="7" xfId="15" applyNumberFormat="1" applyFont="1" applyBorder="1" applyAlignment="1">
      <alignment/>
    </xf>
    <xf numFmtId="173" fontId="4" fillId="0" borderId="0" xfId="15" applyNumberFormat="1" applyFont="1" applyAlignment="1">
      <alignment horizontal="center"/>
    </xf>
    <xf numFmtId="173" fontId="4" fillId="0" borderId="4" xfId="15" applyNumberFormat="1" applyFont="1" applyBorder="1" applyAlignment="1">
      <alignment horizontal="center"/>
    </xf>
    <xf numFmtId="173" fontId="4" fillId="0" borderId="4" xfId="15" applyNumberFormat="1" applyFont="1" applyBorder="1" applyAlignment="1">
      <alignment/>
    </xf>
    <xf numFmtId="171" fontId="4" fillId="0" borderId="0" xfId="15" applyNumberFormat="1" applyFont="1" applyAlignment="1">
      <alignment horizontal="center"/>
    </xf>
    <xf numFmtId="173" fontId="4" fillId="0" borderId="5" xfId="15" applyNumberFormat="1" applyFont="1" applyBorder="1" applyAlignment="1">
      <alignment/>
    </xf>
    <xf numFmtId="173" fontId="4" fillId="0" borderId="8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3" fontId="4" fillId="0" borderId="0" xfId="15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4" fillId="0" borderId="0" xfId="15" applyNumberFormat="1" applyFont="1" applyAlignment="1">
      <alignment horizontal="right"/>
    </xf>
    <xf numFmtId="0" fontId="4" fillId="0" borderId="0" xfId="0" applyFont="1" applyBorder="1" applyAlignment="1">
      <alignment/>
    </xf>
    <xf numFmtId="173" fontId="4" fillId="0" borderId="5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/>
    </xf>
    <xf numFmtId="173" fontId="4" fillId="0" borderId="0" xfId="15" applyNumberFormat="1" applyFont="1" applyBorder="1" applyAlignment="1">
      <alignment horizontal="center"/>
    </xf>
    <xf numFmtId="174" fontId="4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 horizontal="center"/>
    </xf>
    <xf numFmtId="173" fontId="13" fillId="0" borderId="0" xfId="15" applyNumberFormat="1" applyFont="1" applyAlignment="1">
      <alignment horizontal="center"/>
    </xf>
    <xf numFmtId="0" fontId="12" fillId="0" borderId="0" xfId="0" applyFont="1" applyAlignment="1">
      <alignment horizontal="center"/>
    </xf>
    <xf numFmtId="9" fontId="4" fillId="0" borderId="0" xfId="19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73" fontId="4" fillId="0" borderId="9" xfId="15" applyNumberFormat="1" applyFont="1" applyFill="1" applyBorder="1" applyAlignment="1">
      <alignment horizontal="center"/>
    </xf>
    <xf numFmtId="173" fontId="4" fillId="0" borderId="9" xfId="15" applyNumberFormat="1" applyFont="1" applyFill="1" applyBorder="1" applyAlignment="1">
      <alignment/>
    </xf>
    <xf numFmtId="173" fontId="4" fillId="0" borderId="10" xfId="15" applyNumberFormat="1" applyFont="1" applyFill="1" applyBorder="1" applyAlignment="1">
      <alignment/>
    </xf>
    <xf numFmtId="173" fontId="4" fillId="0" borderId="1" xfId="15" applyNumberFormat="1" applyFont="1" applyFill="1" applyBorder="1" applyAlignment="1">
      <alignment/>
    </xf>
    <xf numFmtId="173" fontId="4" fillId="0" borderId="3" xfId="15" applyNumberFormat="1" applyFont="1" applyFill="1" applyBorder="1" applyAlignment="1">
      <alignment/>
    </xf>
    <xf numFmtId="173" fontId="4" fillId="0" borderId="11" xfId="15" applyNumberFormat="1" applyFont="1" applyFill="1" applyBorder="1" applyAlignment="1">
      <alignment/>
    </xf>
    <xf numFmtId="173" fontId="4" fillId="0" borderId="12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3" fontId="4" fillId="0" borderId="0" xfId="15" applyNumberFormat="1" applyFont="1" applyAlignment="1" quotePrefix="1">
      <alignment horizontal="right"/>
    </xf>
    <xf numFmtId="173" fontId="4" fillId="0" borderId="0" xfId="15" applyNumberFormat="1" applyFont="1" applyFill="1" applyAlignment="1">
      <alignment horizontal="right"/>
    </xf>
    <xf numFmtId="173" fontId="4" fillId="0" borderId="0" xfId="15" applyNumberFormat="1" applyFont="1" applyFill="1" applyAlignment="1" quotePrefix="1">
      <alignment horizontal="right"/>
    </xf>
    <xf numFmtId="171" fontId="4" fillId="0" borderId="0" xfId="15" applyFont="1" applyAlignment="1">
      <alignment/>
    </xf>
    <xf numFmtId="173" fontId="9" fillId="0" borderId="0" xfId="15" applyNumberFormat="1" applyFont="1" applyFill="1" applyAlignment="1">
      <alignment/>
    </xf>
    <xf numFmtId="173" fontId="4" fillId="0" borderId="0" xfId="0" applyNumberFormat="1" applyFont="1" applyAlignment="1">
      <alignment/>
    </xf>
    <xf numFmtId="15" fontId="4" fillId="0" borderId="0" xfId="0" applyNumberFormat="1" applyFont="1" applyFill="1" applyAlignment="1" quotePrefix="1">
      <alignment horizontal="left"/>
    </xf>
    <xf numFmtId="171" fontId="4" fillId="0" borderId="0" xfId="15" applyNumberFormat="1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4" fillId="0" borderId="0" xfId="15" applyNumberFormat="1" applyFont="1" applyFill="1" applyAlignment="1">
      <alignment horizontal="right"/>
    </xf>
    <xf numFmtId="171" fontId="4" fillId="2" borderId="0" xfId="15" applyFont="1" applyFill="1" applyAlignment="1">
      <alignment horizontal="right"/>
    </xf>
    <xf numFmtId="173" fontId="4" fillId="0" borderId="5" xfId="0" applyNumberFormat="1" applyFont="1" applyBorder="1" applyAlignment="1">
      <alignment/>
    </xf>
    <xf numFmtId="0" fontId="14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="75" zoomScaleNormal="75" workbookViewId="0" topLeftCell="A1">
      <pane xSplit="4" ySplit="8" topLeftCell="E5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71" sqref="E71"/>
    </sheetView>
  </sheetViews>
  <sheetFormatPr defaultColWidth="9.33203125" defaultRowHeight="12.75"/>
  <cols>
    <col min="1" max="1" width="3.16015625" style="2" customWidth="1"/>
    <col min="2" max="2" width="4.33203125" style="1" customWidth="1"/>
    <col min="3" max="3" width="3.66015625" style="1" customWidth="1"/>
    <col min="4" max="4" width="45.66015625" style="1" customWidth="1"/>
    <col min="5" max="5" width="19.83203125" style="2" customWidth="1"/>
    <col min="6" max="6" width="22.5" style="2" customWidth="1"/>
    <col min="7" max="7" width="3.83203125" style="1" customWidth="1"/>
    <col min="8" max="8" width="21.16015625" style="2" customWidth="1"/>
    <col min="9" max="9" width="23.16015625" style="2" customWidth="1"/>
    <col min="10" max="10" width="5.5" style="1" customWidth="1"/>
    <col min="11" max="16384" width="9.33203125" style="1" customWidth="1"/>
  </cols>
  <sheetData>
    <row r="1" spans="1:9" ht="18">
      <c r="A1" s="10" t="s">
        <v>14</v>
      </c>
      <c r="I1" s="101"/>
    </row>
    <row r="2" ht="15">
      <c r="A2" s="9" t="s">
        <v>15</v>
      </c>
    </row>
    <row r="3" spans="1:9" ht="12.75">
      <c r="A3" s="1"/>
      <c r="I3" s="66"/>
    </row>
    <row r="4" spans="1:9" s="5" customFormat="1" ht="15" customHeight="1">
      <c r="A4" s="4"/>
      <c r="E4" s="24" t="s">
        <v>16</v>
      </c>
      <c r="F4" s="24"/>
      <c r="G4" s="6"/>
      <c r="H4" s="24" t="s">
        <v>17</v>
      </c>
      <c r="I4" s="24"/>
    </row>
    <row r="5" spans="1:9" s="5" customFormat="1" ht="12.75">
      <c r="A5" s="4"/>
      <c r="E5" s="4" t="s">
        <v>18</v>
      </c>
      <c r="F5" s="4" t="s">
        <v>19</v>
      </c>
      <c r="H5" s="4" t="s">
        <v>20</v>
      </c>
      <c r="I5" s="4" t="s">
        <v>21</v>
      </c>
    </row>
    <row r="6" spans="1:9" s="5" customFormat="1" ht="12.75">
      <c r="A6" s="4"/>
      <c r="E6" s="4" t="s">
        <v>22</v>
      </c>
      <c r="F6" s="4" t="s">
        <v>23</v>
      </c>
      <c r="H6" s="4" t="s">
        <v>22</v>
      </c>
      <c r="I6" s="4" t="s">
        <v>23</v>
      </c>
    </row>
    <row r="7" spans="1:9" s="5" customFormat="1" ht="12.75">
      <c r="A7" s="4"/>
      <c r="E7" s="4" t="s">
        <v>24</v>
      </c>
      <c r="F7" s="4" t="s">
        <v>24</v>
      </c>
      <c r="H7" s="4" t="s">
        <v>25</v>
      </c>
      <c r="I7" s="4" t="s">
        <v>26</v>
      </c>
    </row>
    <row r="8" spans="1:9" s="5" customFormat="1" ht="12.75">
      <c r="A8" s="4"/>
      <c r="E8" s="25">
        <v>36891</v>
      </c>
      <c r="F8" s="25">
        <v>36525</v>
      </c>
      <c r="H8" s="25">
        <v>36891</v>
      </c>
      <c r="I8" s="25">
        <v>36525</v>
      </c>
    </row>
    <row r="9" spans="1:9" s="5" customFormat="1" ht="12.75">
      <c r="A9" s="4"/>
      <c r="E9" s="4" t="s">
        <v>27</v>
      </c>
      <c r="F9" s="4" t="s">
        <v>27</v>
      </c>
      <c r="H9" s="4" t="s">
        <v>27</v>
      </c>
      <c r="I9" s="4" t="s">
        <v>27</v>
      </c>
    </row>
    <row r="11" spans="1:11" ht="13.5" thickBot="1">
      <c r="A11" s="2">
        <v>1</v>
      </c>
      <c r="B11" s="1" t="s">
        <v>28</v>
      </c>
      <c r="C11" s="1" t="s">
        <v>29</v>
      </c>
      <c r="D11"/>
      <c r="E11" s="46">
        <v>87163</v>
      </c>
      <c r="F11" s="46">
        <f>563486-406530</f>
        <v>156956</v>
      </c>
      <c r="G11" s="47"/>
      <c r="H11" s="46">
        <v>450514</v>
      </c>
      <c r="I11" s="46">
        <v>563486</v>
      </c>
      <c r="K11" s="73"/>
    </row>
    <row r="12" spans="4:11" ht="13.5" thickTop="1">
      <c r="D12"/>
      <c r="E12" s="48"/>
      <c r="F12" s="48"/>
      <c r="G12" s="40"/>
      <c r="H12" s="48"/>
      <c r="I12" s="48"/>
      <c r="K12" s="73"/>
    </row>
    <row r="13" spans="2:9" ht="13.5" thickBot="1">
      <c r="B13" s="1" t="s">
        <v>30</v>
      </c>
      <c r="C13" s="1" t="s">
        <v>31</v>
      </c>
      <c r="D13"/>
      <c r="E13" s="46">
        <v>0</v>
      </c>
      <c r="F13" s="46">
        <f>905-590</f>
        <v>315</v>
      </c>
      <c r="G13" s="47"/>
      <c r="H13" s="46">
        <v>0</v>
      </c>
      <c r="I13" s="46">
        <v>905</v>
      </c>
    </row>
    <row r="14" spans="4:9" ht="13.5" thickTop="1">
      <c r="D14"/>
      <c r="E14" s="48"/>
      <c r="F14" s="48"/>
      <c r="G14" s="40"/>
      <c r="H14" s="48"/>
      <c r="I14" s="48"/>
    </row>
    <row r="15" spans="2:11" ht="13.5" thickBot="1">
      <c r="B15" s="1" t="s">
        <v>32</v>
      </c>
      <c r="C15" s="1" t="s">
        <v>33</v>
      </c>
      <c r="D15"/>
      <c r="E15" s="46">
        <v>24192</v>
      </c>
      <c r="F15" s="46">
        <f>30255-27433</f>
        <v>2822</v>
      </c>
      <c r="G15" s="47"/>
      <c r="H15" s="46">
        <v>45087</v>
      </c>
      <c r="I15" s="46">
        <v>30255</v>
      </c>
      <c r="K15" s="73"/>
    </row>
    <row r="16" spans="4:9" ht="13.5" thickTop="1">
      <c r="D16"/>
      <c r="E16" s="48"/>
      <c r="F16" s="48"/>
      <c r="G16" s="40"/>
      <c r="H16" s="48"/>
      <c r="I16" s="48"/>
    </row>
    <row r="17" spans="1:9" ht="12.75">
      <c r="A17" s="2">
        <v>2</v>
      </c>
      <c r="B17" s="1" t="s">
        <v>28</v>
      </c>
      <c r="C17" s="1" t="s">
        <v>268</v>
      </c>
      <c r="D17"/>
      <c r="E17" s="48">
        <v>-50106</v>
      </c>
      <c r="F17" s="48">
        <v>21201</v>
      </c>
      <c r="G17" s="40"/>
      <c r="H17" s="48">
        <v>-29565</v>
      </c>
      <c r="I17" s="48">
        <v>80662</v>
      </c>
    </row>
    <row r="18" spans="3:9" ht="12.75">
      <c r="C18" s="1" t="s">
        <v>269</v>
      </c>
      <c r="D18"/>
      <c r="E18" s="48"/>
      <c r="F18" s="48"/>
      <c r="G18" s="40"/>
      <c r="H18" s="48"/>
      <c r="I18" s="48"/>
    </row>
    <row r="19" spans="3:9" ht="12.75">
      <c r="C19" s="1" t="s">
        <v>270</v>
      </c>
      <c r="D19"/>
      <c r="E19" s="48"/>
      <c r="F19" s="48"/>
      <c r="G19" s="40"/>
      <c r="H19" s="48"/>
      <c r="I19" s="48"/>
    </row>
    <row r="20" spans="3:9" ht="12.75">
      <c r="C20" s="1" t="s">
        <v>271</v>
      </c>
      <c r="D20"/>
      <c r="E20" s="48"/>
      <c r="F20" s="48"/>
      <c r="G20" s="40"/>
      <c r="H20" s="48"/>
      <c r="I20" s="48"/>
    </row>
    <row r="21" spans="4:9" ht="12.75">
      <c r="D21"/>
      <c r="E21" s="48"/>
      <c r="F21" s="48"/>
      <c r="G21" s="40"/>
      <c r="H21" s="48"/>
      <c r="I21" s="48"/>
    </row>
    <row r="22" spans="2:9" ht="12.75">
      <c r="B22" s="1" t="s">
        <v>30</v>
      </c>
      <c r="C22" s="1" t="s">
        <v>199</v>
      </c>
      <c r="D22"/>
      <c r="E22" s="48">
        <v>-9449</v>
      </c>
      <c r="F22" s="48">
        <v>0</v>
      </c>
      <c r="G22" s="40"/>
      <c r="H22" s="48">
        <v>-3261</v>
      </c>
      <c r="I22" s="48">
        <v>0</v>
      </c>
    </row>
    <row r="23" spans="4:9" ht="12.75">
      <c r="D23"/>
      <c r="E23" s="48"/>
      <c r="F23" s="48"/>
      <c r="G23" s="40"/>
      <c r="H23" s="48"/>
      <c r="I23" s="48"/>
    </row>
    <row r="24" spans="2:9" ht="12.75">
      <c r="B24" s="1" t="s">
        <v>32</v>
      </c>
      <c r="C24" s="1" t="s">
        <v>272</v>
      </c>
      <c r="D24"/>
      <c r="E24" s="49">
        <v>-6644</v>
      </c>
      <c r="F24" s="49">
        <v>5216</v>
      </c>
      <c r="G24" s="50"/>
      <c r="H24" s="49">
        <v>-18976</v>
      </c>
      <c r="I24" s="49">
        <v>25270</v>
      </c>
    </row>
    <row r="25" spans="4:9" ht="12.75">
      <c r="D25"/>
      <c r="E25" s="48"/>
      <c r="F25" s="48"/>
      <c r="G25" s="40"/>
      <c r="H25" s="48"/>
      <c r="I25" s="48"/>
    </row>
    <row r="26" spans="2:11" ht="12.75">
      <c r="B26" s="1" t="s">
        <v>39</v>
      </c>
      <c r="C26" s="1" t="s">
        <v>277</v>
      </c>
      <c r="D26"/>
      <c r="E26" s="48">
        <f>+E17+E22+E24</f>
        <v>-66199</v>
      </c>
      <c r="F26" s="48">
        <f>105932-79515</f>
        <v>26417</v>
      </c>
      <c r="G26" s="40"/>
      <c r="H26" s="48">
        <f>+H17+H22+H24</f>
        <v>-51802</v>
      </c>
      <c r="I26" s="48">
        <f>+I17+I22+I24</f>
        <v>105932</v>
      </c>
      <c r="K26" s="73"/>
    </row>
    <row r="27" spans="3:11" ht="12.75">
      <c r="C27" s="1" t="s">
        <v>273</v>
      </c>
      <c r="D27"/>
      <c r="E27" s="48"/>
      <c r="F27" s="48"/>
      <c r="G27" s="40"/>
      <c r="H27" s="48"/>
      <c r="I27" s="48"/>
      <c r="K27" s="73"/>
    </row>
    <row r="28" spans="3:9" ht="12.75">
      <c r="C28" s="1" t="s">
        <v>274</v>
      </c>
      <c r="D28"/>
      <c r="E28" s="48"/>
      <c r="F28" s="48"/>
      <c r="G28" s="40"/>
      <c r="H28" s="48"/>
      <c r="I28" s="48"/>
    </row>
    <row r="29" spans="3:9" ht="12.75">
      <c r="C29" s="1" t="s">
        <v>276</v>
      </c>
      <c r="D29"/>
      <c r="E29" s="48"/>
      <c r="F29" s="48"/>
      <c r="G29" s="40"/>
      <c r="H29" s="48"/>
      <c r="I29" s="48"/>
    </row>
    <row r="30" spans="3:9" ht="12.75">
      <c r="C30" s="1" t="s">
        <v>275</v>
      </c>
      <c r="D30"/>
      <c r="E30" s="48"/>
      <c r="F30" s="48"/>
      <c r="G30" s="40"/>
      <c r="H30" s="48"/>
      <c r="I30" s="48"/>
    </row>
    <row r="31" spans="4:9" ht="12.75">
      <c r="D31"/>
      <c r="E31" s="48"/>
      <c r="F31" s="48"/>
      <c r="G31" s="40"/>
      <c r="H31" s="48"/>
      <c r="I31" s="48"/>
    </row>
    <row r="32" spans="2:11" ht="12.75">
      <c r="B32" s="1" t="s">
        <v>41</v>
      </c>
      <c r="C32" s="1" t="s">
        <v>37</v>
      </c>
      <c r="D32"/>
      <c r="E32" s="48">
        <v>-20527</v>
      </c>
      <c r="F32" s="48">
        <f>-67613+49847</f>
        <v>-17766</v>
      </c>
      <c r="G32" s="40"/>
      <c r="H32" s="48">
        <v>-65252</v>
      </c>
      <c r="I32" s="48">
        <v>-67613</v>
      </c>
      <c r="K32" s="73"/>
    </row>
    <row r="33" spans="4:9" ht="12.75">
      <c r="D33"/>
      <c r="E33" s="48"/>
      <c r="F33" s="48"/>
      <c r="G33" s="40"/>
      <c r="H33" s="48"/>
      <c r="I33" s="48"/>
    </row>
    <row r="34" spans="2:11" ht="12.75">
      <c r="B34" s="1" t="s">
        <v>42</v>
      </c>
      <c r="C34" s="1" t="s">
        <v>38</v>
      </c>
      <c r="D34"/>
      <c r="E34" s="48">
        <v>-7752</v>
      </c>
      <c r="F34" s="48">
        <f>-45023+38066</f>
        <v>-6957</v>
      </c>
      <c r="G34" s="40"/>
      <c r="H34" s="48">
        <v>-32762</v>
      </c>
      <c r="I34" s="48">
        <v>-45023</v>
      </c>
      <c r="K34" s="73"/>
    </row>
    <row r="35" spans="4:9" ht="12.75">
      <c r="D35"/>
      <c r="E35" s="48"/>
      <c r="F35" s="48"/>
      <c r="G35" s="40"/>
      <c r="H35" s="48"/>
      <c r="I35" s="48"/>
    </row>
    <row r="36" spans="2:11" ht="12.75">
      <c r="B36" s="1" t="s">
        <v>44</v>
      </c>
      <c r="C36" s="1" t="s">
        <v>40</v>
      </c>
      <c r="D36"/>
      <c r="E36" s="49">
        <f>-11434-997</f>
        <v>-12431</v>
      </c>
      <c r="F36" s="49">
        <f>45752-5959</f>
        <v>39793</v>
      </c>
      <c r="G36" s="50"/>
      <c r="H36" s="49">
        <f>12556-997</f>
        <v>11559</v>
      </c>
      <c r="I36" s="49">
        <v>45752</v>
      </c>
      <c r="K36" s="73"/>
    </row>
    <row r="37" spans="4:9" ht="12.75">
      <c r="D37"/>
      <c r="E37" s="48"/>
      <c r="F37" s="48"/>
      <c r="G37" s="40"/>
      <c r="H37" s="48"/>
      <c r="I37" s="48"/>
    </row>
    <row r="38" spans="2:11" ht="12.75">
      <c r="B38" s="1" t="s">
        <v>46</v>
      </c>
      <c r="C38" s="1" t="s">
        <v>278</v>
      </c>
      <c r="D38"/>
      <c r="E38" s="48">
        <f>SUM(E26:E36)</f>
        <v>-106909</v>
      </c>
      <c r="F38" s="48">
        <f>SUM(F26:F36)</f>
        <v>41487</v>
      </c>
      <c r="G38" s="40"/>
      <c r="H38" s="48">
        <f>SUM(H26:H36)</f>
        <v>-138257</v>
      </c>
      <c r="I38" s="48">
        <f>SUM(I26:I36)</f>
        <v>39048</v>
      </c>
      <c r="K38" s="73"/>
    </row>
    <row r="39" spans="3:9" ht="12.75">
      <c r="C39" s="1" t="s">
        <v>34</v>
      </c>
      <c r="D39"/>
      <c r="E39" s="48"/>
      <c r="F39" s="48"/>
      <c r="G39" s="40"/>
      <c r="H39" s="48"/>
      <c r="I39" s="48"/>
    </row>
    <row r="40" spans="3:9" ht="12.75">
      <c r="C40" s="1" t="s">
        <v>35</v>
      </c>
      <c r="D40"/>
      <c r="E40" s="48"/>
      <c r="F40" s="48"/>
      <c r="G40" s="40"/>
      <c r="H40" s="48"/>
      <c r="I40" s="48"/>
    </row>
    <row r="41" spans="3:9" ht="12.75">
      <c r="C41" s="1" t="s">
        <v>36</v>
      </c>
      <c r="D41"/>
      <c r="E41" s="48"/>
      <c r="F41" s="48"/>
      <c r="G41" s="40"/>
      <c r="H41" s="48"/>
      <c r="I41" s="48"/>
    </row>
    <row r="42" spans="4:9" ht="12.75">
      <c r="D42"/>
      <c r="E42" s="48"/>
      <c r="F42" s="48"/>
      <c r="G42" s="40"/>
      <c r="H42" s="48"/>
      <c r="I42" s="48"/>
    </row>
    <row r="43" spans="2:11" ht="12.75">
      <c r="B43" s="1" t="s">
        <v>48</v>
      </c>
      <c r="C43" s="1" t="s">
        <v>43</v>
      </c>
      <c r="D43"/>
      <c r="E43" s="49">
        <v>1547</v>
      </c>
      <c r="F43" s="49">
        <f>21221-17992</f>
        <v>3229</v>
      </c>
      <c r="G43" s="50"/>
      <c r="H43" s="49">
        <v>18899</v>
      </c>
      <c r="I43" s="49">
        <v>21221</v>
      </c>
      <c r="K43" s="73"/>
    </row>
    <row r="44" spans="4:9" ht="12.75">
      <c r="D44"/>
      <c r="E44" s="48"/>
      <c r="F44" s="48"/>
      <c r="G44" s="40"/>
      <c r="H44" s="48"/>
      <c r="I44" s="48"/>
    </row>
    <row r="45" spans="2:4" ht="12.75">
      <c r="B45" s="1" t="s">
        <v>52</v>
      </c>
      <c r="C45" s="1" t="s">
        <v>279</v>
      </c>
      <c r="D45"/>
    </row>
    <row r="46" spans="3:11" ht="12.75">
      <c r="C46" s="1" t="s">
        <v>45</v>
      </c>
      <c r="D46"/>
      <c r="E46" s="48">
        <f>+E38+E43</f>
        <v>-105362</v>
      </c>
      <c r="F46" s="48">
        <f>+F38+F43</f>
        <v>44716</v>
      </c>
      <c r="G46" s="40"/>
      <c r="H46" s="48">
        <f>+H38+H43</f>
        <v>-119358</v>
      </c>
      <c r="I46" s="48">
        <f>+I38+I43</f>
        <v>60269</v>
      </c>
      <c r="K46" s="73"/>
    </row>
    <row r="47" spans="4:9" ht="12.75">
      <c r="D47"/>
      <c r="E47" s="48"/>
      <c r="F47" s="48"/>
      <c r="G47" s="40"/>
      <c r="H47" s="48"/>
      <c r="I47" s="48"/>
    </row>
    <row r="48" spans="2:11" ht="12.75">
      <c r="B48" s="1" t="s">
        <v>54</v>
      </c>
      <c r="C48" s="1" t="s">
        <v>47</v>
      </c>
      <c r="D48"/>
      <c r="E48" s="49">
        <v>-8500</v>
      </c>
      <c r="F48" s="49">
        <v>4740</v>
      </c>
      <c r="G48" s="50"/>
      <c r="H48" s="49">
        <v>-22784</v>
      </c>
      <c r="I48" s="49">
        <v>-1339</v>
      </c>
      <c r="K48" s="73"/>
    </row>
    <row r="49" spans="5:9" ht="12.75">
      <c r="E49" s="68"/>
      <c r="F49" s="68"/>
      <c r="G49" s="41"/>
      <c r="H49" s="68"/>
      <c r="I49" s="68"/>
    </row>
    <row r="50" spans="3:9" ht="12.75">
      <c r="C50" s="1" t="s">
        <v>48</v>
      </c>
      <c r="D50" s="1" t="s">
        <v>280</v>
      </c>
      <c r="E50" s="48"/>
      <c r="F50" s="48"/>
      <c r="G50" s="40"/>
      <c r="H50" s="48"/>
      <c r="I50" s="48"/>
    </row>
    <row r="51" spans="4:11" ht="12.75">
      <c r="D51" s="1" t="s">
        <v>49</v>
      </c>
      <c r="E51" s="48">
        <f>+E46+E48</f>
        <v>-113862</v>
      </c>
      <c r="F51" s="48">
        <f>+F46+F48</f>
        <v>49456</v>
      </c>
      <c r="G51" s="40"/>
      <c r="H51" s="48">
        <f>+H46+H48</f>
        <v>-142142</v>
      </c>
      <c r="I51" s="48">
        <f>+I46+I48</f>
        <v>58930</v>
      </c>
      <c r="K51" s="73"/>
    </row>
    <row r="52" spans="5:9" ht="12.75">
      <c r="E52" s="48"/>
      <c r="F52" s="48"/>
      <c r="G52" s="40"/>
      <c r="H52" s="48"/>
      <c r="I52" s="48"/>
    </row>
    <row r="53" spans="3:11" ht="12.75">
      <c r="C53" s="1" t="s">
        <v>50</v>
      </c>
      <c r="D53" s="1" t="s">
        <v>51</v>
      </c>
      <c r="E53" s="49">
        <v>1313</v>
      </c>
      <c r="F53" s="49">
        <v>4119</v>
      </c>
      <c r="G53" s="50"/>
      <c r="H53" s="49">
        <v>4028</v>
      </c>
      <c r="I53" s="49">
        <v>4617</v>
      </c>
      <c r="K53" s="73"/>
    </row>
    <row r="54" spans="5:9" ht="12.75">
      <c r="E54" s="68"/>
      <c r="F54" s="68"/>
      <c r="G54" s="41"/>
      <c r="H54" s="68"/>
      <c r="I54" s="68"/>
    </row>
    <row r="55" spans="2:9" ht="12.75">
      <c r="B55" s="1" t="s">
        <v>57</v>
      </c>
      <c r="C55" s="1" t="s">
        <v>280</v>
      </c>
      <c r="E55" s="48"/>
      <c r="F55" s="48"/>
      <c r="G55" s="40"/>
      <c r="H55" s="48"/>
      <c r="I55" s="48"/>
    </row>
    <row r="56" spans="3:11" ht="12.75">
      <c r="C56" s="1" t="s">
        <v>53</v>
      </c>
      <c r="E56" s="48">
        <f>+E51+E53</f>
        <v>-112549</v>
      </c>
      <c r="F56" s="48">
        <f>+F51+F53</f>
        <v>53575</v>
      </c>
      <c r="G56" s="40"/>
      <c r="H56" s="48">
        <f>+H51+H53</f>
        <v>-138114</v>
      </c>
      <c r="I56" s="48">
        <f>+I51+I53</f>
        <v>63547</v>
      </c>
      <c r="K56" s="73"/>
    </row>
    <row r="57" spans="5:9" ht="12.75">
      <c r="E57" s="48"/>
      <c r="F57" s="48"/>
      <c r="G57" s="40"/>
      <c r="H57" s="48"/>
      <c r="I57" s="48"/>
    </row>
    <row r="58" spans="2:9" ht="12.75">
      <c r="B58" s="1" t="s">
        <v>198</v>
      </c>
      <c r="C58" s="1" t="s">
        <v>48</v>
      </c>
      <c r="D58" s="1" t="s">
        <v>55</v>
      </c>
      <c r="E58" s="48">
        <v>0</v>
      </c>
      <c r="F58" s="48">
        <v>0</v>
      </c>
      <c r="G58" s="40"/>
      <c r="H58" s="48">
        <v>0</v>
      </c>
      <c r="I58" s="48">
        <v>0</v>
      </c>
    </row>
    <row r="59" spans="5:9" ht="12.75">
      <c r="E59" s="48"/>
      <c r="F59" s="48"/>
      <c r="G59" s="40"/>
      <c r="H59" s="48"/>
      <c r="I59" s="48"/>
    </row>
    <row r="60" spans="3:9" ht="12.75">
      <c r="C60" s="1" t="s">
        <v>50</v>
      </c>
      <c r="D60" s="1" t="s">
        <v>170</v>
      </c>
      <c r="E60" s="48">
        <f>0</f>
        <v>0</v>
      </c>
      <c r="F60" s="48">
        <v>0</v>
      </c>
      <c r="G60" s="40"/>
      <c r="H60" s="48">
        <v>0</v>
      </c>
      <c r="I60" s="48">
        <v>0</v>
      </c>
    </row>
    <row r="61" spans="5:9" ht="12.75">
      <c r="E61" s="48"/>
      <c r="F61" s="48"/>
      <c r="G61" s="40"/>
      <c r="H61" s="48"/>
      <c r="I61" s="48"/>
    </row>
    <row r="62" spans="3:9" ht="12.75">
      <c r="C62" s="67" t="s">
        <v>171</v>
      </c>
      <c r="D62" s="1" t="s">
        <v>172</v>
      </c>
      <c r="E62" s="48"/>
      <c r="F62" s="48"/>
      <c r="G62" s="40"/>
      <c r="H62" s="48"/>
      <c r="I62" s="48"/>
    </row>
    <row r="63" spans="4:9" ht="12.75">
      <c r="D63" s="1" t="s">
        <v>173</v>
      </c>
      <c r="E63" s="48">
        <f>E59-E61</f>
        <v>0</v>
      </c>
      <c r="F63" s="48">
        <f>F59-F61</f>
        <v>0</v>
      </c>
      <c r="G63" s="40"/>
      <c r="H63" s="48">
        <f>H59-H61</f>
        <v>0</v>
      </c>
      <c r="I63" s="48">
        <f>I59-I61</f>
        <v>0</v>
      </c>
    </row>
    <row r="64" spans="5:9" ht="12.75">
      <c r="E64" s="49"/>
      <c r="F64" s="49"/>
      <c r="G64" s="50"/>
      <c r="H64" s="49"/>
      <c r="I64" s="49"/>
    </row>
    <row r="65" spans="2:9" ht="12.75">
      <c r="B65" s="1" t="s">
        <v>200</v>
      </c>
      <c r="C65" s="1" t="s">
        <v>281</v>
      </c>
      <c r="E65" s="48"/>
      <c r="F65" s="48"/>
      <c r="G65" s="40"/>
      <c r="H65" s="48"/>
      <c r="I65" s="48"/>
    </row>
    <row r="66" spans="3:11" ht="13.5" thickBot="1">
      <c r="C66" s="1" t="s">
        <v>186</v>
      </c>
      <c r="E66" s="46">
        <f>E56+E63</f>
        <v>-112549</v>
      </c>
      <c r="F66" s="46">
        <f>F56+F63</f>
        <v>53575</v>
      </c>
      <c r="G66" s="47"/>
      <c r="H66" s="46">
        <f>H56+H63</f>
        <v>-138114</v>
      </c>
      <c r="I66" s="46">
        <f>I56+I63</f>
        <v>63547</v>
      </c>
      <c r="K66" s="73"/>
    </row>
    <row r="67" spans="5:9" ht="13.5" thickTop="1">
      <c r="E67" s="48"/>
      <c r="F67" s="48"/>
      <c r="G67" s="40"/>
      <c r="H67" s="48"/>
      <c r="I67" s="48"/>
    </row>
    <row r="68" spans="1:9" ht="12.75">
      <c r="A68" s="2">
        <v>3</v>
      </c>
      <c r="B68" s="1" t="s">
        <v>28</v>
      </c>
      <c r="C68" s="1" t="s">
        <v>58</v>
      </c>
      <c r="E68" s="48"/>
      <c r="F68" s="48"/>
      <c r="G68" s="40"/>
      <c r="H68" s="48"/>
      <c r="I68" s="48"/>
    </row>
    <row r="69" spans="3:9" ht="12.75">
      <c r="C69" s="1" t="s">
        <v>201</v>
      </c>
      <c r="E69" s="48"/>
      <c r="F69" s="48"/>
      <c r="G69" s="40"/>
      <c r="H69" s="48"/>
      <c r="I69" s="48"/>
    </row>
    <row r="70" spans="5:9" ht="12.75">
      <c r="E70" s="48"/>
      <c r="F70" s="48"/>
      <c r="G70" s="40"/>
      <c r="H70" s="48"/>
      <c r="I70" s="48"/>
    </row>
    <row r="71" spans="3:9" ht="12.75">
      <c r="C71" s="1" t="s">
        <v>48</v>
      </c>
      <c r="D71" s="1" t="s">
        <v>204</v>
      </c>
      <c r="E71" s="98">
        <f>(+E66/507883)*100</f>
        <v>-22.16041883662182</v>
      </c>
      <c r="F71" s="98">
        <f>+F66/'bs'!F42*100</f>
        <v>10.69538466452526</v>
      </c>
      <c r="G71" s="34"/>
      <c r="H71" s="98">
        <f>(+H66/507883)*100</f>
        <v>-27.194058474097382</v>
      </c>
      <c r="I71" s="98">
        <v>12.7</v>
      </c>
    </row>
    <row r="72" spans="4:9" ht="12.75">
      <c r="D72" s="1" t="s">
        <v>59</v>
      </c>
      <c r="E72" s="48"/>
      <c r="F72" s="69"/>
      <c r="G72" s="40"/>
      <c r="H72" s="48"/>
      <c r="I72" s="48"/>
    </row>
    <row r="73" spans="5:9" ht="12.75">
      <c r="E73" s="48"/>
      <c r="F73" s="48"/>
      <c r="G73" s="40"/>
      <c r="H73" s="48"/>
      <c r="I73" s="48"/>
    </row>
    <row r="74" spans="3:9" ht="12.75">
      <c r="C74" s="1" t="s">
        <v>56</v>
      </c>
      <c r="D74" s="1" t="s">
        <v>202</v>
      </c>
      <c r="E74" s="57" t="s">
        <v>60</v>
      </c>
      <c r="F74" s="57" t="s">
        <v>60</v>
      </c>
      <c r="G74" s="40"/>
      <c r="H74" s="57" t="s">
        <v>60</v>
      </c>
      <c r="I74" s="57" t="s">
        <v>60</v>
      </c>
    </row>
    <row r="75" spans="5:9" ht="12.75">
      <c r="E75" s="48"/>
      <c r="F75" s="48"/>
      <c r="G75" s="40"/>
      <c r="H75" s="1"/>
      <c r="I75" s="51"/>
    </row>
    <row r="76" spans="1:9" ht="12.75">
      <c r="A76" s="2">
        <v>4</v>
      </c>
      <c r="B76" s="1" t="s">
        <v>28</v>
      </c>
      <c r="C76" s="1" t="s">
        <v>181</v>
      </c>
      <c r="E76" s="57" t="s">
        <v>60</v>
      </c>
      <c r="F76" s="57" t="s">
        <v>60</v>
      </c>
      <c r="H76" s="33" t="s">
        <v>60</v>
      </c>
      <c r="I76" s="33" t="s">
        <v>60</v>
      </c>
    </row>
    <row r="77" spans="8:9" ht="12.75">
      <c r="H77" s="33"/>
      <c r="I77" s="33"/>
    </row>
    <row r="78" spans="2:9" ht="12.75">
      <c r="B78" s="1" t="s">
        <v>30</v>
      </c>
      <c r="C78" s="1" t="s">
        <v>61</v>
      </c>
      <c r="E78" s="57" t="s">
        <v>60</v>
      </c>
      <c r="F78" s="57" t="s">
        <v>60</v>
      </c>
      <c r="H78" s="33" t="s">
        <v>60</v>
      </c>
      <c r="I78" s="33" t="s">
        <v>60</v>
      </c>
    </row>
    <row r="79" spans="5:9" ht="12.75">
      <c r="E79" s="57"/>
      <c r="F79" s="57"/>
      <c r="H79" s="33"/>
      <c r="I79" s="33"/>
    </row>
    <row r="80" spans="5:9" ht="12.75">
      <c r="E80" s="1"/>
      <c r="F80" s="1"/>
      <c r="H80" s="70" t="s">
        <v>182</v>
      </c>
      <c r="I80" s="11" t="s">
        <v>184</v>
      </c>
    </row>
    <row r="81" spans="5:9" ht="15">
      <c r="E81" s="1"/>
      <c r="F81" s="1"/>
      <c r="H81" s="71" t="s">
        <v>183</v>
      </c>
      <c r="I81" s="72" t="s">
        <v>185</v>
      </c>
    </row>
    <row r="82" spans="1:9" ht="12.75">
      <c r="A82" s="2">
        <v>5</v>
      </c>
      <c r="B82" s="1" t="s">
        <v>147</v>
      </c>
      <c r="E82" s="1"/>
      <c r="F82" s="1"/>
      <c r="H82" s="99">
        <f>+'bs'!E59</f>
        <v>0.8000889456945426</v>
      </c>
      <c r="I82" s="93">
        <v>1.09</v>
      </c>
    </row>
    <row r="84" ht="12.75">
      <c r="D84" s="1" t="s">
        <v>62</v>
      </c>
    </row>
    <row r="86" ht="12.75">
      <c r="D86" s="12"/>
    </row>
  </sheetData>
  <printOptions/>
  <pageMargins left="0.43" right="0.29" top="0.2" bottom="0.2" header="0.25" footer="0.21"/>
  <pageSetup fitToHeight="1" fitToWidth="1" horizontalDpi="600" verticalDpi="600" orientation="portrait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8" sqref="F18"/>
    </sheetView>
  </sheetViews>
  <sheetFormatPr defaultColWidth="9.33203125" defaultRowHeight="12.75"/>
  <cols>
    <col min="1" max="1" width="4.16015625" style="2" customWidth="1"/>
    <col min="2" max="2" width="3.66015625" style="1" customWidth="1"/>
    <col min="3" max="3" width="42.5" style="1" customWidth="1"/>
    <col min="4" max="4" width="16.33203125" style="1" customWidth="1"/>
    <col min="5" max="5" width="18.66015625" style="1" customWidth="1"/>
    <col min="6" max="6" width="17.83203125" style="1" customWidth="1"/>
    <col min="7" max="7" width="15.33203125" style="1" customWidth="1"/>
    <col min="8" max="8" width="14.83203125" style="1" customWidth="1"/>
    <col min="9" max="9" width="13.83203125" style="1" customWidth="1"/>
    <col min="10" max="16384" width="9.33203125" style="1" customWidth="1"/>
  </cols>
  <sheetData>
    <row r="1" spans="1:6" ht="15">
      <c r="A1" s="10" t="s">
        <v>63</v>
      </c>
      <c r="F1" s="62"/>
    </row>
    <row r="2" ht="15">
      <c r="A2" s="9" t="s">
        <v>64</v>
      </c>
    </row>
    <row r="4" spans="1:6" s="12" customFormat="1" ht="12.75">
      <c r="A4" s="11"/>
      <c r="E4" s="11" t="s">
        <v>65</v>
      </c>
      <c r="F4" s="11" t="s">
        <v>66</v>
      </c>
    </row>
    <row r="5" spans="1:6" s="12" customFormat="1" ht="12.75">
      <c r="A5" s="13"/>
      <c r="B5" s="13"/>
      <c r="C5" s="13"/>
      <c r="D5" s="13"/>
      <c r="E5" s="11" t="s">
        <v>67</v>
      </c>
      <c r="F5" s="11" t="s">
        <v>68</v>
      </c>
    </row>
    <row r="6" spans="1:6" s="12" customFormat="1" ht="12.75">
      <c r="A6" s="11"/>
      <c r="E6" s="11" t="s">
        <v>20</v>
      </c>
      <c r="F6" s="11" t="s">
        <v>69</v>
      </c>
    </row>
    <row r="7" spans="1:6" s="12" customFormat="1" ht="12.75">
      <c r="A7" s="11"/>
      <c r="E7" s="11" t="s">
        <v>24</v>
      </c>
      <c r="F7" s="11" t="s">
        <v>70</v>
      </c>
    </row>
    <row r="8" spans="1:9" s="12" customFormat="1" ht="12.75">
      <c r="A8" s="11"/>
      <c r="B8" s="11"/>
      <c r="C8" s="11"/>
      <c r="D8" s="11"/>
      <c r="E8" s="26">
        <v>36891</v>
      </c>
      <c r="F8" s="26">
        <v>36525</v>
      </c>
      <c r="G8" s="31"/>
      <c r="H8" s="31"/>
      <c r="I8" s="31"/>
    </row>
    <row r="9" spans="1:6" s="12" customFormat="1" ht="12.75">
      <c r="A9" s="11"/>
      <c r="E9" s="11" t="s">
        <v>27</v>
      </c>
      <c r="F9" s="11" t="s">
        <v>27</v>
      </c>
    </row>
    <row r="10" spans="5:6" ht="12.75">
      <c r="E10" s="40"/>
      <c r="F10" s="40"/>
    </row>
    <row r="11" spans="1:6" ht="12.75">
      <c r="A11" s="2">
        <v>1</v>
      </c>
      <c r="B11" s="1" t="s">
        <v>71</v>
      </c>
      <c r="E11" s="40">
        <v>623367</v>
      </c>
      <c r="F11" s="40">
        <f>712339</f>
        <v>712339</v>
      </c>
    </row>
    <row r="12" spans="5:6" ht="12.75">
      <c r="E12" s="40"/>
      <c r="F12" s="40"/>
    </row>
    <row r="13" spans="1:6" ht="12.75">
      <c r="A13" s="2">
        <v>2</v>
      </c>
      <c r="B13" s="1" t="s">
        <v>158</v>
      </c>
      <c r="E13" s="40">
        <v>92788</v>
      </c>
      <c r="F13" s="40">
        <v>59560</v>
      </c>
    </row>
    <row r="14" spans="5:6" ht="12.75">
      <c r="E14" s="40"/>
      <c r="F14" s="40"/>
    </row>
    <row r="15" spans="1:6" ht="12.75">
      <c r="A15" s="2">
        <v>3</v>
      </c>
      <c r="B15" s="1" t="s">
        <v>72</v>
      </c>
      <c r="D15" s="91"/>
      <c r="E15" s="40">
        <v>109590</v>
      </c>
      <c r="F15" s="40">
        <v>104051</v>
      </c>
    </row>
    <row r="16" spans="5:6" ht="12.75">
      <c r="E16" s="40"/>
      <c r="F16" s="40"/>
    </row>
    <row r="17" spans="1:6" ht="12.75">
      <c r="A17" s="2">
        <v>4</v>
      </c>
      <c r="B17" s="1" t="s">
        <v>203</v>
      </c>
      <c r="E17" s="40">
        <v>3724</v>
      </c>
      <c r="F17" s="40">
        <v>6985</v>
      </c>
    </row>
    <row r="18" spans="5:6" ht="12.75">
      <c r="E18" s="40"/>
      <c r="F18" s="40"/>
    </row>
    <row r="19" spans="1:6" ht="12.75">
      <c r="A19" s="2">
        <v>5</v>
      </c>
      <c r="B19" s="1" t="s">
        <v>73</v>
      </c>
      <c r="E19" s="40">
        <v>29839</v>
      </c>
      <c r="F19" s="40">
        <f>42546-6985</f>
        <v>35561</v>
      </c>
    </row>
    <row r="20" spans="4:6" ht="12.75">
      <c r="D20" s="91"/>
      <c r="E20" s="40"/>
      <c r="F20" s="40"/>
    </row>
    <row r="21" spans="1:6" ht="12.75">
      <c r="A21" s="2">
        <v>6</v>
      </c>
      <c r="B21" s="1" t="s">
        <v>74</v>
      </c>
      <c r="D21" s="91"/>
      <c r="E21" s="40">
        <v>0</v>
      </c>
      <c r="F21" s="40">
        <v>2927</v>
      </c>
    </row>
    <row r="22" spans="4:6" ht="12.75">
      <c r="D22" s="91"/>
      <c r="E22" s="40"/>
      <c r="F22" s="40"/>
    </row>
    <row r="23" spans="1:6" ht="12.75">
      <c r="A23" s="2">
        <v>7</v>
      </c>
      <c r="B23" s="1" t="s">
        <v>75</v>
      </c>
      <c r="E23" s="40"/>
      <c r="F23" s="40"/>
    </row>
    <row r="24" spans="3:6" ht="12.75">
      <c r="C24" s="29" t="s">
        <v>76</v>
      </c>
      <c r="D24" s="29"/>
      <c r="E24" s="55">
        <v>537981</v>
      </c>
      <c r="F24" s="55">
        <v>546036</v>
      </c>
    </row>
    <row r="25" spans="3:6" ht="12.75">
      <c r="C25" s="29" t="s">
        <v>77</v>
      </c>
      <c r="D25" s="29"/>
      <c r="E25" s="55">
        <v>101774</v>
      </c>
      <c r="F25" s="55">
        <v>127762</v>
      </c>
    </row>
    <row r="26" spans="3:6" ht="12.75">
      <c r="C26" s="29" t="s">
        <v>78</v>
      </c>
      <c r="D26" s="29"/>
      <c r="E26" s="55">
        <f>143617+113605</f>
        <v>257222</v>
      </c>
      <c r="F26" s="55">
        <f>151956+141379</f>
        <v>293335</v>
      </c>
    </row>
    <row r="27" spans="3:6" ht="12.75">
      <c r="C27" s="29" t="s">
        <v>79</v>
      </c>
      <c r="D27" s="29"/>
      <c r="E27" s="55">
        <v>0</v>
      </c>
      <c r="F27" s="55">
        <v>0</v>
      </c>
    </row>
    <row r="28" spans="3:6" ht="12.75">
      <c r="C28" s="29" t="s">
        <v>80</v>
      </c>
      <c r="D28" s="29"/>
      <c r="E28" s="55">
        <v>66892</v>
      </c>
      <c r="F28" s="55">
        <v>83670</v>
      </c>
    </row>
    <row r="29" spans="3:6" ht="12.75">
      <c r="C29" s="8"/>
      <c r="D29" s="8"/>
      <c r="E29" s="52">
        <f>SUM(E24:E28)</f>
        <v>963869</v>
      </c>
      <c r="F29" s="52">
        <f>SUM(F24:F28)</f>
        <v>1050803</v>
      </c>
    </row>
    <row r="30" spans="5:6" ht="12.75">
      <c r="E30" s="40"/>
      <c r="F30" s="40"/>
    </row>
    <row r="31" spans="1:6" ht="12.75">
      <c r="A31" s="2">
        <v>8</v>
      </c>
      <c r="B31" s="1" t="s">
        <v>81</v>
      </c>
      <c r="E31" s="40"/>
      <c r="F31" s="40"/>
    </row>
    <row r="32" spans="3:6" ht="12.75">
      <c r="C32" s="29" t="s">
        <v>82</v>
      </c>
      <c r="D32" s="8"/>
      <c r="E32" s="40">
        <v>420179</v>
      </c>
      <c r="F32" s="40">
        <v>549244</v>
      </c>
    </row>
    <row r="33" spans="3:6" ht="12.75">
      <c r="C33" s="29" t="s">
        <v>83</v>
      </c>
      <c r="D33" s="8"/>
      <c r="E33" s="40">
        <v>77506</v>
      </c>
      <c r="F33" s="40">
        <v>106062</v>
      </c>
    </row>
    <row r="34" spans="3:6" ht="12.75">
      <c r="C34" s="29" t="s">
        <v>84</v>
      </c>
      <c r="D34" s="8"/>
      <c r="E34" s="40">
        <f>146325+1997</f>
        <v>148322</v>
      </c>
      <c r="F34" s="40">
        <v>113131</v>
      </c>
    </row>
    <row r="35" spans="3:6" ht="12.75">
      <c r="C35" s="29" t="s">
        <v>85</v>
      </c>
      <c r="D35" s="8"/>
      <c r="E35" s="40">
        <v>6651</v>
      </c>
      <c r="F35" s="40">
        <v>2404</v>
      </c>
    </row>
    <row r="36" spans="3:6" ht="12.75">
      <c r="C36" s="8"/>
      <c r="D36" s="8"/>
      <c r="E36" s="52">
        <f>SUM(E32:E35)</f>
        <v>652658</v>
      </c>
      <c r="F36" s="52">
        <f>SUM(F32:F35)</f>
        <v>770841</v>
      </c>
    </row>
    <row r="37" spans="5:6" ht="12.75">
      <c r="E37" s="41"/>
      <c r="F37" s="41"/>
    </row>
    <row r="38" spans="1:6" ht="13.5" thickBot="1">
      <c r="A38" s="2">
        <v>9</v>
      </c>
      <c r="B38" s="1" t="s">
        <v>86</v>
      </c>
      <c r="E38" s="47">
        <f>SUM(E23:E28)-SUM(E32:E35)</f>
        <v>311211</v>
      </c>
      <c r="F38" s="47">
        <f>SUM(F23:F28)-SUM(F32:F35)</f>
        <v>279962</v>
      </c>
    </row>
    <row r="39" spans="5:6" ht="13.5" thickTop="1">
      <c r="E39" s="40"/>
      <c r="F39" s="40"/>
    </row>
    <row r="40" spans="5:6" ht="13.5" thickBot="1">
      <c r="E40" s="53">
        <f>SUM(E11:E21)+E38</f>
        <v>1170519</v>
      </c>
      <c r="F40" s="53">
        <f>SUM(F11:F21)+F38</f>
        <v>1201385</v>
      </c>
    </row>
    <row r="41" spans="1:6" ht="13.5" thickTop="1">
      <c r="A41" s="2">
        <v>10</v>
      </c>
      <c r="B41" s="1" t="s">
        <v>87</v>
      </c>
      <c r="E41" s="40"/>
      <c r="F41" s="40"/>
    </row>
    <row r="42" spans="2:6" ht="12.75">
      <c r="B42" s="1" t="s">
        <v>88</v>
      </c>
      <c r="E42" s="40">
        <v>535158</v>
      </c>
      <c r="F42" s="40">
        <v>500917</v>
      </c>
    </row>
    <row r="43" spans="2:6" ht="12.75">
      <c r="B43" s="1" t="s">
        <v>89</v>
      </c>
      <c r="E43" s="40"/>
      <c r="F43" s="40"/>
    </row>
    <row r="44" spans="3:6" ht="12.75">
      <c r="C44" s="29" t="s">
        <v>90</v>
      </c>
      <c r="D44" s="8"/>
      <c r="E44" s="40">
        <v>133003</v>
      </c>
      <c r="F44" s="40">
        <v>132573</v>
      </c>
    </row>
    <row r="45" spans="3:6" ht="12.75">
      <c r="C45" s="29" t="s">
        <v>91</v>
      </c>
      <c r="D45" s="8"/>
      <c r="E45" s="40">
        <v>902</v>
      </c>
      <c r="F45" s="40">
        <v>2291</v>
      </c>
    </row>
    <row r="46" spans="3:6" ht="12.75">
      <c r="C46" s="29" t="s">
        <v>92</v>
      </c>
      <c r="D46" s="8"/>
      <c r="E46" s="40">
        <v>32682</v>
      </c>
      <c r="F46" s="40">
        <f>35112-2291</f>
        <v>32821</v>
      </c>
    </row>
    <row r="47" spans="3:6" ht="12.75">
      <c r="C47" s="29" t="s">
        <v>93</v>
      </c>
      <c r="D47" s="8"/>
      <c r="E47" s="40">
        <v>0</v>
      </c>
      <c r="F47" s="40">
        <v>0</v>
      </c>
    </row>
    <row r="48" spans="3:6" ht="12.75">
      <c r="C48" s="29" t="s">
        <v>94</v>
      </c>
      <c r="D48" s="8"/>
      <c r="E48" s="50">
        <v>-273571</v>
      </c>
      <c r="F48" s="50">
        <v>-120443</v>
      </c>
    </row>
    <row r="49" spans="5:6" ht="12.75">
      <c r="E49" s="40">
        <f>SUM(E42:E48)</f>
        <v>428174</v>
      </c>
      <c r="F49" s="40">
        <f>SUM(F42:F48)</f>
        <v>548159</v>
      </c>
    </row>
    <row r="50" spans="5:6" ht="12.75">
      <c r="E50" s="40"/>
      <c r="F50" s="40"/>
    </row>
    <row r="51" spans="1:6" ht="12.75">
      <c r="A51" s="2">
        <v>11</v>
      </c>
      <c r="B51" s="1" t="s">
        <v>95</v>
      </c>
      <c r="E51" s="40">
        <v>67564</v>
      </c>
      <c r="F51" s="40">
        <v>72384</v>
      </c>
    </row>
    <row r="52" spans="5:6" ht="12.75">
      <c r="E52" s="40"/>
      <c r="F52" s="40"/>
    </row>
    <row r="53" spans="1:6" ht="12.75">
      <c r="A53" s="2">
        <v>12</v>
      </c>
      <c r="B53" s="1" t="s">
        <v>96</v>
      </c>
      <c r="E53" s="40">
        <v>653955</v>
      </c>
      <c r="F53" s="40">
        <v>557031</v>
      </c>
    </row>
    <row r="54" spans="5:6" ht="12.75">
      <c r="E54" s="40"/>
      <c r="F54" s="40"/>
    </row>
    <row r="55" spans="1:6" ht="12.75">
      <c r="A55" s="2">
        <v>13</v>
      </c>
      <c r="B55" s="1" t="s">
        <v>97</v>
      </c>
      <c r="E55" s="40">
        <v>20826</v>
      </c>
      <c r="F55" s="40">
        <v>23811</v>
      </c>
    </row>
    <row r="56" spans="5:6" ht="12.75">
      <c r="E56" s="40"/>
      <c r="F56" s="40" t="s">
        <v>192</v>
      </c>
    </row>
    <row r="57" spans="5:6" ht="13.5" thickBot="1">
      <c r="E57" s="53">
        <f>SUM(E49:E55)</f>
        <v>1170519</v>
      </c>
      <c r="F57" s="53">
        <f>SUM(F49:F55)</f>
        <v>1201385</v>
      </c>
    </row>
    <row r="58" spans="5:6" ht="13.5" thickTop="1">
      <c r="E58" s="40"/>
      <c r="F58" s="40"/>
    </row>
    <row r="59" spans="1:6" ht="12.75">
      <c r="A59" s="2">
        <v>14</v>
      </c>
      <c r="B59" s="1" t="s">
        <v>147</v>
      </c>
      <c r="E59" s="54">
        <f>(+E49-E21)/E42</f>
        <v>0.8000889456945426</v>
      </c>
      <c r="F59" s="54">
        <f>(+F49-F21)/F42</f>
        <v>1.0884677501462319</v>
      </c>
    </row>
    <row r="60" spans="5:6" ht="12.75">
      <c r="E60" s="40"/>
      <c r="F60" s="40"/>
    </row>
    <row r="61" spans="5:6" ht="12.75">
      <c r="E61" s="40"/>
      <c r="F61" s="40"/>
    </row>
  </sheetData>
  <printOptions/>
  <pageMargins left="0.64" right="0.49" top="0.38" bottom="1" header="0.2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7"/>
  <sheetViews>
    <sheetView zoomScale="75" zoomScaleNormal="75" workbookViewId="0" topLeftCell="A1">
      <pane xSplit="3" ySplit="3" topLeftCell="D15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65" sqref="F165"/>
    </sheetView>
  </sheetViews>
  <sheetFormatPr defaultColWidth="9.33203125" defaultRowHeight="12.75"/>
  <cols>
    <col min="1" max="1" width="5.66015625" style="2" customWidth="1"/>
    <col min="2" max="2" width="5.16015625" style="1" customWidth="1"/>
    <col min="3" max="3" width="63" style="1" customWidth="1"/>
    <col min="4" max="4" width="19" style="1" customWidth="1"/>
    <col min="5" max="5" width="18" style="1" customWidth="1"/>
    <col min="6" max="6" width="18.5" style="1" customWidth="1"/>
    <col min="7" max="7" width="11.5" style="1" customWidth="1"/>
    <col min="8" max="9" width="11" style="1" customWidth="1"/>
    <col min="10" max="10" width="10" style="1" customWidth="1"/>
    <col min="11" max="16384" width="9.33203125" style="1" customWidth="1"/>
  </cols>
  <sheetData>
    <row r="1" spans="1:6" ht="15">
      <c r="A1" s="10" t="s">
        <v>63</v>
      </c>
      <c r="F1" s="62"/>
    </row>
    <row r="2" ht="12.75">
      <c r="A2" s="3" t="s">
        <v>98</v>
      </c>
    </row>
    <row r="3" ht="12.75">
      <c r="A3" s="3"/>
    </row>
    <row r="4" spans="8:10" ht="12.75">
      <c r="H4" s="14"/>
      <c r="I4" s="14"/>
      <c r="J4" s="14"/>
    </row>
    <row r="5" spans="1:10" ht="12.75">
      <c r="A5" s="2">
        <v>1</v>
      </c>
      <c r="B5" s="12" t="s">
        <v>99</v>
      </c>
      <c r="H5" s="14"/>
      <c r="I5" s="14"/>
      <c r="J5" s="14"/>
    </row>
    <row r="6" ht="12.75">
      <c r="B6" s="1" t="s">
        <v>174</v>
      </c>
    </row>
    <row r="7" ht="12.75">
      <c r="B7" s="1" t="s">
        <v>175</v>
      </c>
    </row>
    <row r="10" spans="1:2" ht="12.75">
      <c r="A10" s="2">
        <v>2</v>
      </c>
      <c r="B10" s="12" t="s">
        <v>40</v>
      </c>
    </row>
    <row r="11" spans="5:6" ht="12.75">
      <c r="E11" s="2"/>
      <c r="F11" s="2" t="s">
        <v>100</v>
      </c>
    </row>
    <row r="12" spans="5:6" ht="12.75">
      <c r="E12" s="2" t="s">
        <v>18</v>
      </c>
      <c r="F12" s="2" t="s">
        <v>20</v>
      </c>
    </row>
    <row r="13" spans="5:6" ht="12.75">
      <c r="E13" s="2" t="s">
        <v>22</v>
      </c>
      <c r="F13" s="2" t="s">
        <v>22</v>
      </c>
    </row>
    <row r="14" spans="5:6" ht="12.75">
      <c r="E14" s="2" t="s">
        <v>24</v>
      </c>
      <c r="F14" s="2" t="s">
        <v>25</v>
      </c>
    </row>
    <row r="15" spans="5:6" ht="12.75">
      <c r="E15" s="27">
        <v>36891</v>
      </c>
      <c r="F15" s="27">
        <v>36891</v>
      </c>
    </row>
    <row r="16" spans="5:6" ht="12.75">
      <c r="E16" s="2" t="s">
        <v>27</v>
      </c>
      <c r="F16" s="2" t="s">
        <v>27</v>
      </c>
    </row>
    <row r="18" spans="2:6" ht="12.75">
      <c r="B18" s="1" t="s">
        <v>159</v>
      </c>
      <c r="C18" s="1" t="s">
        <v>233</v>
      </c>
      <c r="E18" s="88">
        <f>-3034-293-997</f>
        <v>-4324</v>
      </c>
      <c r="F18" s="88">
        <f>-3034-293-997</f>
        <v>-4324</v>
      </c>
    </row>
    <row r="19" spans="5:6" ht="12.75">
      <c r="E19" s="88"/>
      <c r="F19" s="42"/>
    </row>
    <row r="20" spans="2:6" ht="12.75">
      <c r="B20" s="1" t="s">
        <v>161</v>
      </c>
      <c r="C20" s="1" t="s">
        <v>234</v>
      </c>
      <c r="E20" s="88">
        <v>1205</v>
      </c>
      <c r="F20" s="42">
        <v>1205</v>
      </c>
    </row>
    <row r="21" spans="5:6" ht="12.75">
      <c r="E21" s="88"/>
      <c r="F21" s="42"/>
    </row>
    <row r="22" spans="2:6" ht="12.75">
      <c r="B22" s="1" t="s">
        <v>160</v>
      </c>
      <c r="C22" s="1" t="s">
        <v>235</v>
      </c>
      <c r="E22" s="88">
        <f>-8633-526</f>
        <v>-9159</v>
      </c>
      <c r="F22" s="42">
        <f>-8633-526</f>
        <v>-9159</v>
      </c>
    </row>
    <row r="23" spans="5:6" ht="12.75">
      <c r="E23" s="88"/>
      <c r="F23" s="42"/>
    </row>
    <row r="24" spans="2:6" ht="12.75">
      <c r="B24" s="1" t="s">
        <v>195</v>
      </c>
      <c r="C24" s="1" t="s">
        <v>236</v>
      </c>
      <c r="E24" s="57">
        <v>0</v>
      </c>
      <c r="F24" s="40">
        <f>4827+370-100</f>
        <v>5097</v>
      </c>
    </row>
    <row r="25" ht="12.75">
      <c r="E25" s="33"/>
    </row>
    <row r="26" spans="2:6" ht="12.75">
      <c r="B26" s="1" t="s">
        <v>196</v>
      </c>
      <c r="C26" s="1" t="s">
        <v>194</v>
      </c>
      <c r="E26" s="57">
        <v>-63</v>
      </c>
      <c r="F26" s="40">
        <f>-201.55-63</f>
        <v>-264.55</v>
      </c>
    </row>
    <row r="28" spans="2:6" ht="12.75">
      <c r="B28" s="1" t="s">
        <v>205</v>
      </c>
      <c r="C28" s="1" t="s">
        <v>187</v>
      </c>
      <c r="E28" s="86">
        <v>0</v>
      </c>
      <c r="F28" s="42">
        <v>18144</v>
      </c>
    </row>
    <row r="29" spans="3:6" ht="12.75">
      <c r="C29" s="1" t="s">
        <v>188</v>
      </c>
      <c r="E29" s="57"/>
      <c r="F29" s="42"/>
    </row>
    <row r="30" spans="5:6" ht="12.75">
      <c r="E30" s="87"/>
      <c r="F30" s="42"/>
    </row>
    <row r="31" spans="2:6" ht="12.75">
      <c r="B31" s="1" t="s">
        <v>206</v>
      </c>
      <c r="C31" s="1" t="s">
        <v>214</v>
      </c>
      <c r="E31" s="88">
        <v>-90</v>
      </c>
      <c r="F31" s="42">
        <f>951-90</f>
        <v>861</v>
      </c>
    </row>
    <row r="32" spans="5:6" ht="12.75">
      <c r="E32" s="87"/>
      <c r="F32" s="42"/>
    </row>
    <row r="33" spans="5:6" ht="12.75">
      <c r="E33" s="43">
        <f>SUM(E17:E32)</f>
        <v>-12431</v>
      </c>
      <c r="F33" s="43">
        <f>SUM(F17:F32)</f>
        <v>11559.45</v>
      </c>
    </row>
    <row r="34" spans="5:6" ht="12.75">
      <c r="E34" s="41"/>
      <c r="F34" s="41"/>
    </row>
    <row r="35" spans="1:6" ht="12.75">
      <c r="A35" s="2">
        <v>3</v>
      </c>
      <c r="B35" s="12" t="s">
        <v>101</v>
      </c>
      <c r="E35" s="40"/>
      <c r="F35" s="40"/>
    </row>
    <row r="36" ht="12.75">
      <c r="B36" s="1" t="s">
        <v>164</v>
      </c>
    </row>
    <row r="39" spans="1:2" ht="12.75">
      <c r="A39" s="66">
        <v>4</v>
      </c>
      <c r="B39" s="12" t="s">
        <v>47</v>
      </c>
    </row>
    <row r="40" ht="12.75">
      <c r="B40" s="32" t="s">
        <v>165</v>
      </c>
    </row>
    <row r="41" spans="2:4" ht="12.75">
      <c r="B41" s="32"/>
      <c r="D41" s="33" t="s">
        <v>27</v>
      </c>
    </row>
    <row r="42" ht="12.75">
      <c r="B42" s="32"/>
    </row>
    <row r="43" spans="2:4" ht="12.75">
      <c r="B43" s="32" t="s">
        <v>166</v>
      </c>
      <c r="D43" s="34">
        <v>17169</v>
      </c>
    </row>
    <row r="44" spans="2:4" ht="12.75">
      <c r="B44" s="32" t="s">
        <v>190</v>
      </c>
      <c r="D44" s="34">
        <v>3605</v>
      </c>
    </row>
    <row r="45" spans="2:4" ht="12.75">
      <c r="B45" s="32" t="s">
        <v>167</v>
      </c>
      <c r="D45" s="34">
        <v>187</v>
      </c>
    </row>
    <row r="46" spans="2:4" ht="12.75">
      <c r="B46" s="32" t="s">
        <v>168</v>
      </c>
      <c r="D46" s="34">
        <v>1823</v>
      </c>
    </row>
    <row r="47" spans="2:4" ht="12.75">
      <c r="B47" s="32"/>
      <c r="D47" s="52">
        <f>SUM(D43:D46)</f>
        <v>22784</v>
      </c>
    </row>
    <row r="48" ht="12.75">
      <c r="D48" s="40"/>
    </row>
    <row r="49" spans="1:2" ht="12.75">
      <c r="A49" s="2">
        <v>5</v>
      </c>
      <c r="B49" s="5" t="s">
        <v>102</v>
      </c>
    </row>
    <row r="50" ht="12.75">
      <c r="B50" s="1" t="s">
        <v>169</v>
      </c>
    </row>
    <row r="53" spans="1:3" ht="12.75">
      <c r="A53" s="66">
        <v>6</v>
      </c>
      <c r="B53" s="84" t="s">
        <v>103</v>
      </c>
      <c r="C53" s="32"/>
    </row>
    <row r="54" spans="1:7" ht="12.75">
      <c r="A54" s="66"/>
      <c r="B54" s="32" t="s">
        <v>210</v>
      </c>
      <c r="C54" s="85"/>
      <c r="D54" s="15"/>
      <c r="E54" s="15"/>
      <c r="F54" s="15"/>
      <c r="G54" s="15"/>
    </row>
    <row r="55" spans="2:7" ht="12.75">
      <c r="B55" s="32" t="s">
        <v>213</v>
      </c>
      <c r="C55" s="15"/>
      <c r="D55" s="15"/>
      <c r="E55" s="15"/>
      <c r="F55" s="15"/>
      <c r="G55" s="15"/>
    </row>
    <row r="56" spans="2:7" ht="12.75">
      <c r="B56" s="32"/>
      <c r="C56" s="15"/>
      <c r="D56" s="15"/>
      <c r="E56" s="15"/>
      <c r="F56" s="15"/>
      <c r="G56" s="15"/>
    </row>
    <row r="58" spans="1:2" ht="12.75">
      <c r="A58" s="66">
        <v>7</v>
      </c>
      <c r="B58" s="5" t="s">
        <v>104</v>
      </c>
    </row>
    <row r="59" spans="2:3" ht="12.75">
      <c r="B59" s="1" t="s">
        <v>28</v>
      </c>
      <c r="C59" s="1" t="s">
        <v>105</v>
      </c>
    </row>
    <row r="61" spans="3:4" ht="12.75">
      <c r="C61" s="36"/>
      <c r="D61" s="38" t="s">
        <v>27</v>
      </c>
    </row>
    <row r="62" spans="3:4" ht="12.75">
      <c r="C62" s="36"/>
      <c r="D62" s="38"/>
    </row>
    <row r="63" spans="3:4" ht="12.75">
      <c r="C63" s="36" t="s">
        <v>106</v>
      </c>
      <c r="D63" s="37">
        <v>77.551</v>
      </c>
    </row>
    <row r="64" spans="3:4" ht="12.75">
      <c r="C64" s="36" t="s">
        <v>107</v>
      </c>
      <c r="D64" s="37">
        <v>1734</v>
      </c>
    </row>
    <row r="65" spans="3:4" ht="12.75">
      <c r="C65" s="36" t="s">
        <v>108</v>
      </c>
      <c r="D65" s="37">
        <v>1206</v>
      </c>
    </row>
    <row r="67" ht="12.75">
      <c r="A67" s="7" t="s">
        <v>12</v>
      </c>
    </row>
    <row r="68" ht="12.75">
      <c r="A68" s="7"/>
    </row>
    <row r="69" spans="2:3" ht="12.75">
      <c r="B69" s="1" t="s">
        <v>30</v>
      </c>
      <c r="C69" s="1" t="s">
        <v>211</v>
      </c>
    </row>
    <row r="71" spans="3:4" ht="12.75">
      <c r="C71" s="14"/>
      <c r="D71" s="39" t="s">
        <v>27</v>
      </c>
    </row>
    <row r="72" spans="3:4" ht="12.75">
      <c r="C72" s="14" t="s">
        <v>109</v>
      </c>
      <c r="D72" s="37">
        <v>28926</v>
      </c>
    </row>
    <row r="73" spans="3:4" ht="12.75">
      <c r="C73" s="14" t="s">
        <v>110</v>
      </c>
      <c r="D73" s="37">
        <v>209</v>
      </c>
    </row>
    <row r="74" spans="3:4" ht="14.25" customHeight="1">
      <c r="C74" s="14" t="s">
        <v>111</v>
      </c>
      <c r="D74" s="37">
        <v>650</v>
      </c>
    </row>
    <row r="77" spans="1:5" ht="12.75">
      <c r="A77" s="66">
        <v>8</v>
      </c>
      <c r="B77" s="28" t="s">
        <v>112</v>
      </c>
      <c r="C77" s="28"/>
      <c r="D77" s="17"/>
      <c r="E77" s="17"/>
    </row>
    <row r="78" spans="2:5" ht="12.75">
      <c r="B78" s="17" t="s">
        <v>215</v>
      </c>
      <c r="C78" s="17"/>
      <c r="D78" s="17"/>
      <c r="E78" s="17"/>
    </row>
    <row r="79" spans="2:5" ht="12.75">
      <c r="B79" s="17"/>
      <c r="C79" s="17"/>
      <c r="D79" s="17"/>
      <c r="E79" s="17"/>
    </row>
    <row r="80" spans="2:5" ht="12.75">
      <c r="B80" s="1" t="s">
        <v>159</v>
      </c>
      <c r="C80" s="1" t="s">
        <v>237</v>
      </c>
      <c r="D80" s="17"/>
      <c r="E80" s="17"/>
    </row>
    <row r="81" spans="3:5" ht="12.75">
      <c r="C81" s="1" t="s">
        <v>238</v>
      </c>
      <c r="D81" s="17"/>
      <c r="E81" s="17"/>
    </row>
    <row r="82" spans="3:5" ht="12.75">
      <c r="C82" s="1" t="s">
        <v>0</v>
      </c>
      <c r="D82" s="17"/>
      <c r="E82" s="17"/>
    </row>
    <row r="83" spans="3:5" ht="12.75">
      <c r="C83" s="1" t="s">
        <v>1</v>
      </c>
      <c r="D83" s="17"/>
      <c r="E83" s="17"/>
    </row>
    <row r="84" spans="3:5" ht="12.75">
      <c r="C84" s="1" t="s">
        <v>2</v>
      </c>
      <c r="D84" s="17"/>
      <c r="E84" s="17"/>
    </row>
    <row r="85" spans="4:5" ht="12.75">
      <c r="D85" s="17"/>
      <c r="E85" s="17"/>
    </row>
    <row r="86" spans="2:5" ht="12.75">
      <c r="B86" s="1" t="s">
        <v>161</v>
      </c>
      <c r="C86" s="1" t="s">
        <v>248</v>
      </c>
      <c r="D86" s="17"/>
      <c r="E86" s="17"/>
    </row>
    <row r="87" spans="3:5" ht="12.75">
      <c r="C87" s="1" t="s">
        <v>249</v>
      </c>
      <c r="D87" s="17"/>
      <c r="E87" s="17"/>
    </row>
    <row r="88" spans="3:5" ht="12.75">
      <c r="C88" s="1" t="s">
        <v>221</v>
      </c>
      <c r="D88" s="17"/>
      <c r="E88" s="17"/>
    </row>
    <row r="89" spans="3:5" ht="12.75">
      <c r="C89" s="1" t="s">
        <v>222</v>
      </c>
      <c r="D89" s="17"/>
      <c r="E89" s="17"/>
    </row>
    <row r="90" spans="4:5" ht="12.75">
      <c r="D90" s="17"/>
      <c r="E90" s="17"/>
    </row>
    <row r="91" spans="4:5" ht="12.75">
      <c r="D91" s="17"/>
      <c r="E91" s="17"/>
    </row>
    <row r="92" spans="1:2" s="32" customFormat="1" ht="12.75">
      <c r="A92" s="66">
        <v>9</v>
      </c>
      <c r="B92" s="84" t="s">
        <v>113</v>
      </c>
    </row>
    <row r="93" spans="1:2" ht="12.75">
      <c r="A93" s="66"/>
      <c r="B93" s="1" t="s">
        <v>223</v>
      </c>
    </row>
    <row r="94" spans="1:2" ht="12.75">
      <c r="A94" s="66"/>
      <c r="B94" s="1" t="s">
        <v>224</v>
      </c>
    </row>
    <row r="95" ht="12.75">
      <c r="A95" s="66"/>
    </row>
    <row r="96" spans="1:3" ht="12.75">
      <c r="A96" s="66"/>
      <c r="B96" s="33" t="s">
        <v>216</v>
      </c>
      <c r="C96" s="1" t="s">
        <v>247</v>
      </c>
    </row>
    <row r="97" spans="1:3" ht="12.75">
      <c r="A97" s="66"/>
      <c r="B97" s="3"/>
      <c r="C97" s="1" t="s">
        <v>225</v>
      </c>
    </row>
    <row r="98" spans="1:3" ht="12.75">
      <c r="A98" s="66"/>
      <c r="B98" s="7"/>
      <c r="C98" s="1" t="s">
        <v>226</v>
      </c>
    </row>
    <row r="99" spans="1:3" ht="12.75">
      <c r="A99" s="66"/>
      <c r="B99" s="7"/>
      <c r="C99" s="1" t="s">
        <v>227</v>
      </c>
    </row>
    <row r="101" spans="2:3" ht="12.75">
      <c r="B101" s="33" t="s">
        <v>217</v>
      </c>
      <c r="C101" s="1" t="s">
        <v>231</v>
      </c>
    </row>
    <row r="102" ht="12.75">
      <c r="C102" s="1" t="s">
        <v>228</v>
      </c>
    </row>
    <row r="104" spans="2:3" ht="12.75">
      <c r="B104" s="33" t="s">
        <v>229</v>
      </c>
      <c r="C104" s="1" t="s">
        <v>239</v>
      </c>
    </row>
    <row r="105" ht="12.75">
      <c r="C105" s="1" t="s">
        <v>240</v>
      </c>
    </row>
    <row r="106" ht="12.75">
      <c r="C106" s="1" t="s">
        <v>241</v>
      </c>
    </row>
    <row r="107" ht="12.75">
      <c r="C107" s="1" t="s">
        <v>242</v>
      </c>
    </row>
    <row r="109" spans="2:3" ht="12.75">
      <c r="B109" s="33" t="s">
        <v>230</v>
      </c>
      <c r="C109" s="1" t="s">
        <v>243</v>
      </c>
    </row>
    <row r="110" ht="12.75">
      <c r="C110" s="1" t="s">
        <v>5</v>
      </c>
    </row>
    <row r="112" ht="12.75">
      <c r="B112" s="1" t="s">
        <v>11</v>
      </c>
    </row>
    <row r="113" ht="12.75">
      <c r="B113" s="1" t="s">
        <v>244</v>
      </c>
    </row>
    <row r="115" ht="12.75">
      <c r="B115" s="1" t="s">
        <v>232</v>
      </c>
    </row>
    <row r="116" ht="12.75">
      <c r="B116" s="1" t="s">
        <v>3</v>
      </c>
    </row>
    <row r="117" ht="12.75">
      <c r="B117" s="1" t="s">
        <v>4</v>
      </c>
    </row>
    <row r="118" ht="12.75">
      <c r="B118" s="1" t="s">
        <v>6</v>
      </c>
    </row>
    <row r="119" ht="12.75">
      <c r="B119" s="1" t="s">
        <v>7</v>
      </c>
    </row>
    <row r="120" ht="12.75">
      <c r="B120" s="1" t="s">
        <v>8</v>
      </c>
    </row>
    <row r="122" ht="12.75">
      <c r="B122" s="1" t="s">
        <v>245</v>
      </c>
    </row>
    <row r="123" ht="12.75">
      <c r="B123" s="1" t="s">
        <v>9</v>
      </c>
    </row>
    <row r="124" ht="12.75">
      <c r="B124" s="1" t="s">
        <v>10</v>
      </c>
    </row>
    <row r="125" ht="12.75">
      <c r="B125" s="1" t="s">
        <v>246</v>
      </c>
    </row>
    <row r="128" spans="1:2" ht="12.75">
      <c r="A128" s="2">
        <v>10</v>
      </c>
      <c r="B128" s="5" t="s">
        <v>114</v>
      </c>
    </row>
    <row r="129" ht="12.75">
      <c r="B129" s="17" t="s">
        <v>163</v>
      </c>
    </row>
    <row r="130" ht="12.75">
      <c r="B130" s="18"/>
    </row>
    <row r="132" spans="1:2" ht="12.75">
      <c r="A132" s="66">
        <v>11</v>
      </c>
      <c r="B132" s="12" t="s">
        <v>115</v>
      </c>
    </row>
    <row r="133" ht="12.75">
      <c r="B133" s="1" t="s">
        <v>179</v>
      </c>
    </row>
    <row r="134" ht="12.75">
      <c r="B134" s="1" t="s">
        <v>176</v>
      </c>
    </row>
    <row r="136" spans="2:3" ht="12.75">
      <c r="B136" s="67" t="s">
        <v>159</v>
      </c>
      <c r="C136" s="1" t="s">
        <v>189</v>
      </c>
    </row>
    <row r="138" spans="2:3" ht="12.75">
      <c r="B138" s="67" t="s">
        <v>161</v>
      </c>
      <c r="C138" s="1" t="s">
        <v>177</v>
      </c>
    </row>
    <row r="139" spans="2:3" ht="12.75">
      <c r="B139" s="67"/>
      <c r="C139" s="1" t="s">
        <v>178</v>
      </c>
    </row>
    <row r="140" ht="12.75">
      <c r="B140" s="67"/>
    </row>
    <row r="141" spans="2:3" ht="12.75">
      <c r="B141" s="1" t="s">
        <v>160</v>
      </c>
      <c r="C141" s="1" t="s">
        <v>208</v>
      </c>
    </row>
    <row r="142" spans="2:3" ht="12.75">
      <c r="B142" s="67"/>
      <c r="C142" s="1" t="s">
        <v>207</v>
      </c>
    </row>
    <row r="143" ht="12.75">
      <c r="B143" s="67"/>
    </row>
    <row r="144" ht="12.75">
      <c r="B144" s="67"/>
    </row>
    <row r="145" spans="1:2" ht="12.75">
      <c r="A145" s="66">
        <v>12</v>
      </c>
      <c r="B145" s="5" t="s">
        <v>116</v>
      </c>
    </row>
    <row r="146" ht="12.75">
      <c r="B146" s="5"/>
    </row>
    <row r="147" ht="12.75">
      <c r="B147" s="29" t="s">
        <v>209</v>
      </c>
    </row>
    <row r="149" ht="12.75">
      <c r="B149" s="61" t="s">
        <v>82</v>
      </c>
    </row>
    <row r="150" spans="2:4" ht="12.75">
      <c r="B150" s="14"/>
      <c r="C150" s="14"/>
      <c r="D150" s="39" t="s">
        <v>27</v>
      </c>
    </row>
    <row r="151" spans="2:4" ht="12.75">
      <c r="B151" s="14"/>
      <c r="C151" s="14"/>
      <c r="D151" s="19"/>
    </row>
    <row r="152" spans="2:4" ht="12.75">
      <c r="B152" s="58" t="s">
        <v>117</v>
      </c>
      <c r="C152" s="14"/>
      <c r="D152" s="37">
        <v>60266</v>
      </c>
    </row>
    <row r="153" spans="2:4" ht="12.75">
      <c r="B153" s="58" t="s">
        <v>118</v>
      </c>
      <c r="C153" s="14"/>
      <c r="D153" s="34">
        <v>359913</v>
      </c>
    </row>
    <row r="154" ht="12.75">
      <c r="D154" s="59">
        <f>SUM(D152:D153)</f>
        <v>420179</v>
      </c>
    </row>
    <row r="155" ht="12.75">
      <c r="D155" s="37"/>
    </row>
    <row r="156" ht="12.75">
      <c r="D156" s="37"/>
    </row>
    <row r="157" spans="2:4" ht="12.75">
      <c r="B157" s="1" t="s">
        <v>119</v>
      </c>
      <c r="D157" s="37"/>
    </row>
    <row r="158" ht="12.75">
      <c r="D158" s="37"/>
    </row>
    <row r="159" ht="12.75">
      <c r="D159" s="60" t="s">
        <v>120</v>
      </c>
    </row>
    <row r="160" spans="2:4" ht="12.75">
      <c r="B160" s="1" t="s">
        <v>121</v>
      </c>
      <c r="D160" s="37"/>
    </row>
    <row r="161" spans="2:4" ht="12.75">
      <c r="B161"/>
      <c r="C161" s="1" t="s">
        <v>122</v>
      </c>
      <c r="D161" s="37">
        <v>4950</v>
      </c>
    </row>
    <row r="162" spans="2:4" ht="12.75" hidden="1">
      <c r="B162"/>
      <c r="C162" s="1" t="s">
        <v>124</v>
      </c>
      <c r="D162" s="37">
        <v>0</v>
      </c>
    </row>
    <row r="163" spans="1:4" ht="12.75">
      <c r="A163" s="7"/>
      <c r="D163" s="34"/>
    </row>
    <row r="164" spans="1:4" ht="12.75">
      <c r="A164" s="7"/>
      <c r="B164" s="1" t="s">
        <v>123</v>
      </c>
      <c r="D164" s="34"/>
    </row>
    <row r="165" spans="1:4" ht="12.75">
      <c r="A165" s="7"/>
      <c r="B165"/>
      <c r="C165" s="1" t="s">
        <v>122</v>
      </c>
      <c r="D165" s="34">
        <v>38118</v>
      </c>
    </row>
    <row r="166" spans="1:4" ht="12.75">
      <c r="A166" s="7"/>
      <c r="B166"/>
      <c r="C166" s="1" t="s">
        <v>124</v>
      </c>
      <c r="D166" s="34">
        <v>3596</v>
      </c>
    </row>
    <row r="167" spans="1:4" ht="12.75">
      <c r="A167" s="7"/>
      <c r="B167"/>
      <c r="C167" s="1" t="s">
        <v>193</v>
      </c>
      <c r="D167" s="34">
        <v>3500</v>
      </c>
    </row>
    <row r="168" spans="1:4" ht="12.75">
      <c r="A168" s="7"/>
      <c r="C168" s="14" t="s">
        <v>191</v>
      </c>
      <c r="D168" s="34">
        <v>498</v>
      </c>
    </row>
    <row r="169" spans="1:4" ht="12.75">
      <c r="A169" s="7"/>
      <c r="D169" s="34"/>
    </row>
    <row r="170" spans="2:4" ht="12.75">
      <c r="B170" s="61" t="s">
        <v>96</v>
      </c>
      <c r="D170" s="34"/>
    </row>
    <row r="171" spans="2:4" ht="12.75">
      <c r="B171" s="14"/>
      <c r="C171" s="14"/>
      <c r="D171" s="60" t="s">
        <v>27</v>
      </c>
    </row>
    <row r="172" spans="2:4" ht="12.75">
      <c r="B172"/>
      <c r="C172" s="14"/>
      <c r="D172" s="37"/>
    </row>
    <row r="173" spans="2:4" ht="12.75">
      <c r="B173" s="14" t="s">
        <v>117</v>
      </c>
      <c r="C173" s="14"/>
      <c r="D173" s="37">
        <f>291625+388-7-11</f>
        <v>291995</v>
      </c>
    </row>
    <row r="174" spans="2:4" ht="12.75">
      <c r="B174" s="14" t="s">
        <v>118</v>
      </c>
      <c r="C174" s="14"/>
      <c r="D174" s="37">
        <f>206150+163022+211-7423</f>
        <v>361960</v>
      </c>
    </row>
    <row r="175" spans="2:4" ht="12.75">
      <c r="B175" s="14"/>
      <c r="C175" s="14"/>
      <c r="D175" s="59">
        <f>SUM(D173:D174)</f>
        <v>653955</v>
      </c>
    </row>
    <row r="176" spans="2:5" ht="12.75">
      <c r="B176" s="14"/>
      <c r="C176" s="14"/>
      <c r="D176" s="37"/>
      <c r="E176" s="91"/>
    </row>
    <row r="177" spans="2:4" ht="12.75">
      <c r="B177" s="14" t="s">
        <v>125</v>
      </c>
      <c r="C177" s="14"/>
      <c r="D177" s="37"/>
    </row>
    <row r="178" spans="2:4" ht="12.75">
      <c r="B178" s="14"/>
      <c r="C178" s="14"/>
      <c r="D178" s="37"/>
    </row>
    <row r="179" spans="2:4" ht="12.75">
      <c r="B179" s="20"/>
      <c r="C179" s="14"/>
      <c r="D179" s="60" t="s">
        <v>120</v>
      </c>
    </row>
    <row r="180" spans="2:4" ht="12.75">
      <c r="B180" s="14" t="s">
        <v>126</v>
      </c>
      <c r="C180" s="14"/>
      <c r="D180" s="37"/>
    </row>
    <row r="181" spans="2:5" ht="12.75">
      <c r="B181" s="14"/>
      <c r="C181" s="14" t="s">
        <v>122</v>
      </c>
      <c r="D181" s="37">
        <v>76743</v>
      </c>
      <c r="E181" s="89"/>
    </row>
    <row r="182" spans="2:5" ht="12.75">
      <c r="B182" s="14"/>
      <c r="C182" s="14" t="s">
        <v>191</v>
      </c>
      <c r="D182" s="37">
        <v>107</v>
      </c>
      <c r="E182" s="89"/>
    </row>
    <row r="183" spans="2:5" ht="12.75">
      <c r="B183" s="14"/>
      <c r="C183" s="14"/>
      <c r="D183" s="37"/>
      <c r="E183" s="89"/>
    </row>
    <row r="184" spans="2:5" ht="12.75">
      <c r="B184" s="14" t="s">
        <v>123</v>
      </c>
      <c r="C184" s="14"/>
      <c r="D184" s="37"/>
      <c r="E184" s="89"/>
    </row>
    <row r="185" spans="2:5" ht="12.75">
      <c r="B185" s="14"/>
      <c r="C185" s="14" t="s">
        <v>122</v>
      </c>
      <c r="D185" s="37">
        <f>7938+6860</f>
        <v>14798</v>
      </c>
      <c r="E185" s="89"/>
    </row>
    <row r="186" spans="2:5" ht="12.75">
      <c r="B186" s="14"/>
      <c r="C186" s="14" t="s">
        <v>124</v>
      </c>
      <c r="D186" s="37">
        <f>79125-3603+103</f>
        <v>75625</v>
      </c>
      <c r="E186" s="89"/>
    </row>
    <row r="187" spans="2:5" ht="12.75">
      <c r="B187" s="14"/>
      <c r="C187" s="14"/>
      <c r="D187" s="37"/>
      <c r="E187" s="89"/>
    </row>
    <row r="188" spans="2:4" ht="12.75">
      <c r="B188" s="14"/>
      <c r="C188" s="14"/>
      <c r="D188" s="37"/>
    </row>
    <row r="189" spans="1:2" ht="12.75">
      <c r="A189" s="66">
        <v>13</v>
      </c>
      <c r="B189" s="30" t="s">
        <v>127</v>
      </c>
    </row>
    <row r="190" ht="12.75">
      <c r="D190" s="33" t="s">
        <v>27</v>
      </c>
    </row>
    <row r="191" ht="12.75">
      <c r="B191" s="14" t="s">
        <v>123</v>
      </c>
    </row>
    <row r="192" spans="3:5" ht="12.75">
      <c r="C192" s="32" t="s">
        <v>212</v>
      </c>
      <c r="D192" s="90">
        <v>7512.6</v>
      </c>
      <c r="E192" s="32"/>
    </row>
    <row r="193" spans="3:5" ht="12.75">
      <c r="C193" s="32"/>
      <c r="D193" s="90"/>
      <c r="E193" s="32"/>
    </row>
    <row r="194" spans="2:3" ht="12.75">
      <c r="B194" s="14" t="s">
        <v>126</v>
      </c>
      <c r="C194" s="18"/>
    </row>
    <row r="195" spans="2:4" ht="12.75">
      <c r="B195" s="14"/>
      <c r="C195" s="1" t="s">
        <v>180</v>
      </c>
      <c r="D195" s="40">
        <v>7572</v>
      </c>
    </row>
    <row r="196" spans="2:4" ht="12.75">
      <c r="B196" s="14"/>
      <c r="C196" s="18"/>
      <c r="D196" s="100">
        <f>SUM(D192:D195)</f>
        <v>15084.6</v>
      </c>
    </row>
    <row r="198" ht="3.75" customHeight="1"/>
    <row r="199" spans="1:2" ht="12.75">
      <c r="A199" s="2">
        <v>14</v>
      </c>
      <c r="B199" s="30" t="s">
        <v>128</v>
      </c>
    </row>
    <row r="200" ht="12.75">
      <c r="B200" s="32" t="s">
        <v>129</v>
      </c>
    </row>
    <row r="201" ht="12.75">
      <c r="B201" s="21"/>
    </row>
    <row r="203" spans="1:2" ht="12.75">
      <c r="A203" s="2">
        <v>15</v>
      </c>
      <c r="B203" s="30" t="s">
        <v>130</v>
      </c>
    </row>
    <row r="204" ht="12.75">
      <c r="B204" s="35" t="s">
        <v>157</v>
      </c>
    </row>
    <row r="205" ht="12.75">
      <c r="B205" s="35"/>
    </row>
    <row r="207" spans="1:2" ht="12.75">
      <c r="A207" s="66">
        <v>16</v>
      </c>
      <c r="B207" s="30" t="s">
        <v>131</v>
      </c>
    </row>
    <row r="208" ht="12.75">
      <c r="B208" s="63" t="s">
        <v>148</v>
      </c>
    </row>
    <row r="209" ht="12.75">
      <c r="B209" s="63"/>
    </row>
    <row r="210" ht="12.75">
      <c r="B210" s="65" t="s">
        <v>149</v>
      </c>
    </row>
    <row r="212" spans="3:6" ht="12.75">
      <c r="C212" s="22"/>
      <c r="D212" s="94" t="s">
        <v>29</v>
      </c>
      <c r="E212" s="94" t="s">
        <v>132</v>
      </c>
      <c r="F212" s="94" t="s">
        <v>197</v>
      </c>
    </row>
    <row r="213" spans="3:6" ht="12.75">
      <c r="C213" s="23"/>
      <c r="D213" s="95"/>
      <c r="E213" s="96" t="s">
        <v>47</v>
      </c>
      <c r="F213" s="96"/>
    </row>
    <row r="214" spans="3:6" ht="12.75">
      <c r="C214" s="16"/>
      <c r="D214" s="74" t="s">
        <v>27</v>
      </c>
      <c r="E214" s="75" t="s">
        <v>27</v>
      </c>
      <c r="F214" s="76" t="s">
        <v>27</v>
      </c>
    </row>
    <row r="215" spans="3:6" ht="12.75">
      <c r="C215" s="23"/>
      <c r="D215" s="77"/>
      <c r="E215" s="77"/>
      <c r="F215" s="77"/>
    </row>
    <row r="216" spans="3:6" ht="12.75">
      <c r="C216" s="44" t="s">
        <v>133</v>
      </c>
      <c r="D216" s="78">
        <v>209991</v>
      </c>
      <c r="E216" s="78">
        <v>-18202</v>
      </c>
      <c r="F216" s="78">
        <v>1288950</v>
      </c>
    </row>
    <row r="217" spans="3:6" ht="12.75">
      <c r="C217" s="23" t="s">
        <v>134</v>
      </c>
      <c r="D217" s="78">
        <v>47921</v>
      </c>
      <c r="E217" s="78">
        <v>-49941</v>
      </c>
      <c r="F217" s="78">
        <v>146851</v>
      </c>
    </row>
    <row r="218" spans="3:6" ht="12.75">
      <c r="C218" s="23" t="s">
        <v>135</v>
      </c>
      <c r="D218" s="78">
        <v>148847</v>
      </c>
      <c r="E218" s="78">
        <v>-5673</v>
      </c>
      <c r="F218" s="78">
        <v>102958</v>
      </c>
    </row>
    <row r="219" spans="3:6" ht="12.75">
      <c r="C219" s="23" t="s">
        <v>136</v>
      </c>
      <c r="D219" s="78">
        <v>0</v>
      </c>
      <c r="E219" s="78">
        <v>26280</v>
      </c>
      <c r="F219" s="78">
        <v>49102</v>
      </c>
    </row>
    <row r="220" spans="3:6" ht="12.75">
      <c r="C220" s="23" t="s">
        <v>137</v>
      </c>
      <c r="D220" s="78">
        <f>496+24028+19231</f>
        <v>43755</v>
      </c>
      <c r="E220" s="78">
        <f>-53506+3746-22062</f>
        <v>-71822</v>
      </c>
      <c r="F220" s="78">
        <f>175680+39235+20401</f>
        <v>235316</v>
      </c>
    </row>
    <row r="221" spans="3:6" ht="12.75">
      <c r="C221" s="45"/>
      <c r="D221" s="79">
        <f>SUM(D216:D220)</f>
        <v>450514</v>
      </c>
      <c r="E221" s="79">
        <f>SUM(E216:E220)</f>
        <v>-119358</v>
      </c>
      <c r="F221" s="79">
        <f>SUM(F216:F220)</f>
        <v>1823177</v>
      </c>
    </row>
    <row r="222" spans="3:6" ht="12.75">
      <c r="C222" s="20"/>
      <c r="D222" s="56"/>
      <c r="E222" s="56"/>
      <c r="F222" s="56"/>
    </row>
    <row r="223" spans="2:6" ht="12.75">
      <c r="B223" s="12" t="s">
        <v>150</v>
      </c>
      <c r="C223" s="20"/>
      <c r="D223" s="56"/>
      <c r="E223" s="56"/>
      <c r="F223" s="56"/>
    </row>
    <row r="224" spans="3:6" ht="12.75">
      <c r="C224" s="14"/>
      <c r="D224" s="41"/>
      <c r="E224" s="41"/>
      <c r="F224" s="41"/>
    </row>
    <row r="225" spans="3:6" ht="12.75">
      <c r="C225" s="22"/>
      <c r="D225" s="97" t="s">
        <v>29</v>
      </c>
      <c r="E225" s="94" t="s">
        <v>132</v>
      </c>
      <c r="F225" s="94" t="s">
        <v>197</v>
      </c>
    </row>
    <row r="226" spans="3:6" ht="12.75">
      <c r="C226" s="23"/>
      <c r="D226" s="95"/>
      <c r="E226" s="96" t="s">
        <v>47</v>
      </c>
      <c r="F226" s="96"/>
    </row>
    <row r="227" spans="3:6" ht="12.75">
      <c r="C227" s="23"/>
      <c r="D227" s="74" t="s">
        <v>27</v>
      </c>
      <c r="E227" s="75" t="s">
        <v>27</v>
      </c>
      <c r="F227" s="76" t="s">
        <v>27</v>
      </c>
    </row>
    <row r="228" spans="3:6" ht="12.75">
      <c r="C228" s="23"/>
      <c r="D228" s="74"/>
      <c r="E228" s="75"/>
      <c r="F228" s="76"/>
    </row>
    <row r="229" spans="3:6" ht="12.75">
      <c r="C229" s="23" t="s">
        <v>151</v>
      </c>
      <c r="D229" s="80">
        <v>354301</v>
      </c>
      <c r="E229" s="81">
        <v>-47626</v>
      </c>
      <c r="F229" s="78">
        <v>1439599</v>
      </c>
    </row>
    <row r="230" spans="3:6" ht="12.75">
      <c r="C230" s="23" t="s">
        <v>152</v>
      </c>
      <c r="D230" s="80">
        <v>15076</v>
      </c>
      <c r="E230" s="81">
        <v>-9355</v>
      </c>
      <c r="F230" s="78">
        <v>15735</v>
      </c>
    </row>
    <row r="231" spans="3:6" ht="12.75">
      <c r="C231" s="23" t="s">
        <v>153</v>
      </c>
      <c r="D231" s="80">
        <v>32899</v>
      </c>
      <c r="E231" s="81">
        <v>-15347</v>
      </c>
      <c r="F231" s="78">
        <v>239705</v>
      </c>
    </row>
    <row r="232" spans="3:6" ht="12.75">
      <c r="C232" s="23" t="s">
        <v>154</v>
      </c>
      <c r="D232" s="80">
        <v>16128</v>
      </c>
      <c r="E232" s="81">
        <v>-11006</v>
      </c>
      <c r="F232" s="78">
        <v>40263</v>
      </c>
    </row>
    <row r="233" spans="3:6" ht="12.75">
      <c r="C233" s="23" t="s">
        <v>155</v>
      </c>
      <c r="D233" s="80">
        <v>32110</v>
      </c>
      <c r="E233" s="81">
        <v>-34025</v>
      </c>
      <c r="F233" s="78">
        <v>84481</v>
      </c>
    </row>
    <row r="234" spans="3:6" ht="12.75">
      <c r="C234" s="23" t="s">
        <v>156</v>
      </c>
      <c r="D234" s="80">
        <v>0</v>
      </c>
      <c r="E234" s="81">
        <v>-1999</v>
      </c>
      <c r="F234" s="78">
        <v>3394</v>
      </c>
    </row>
    <row r="235" spans="3:6" ht="12.75">
      <c r="C235" s="45"/>
      <c r="D235" s="82">
        <f>SUM(D229:D234)</f>
        <v>450514</v>
      </c>
      <c r="E235" s="79">
        <f>SUM(E229:E234)</f>
        <v>-119358</v>
      </c>
      <c r="F235" s="83">
        <f>SUM(F229:F234)</f>
        <v>1823177</v>
      </c>
    </row>
    <row r="236" spans="3:6" ht="12.75">
      <c r="C236" s="14"/>
      <c r="D236" s="41"/>
      <c r="E236" s="41"/>
      <c r="F236" s="41"/>
    </row>
    <row r="237" spans="3:6" ht="12.75">
      <c r="C237" s="14"/>
      <c r="D237" s="41"/>
      <c r="E237" s="41"/>
      <c r="F237" s="41"/>
    </row>
    <row r="238" spans="1:6" ht="12.75">
      <c r="A238" s="66">
        <v>17</v>
      </c>
      <c r="B238" s="84" t="s">
        <v>138</v>
      </c>
      <c r="C238" s="36"/>
      <c r="D238" s="14"/>
      <c r="E238" s="14"/>
      <c r="F238" s="14"/>
    </row>
    <row r="239" ht="12.75">
      <c r="B239" s="1" t="s">
        <v>282</v>
      </c>
    </row>
    <row r="240" ht="12.75">
      <c r="B240" s="1" t="s">
        <v>283</v>
      </c>
    </row>
    <row r="241" ht="12.75">
      <c r="B241" s="1" t="s">
        <v>284</v>
      </c>
    </row>
    <row r="242" ht="12.75">
      <c r="B242" s="1" t="s">
        <v>285</v>
      </c>
    </row>
    <row r="243" ht="12.75">
      <c r="B243" s="1" t="s">
        <v>286</v>
      </c>
    </row>
    <row r="245" spans="2:4" ht="12.75">
      <c r="B245" s="1" t="s">
        <v>253</v>
      </c>
      <c r="D245" s="33" t="s">
        <v>27</v>
      </c>
    </row>
    <row r="247" spans="2:4" ht="12.75">
      <c r="B247" s="33" t="s">
        <v>216</v>
      </c>
      <c r="C247" s="1" t="s">
        <v>265</v>
      </c>
      <c r="D247" s="40">
        <v>-35511</v>
      </c>
    </row>
    <row r="248" spans="2:4" ht="12.75">
      <c r="B248" s="33"/>
      <c r="C248" s="1" t="s">
        <v>254</v>
      </c>
      <c r="D248" s="40"/>
    </row>
    <row r="249" spans="2:4" ht="7.5" customHeight="1">
      <c r="B249" s="33"/>
      <c r="D249" s="40"/>
    </row>
    <row r="250" spans="2:4" ht="12.75">
      <c r="B250" s="33" t="s">
        <v>217</v>
      </c>
      <c r="C250" s="1" t="s">
        <v>262</v>
      </c>
      <c r="D250" s="40">
        <v>-10286</v>
      </c>
    </row>
    <row r="251" spans="2:4" ht="7.5" customHeight="1">
      <c r="B251" s="33"/>
      <c r="D251" s="40"/>
    </row>
    <row r="252" spans="2:4" ht="12.75">
      <c r="B252" s="33" t="s">
        <v>229</v>
      </c>
      <c r="C252" s="1" t="s">
        <v>263</v>
      </c>
      <c r="D252" s="40">
        <v>-9851</v>
      </c>
    </row>
    <row r="253" spans="2:4" ht="12.75">
      <c r="B253" s="33"/>
      <c r="C253" s="1" t="s">
        <v>264</v>
      </c>
      <c r="D253" s="40"/>
    </row>
    <row r="254" spans="2:4" ht="7.5" customHeight="1">
      <c r="B254" s="33"/>
      <c r="D254" s="40"/>
    </row>
    <row r="255" spans="2:4" ht="12.75">
      <c r="B255" s="33" t="s">
        <v>230</v>
      </c>
      <c r="C255" s="7" t="s">
        <v>255</v>
      </c>
      <c r="D255" s="40">
        <v>-9623</v>
      </c>
    </row>
    <row r="256" spans="2:4" ht="7.5" customHeight="1">
      <c r="B256" s="33"/>
      <c r="D256" s="40"/>
    </row>
    <row r="257" spans="2:4" ht="12.75">
      <c r="B257" s="33" t="s">
        <v>258</v>
      </c>
      <c r="C257" s="1" t="s">
        <v>256</v>
      </c>
      <c r="D257" s="40">
        <v>-7605</v>
      </c>
    </row>
    <row r="258" spans="2:4" ht="7.5" customHeight="1">
      <c r="B258" s="33"/>
      <c r="D258" s="40"/>
    </row>
    <row r="259" spans="2:4" ht="12" customHeight="1">
      <c r="B259" s="33" t="s">
        <v>259</v>
      </c>
      <c r="C259" s="1" t="s">
        <v>261</v>
      </c>
      <c r="D259" s="40">
        <v>-4348</v>
      </c>
    </row>
    <row r="260" spans="2:4" ht="7.5" customHeight="1">
      <c r="B260" s="33"/>
      <c r="D260" s="40"/>
    </row>
    <row r="261" spans="2:4" ht="12.75">
      <c r="B261" s="33" t="s">
        <v>260</v>
      </c>
      <c r="C261" s="1" t="s">
        <v>257</v>
      </c>
      <c r="D261" s="40">
        <f>-2276</f>
        <v>-2276</v>
      </c>
    </row>
    <row r="262" ht="7.5" customHeight="1">
      <c r="D262" s="40"/>
    </row>
    <row r="263" ht="12.75">
      <c r="D263" s="52">
        <f>SUM(D247:D262)</f>
        <v>-79500</v>
      </c>
    </row>
    <row r="264" ht="12.75">
      <c r="D264" s="40"/>
    </row>
    <row r="266" spans="1:3" ht="12.75">
      <c r="A266" s="66">
        <v>18</v>
      </c>
      <c r="B266" s="30" t="s">
        <v>139</v>
      </c>
      <c r="C266" s="32"/>
    </row>
    <row r="267" ht="12.75">
      <c r="B267" s="1" t="s">
        <v>13</v>
      </c>
    </row>
    <row r="268" ht="12.75">
      <c r="B268" s="1" t="s">
        <v>267</v>
      </c>
    </row>
    <row r="269" ht="12.75">
      <c r="B269" s="1" t="s">
        <v>287</v>
      </c>
    </row>
    <row r="270" ht="12.75">
      <c r="B270" s="1" t="s">
        <v>288</v>
      </c>
    </row>
    <row r="271" ht="12.75">
      <c r="B271" s="1" t="s">
        <v>266</v>
      </c>
    </row>
    <row r="273" ht="12.75">
      <c r="B273" s="1" t="s">
        <v>219</v>
      </c>
    </row>
    <row r="274" ht="12.75">
      <c r="B274" s="1" t="s">
        <v>220</v>
      </c>
    </row>
    <row r="277" spans="1:3" ht="12.75">
      <c r="A277" s="66">
        <v>19</v>
      </c>
      <c r="B277" s="30" t="s">
        <v>140</v>
      </c>
      <c r="C277" s="32"/>
    </row>
    <row r="278" spans="1:2" ht="12.75">
      <c r="A278" s="66"/>
      <c r="B278" s="17" t="s">
        <v>250</v>
      </c>
    </row>
    <row r="279" spans="1:2" ht="12.75">
      <c r="A279" s="66"/>
      <c r="B279" s="17" t="s">
        <v>251</v>
      </c>
    </row>
    <row r="280" ht="12.75">
      <c r="B280" s="17" t="s">
        <v>252</v>
      </c>
    </row>
    <row r="281" ht="12.75">
      <c r="B281" s="17" t="s">
        <v>289</v>
      </c>
    </row>
    <row r="282" ht="12.75">
      <c r="B282" s="17" t="s">
        <v>290</v>
      </c>
    </row>
    <row r="283" ht="12.75">
      <c r="B283" s="17"/>
    </row>
    <row r="284" ht="12.75">
      <c r="B284" s="17"/>
    </row>
    <row r="285" spans="1:2" ht="12.75">
      <c r="A285" s="2">
        <v>20</v>
      </c>
      <c r="B285" s="12" t="s">
        <v>141</v>
      </c>
    </row>
    <row r="286" ht="12.75">
      <c r="B286" s="1" t="s">
        <v>142</v>
      </c>
    </row>
    <row r="289" spans="1:2" ht="12.75">
      <c r="A289" s="2">
        <v>21</v>
      </c>
      <c r="B289" s="5" t="s">
        <v>143</v>
      </c>
    </row>
    <row r="290" ht="12.75">
      <c r="B290" s="1" t="s">
        <v>218</v>
      </c>
    </row>
    <row r="293" s="17" customFormat="1" ht="12.75">
      <c r="A293" s="64"/>
    </row>
    <row r="294" s="17" customFormat="1" ht="12.75">
      <c r="A294" s="64"/>
    </row>
    <row r="295" s="17" customFormat="1" ht="12.75">
      <c r="A295" s="64"/>
    </row>
    <row r="296" ht="12.75">
      <c r="A296" s="7" t="s">
        <v>162</v>
      </c>
    </row>
    <row r="302" ht="12.75">
      <c r="A302" s="7" t="s">
        <v>144</v>
      </c>
    </row>
    <row r="303" ht="12.75">
      <c r="A303" s="7" t="s">
        <v>145</v>
      </c>
    </row>
    <row r="304" ht="12.75">
      <c r="A304" s="7"/>
    </row>
    <row r="305" ht="12.75">
      <c r="A305" s="7" t="s">
        <v>146</v>
      </c>
    </row>
    <row r="306" ht="12.75">
      <c r="A306" s="7"/>
    </row>
    <row r="307" spans="1:2" ht="12.75">
      <c r="A307" s="92" t="s">
        <v>291</v>
      </c>
      <c r="B307" s="32"/>
    </row>
  </sheetData>
  <printOptions/>
  <pageMargins left="0.45" right="0.25" top="0.47" bottom="0.58" header="0.25" footer="0.21"/>
  <pageSetup horizontalDpi="600" verticalDpi="600" orientation="portrait" scale="79" r:id="rId1"/>
  <headerFooter alignWithMargins="0">
    <oddFooter>&amp;C&amp;P</oddFooter>
  </headerFooter>
  <rowBreaks count="4" manualBreakCount="4">
    <brk id="66" max="255" man="1"/>
    <brk id="130" max="255" man="1"/>
    <brk id="196" max="255" man="1"/>
    <brk id="2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&amp; general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 &amp; general bhd</dc:creator>
  <cp:keywords/>
  <dc:description/>
  <cp:lastModifiedBy>Land &amp; General Berhad</cp:lastModifiedBy>
  <cp:lastPrinted>2001-02-28T02:34:23Z</cp:lastPrinted>
  <dcterms:created xsi:type="dcterms:W3CDTF">1999-10-06T02:52:28Z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