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45" windowWidth="9615" windowHeight="5235" activeTab="2"/>
  </bookViews>
  <sheets>
    <sheet name="pl" sheetId="1" r:id="rId1"/>
    <sheet name="bs" sheetId="2" r:id="rId2"/>
    <sheet name="notes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_xlnm.Print_Area" localSheetId="0">'pl'!$A$1:$J$77</definedName>
    <definedName name="_xlnm.Print_Titles" localSheetId="2">'notes'!$1:$4</definedName>
  </definedNames>
  <calcPr fullCalcOnLoad="1"/>
</workbook>
</file>

<file path=xl/sharedStrings.xml><?xml version="1.0" encoding="utf-8"?>
<sst xmlns="http://schemas.openxmlformats.org/spreadsheetml/2006/main" count="314" uniqueCount="228">
  <si>
    <t>LAND &amp; GENERAL BERHAD                   (COMPANY NO 5507-H)</t>
  </si>
  <si>
    <t>CONSOLIDATED INCOME STATEMENT</t>
  </si>
  <si>
    <t>INDIVIDUAL QUARTER</t>
  </si>
  <si>
    <t>CUMULATIVE QUARTER</t>
  </si>
  <si>
    <t xml:space="preserve">CURRENT </t>
  </si>
  <si>
    <t xml:space="preserve">PRECEDING YEAR </t>
  </si>
  <si>
    <t>CURRENT</t>
  </si>
  <si>
    <t>PRECEDING YEAR</t>
  </si>
  <si>
    <t>YEAR</t>
  </si>
  <si>
    <t>CORRESPONDING</t>
  </si>
  <si>
    <t>QUARTER</t>
  </si>
  <si>
    <t>TO DATE</t>
  </si>
  <si>
    <t>PERIOD</t>
  </si>
  <si>
    <t>RM'000</t>
  </si>
  <si>
    <t>(a)</t>
  </si>
  <si>
    <t>Turnover</t>
  </si>
  <si>
    <t>(b)</t>
  </si>
  <si>
    <t>Investment Income</t>
  </si>
  <si>
    <t>(c)</t>
  </si>
  <si>
    <t>Other income including interest income</t>
  </si>
  <si>
    <t xml:space="preserve">Operating profit before </t>
  </si>
  <si>
    <t>interest on borrowings, depreciation and</t>
  </si>
  <si>
    <t>amortisation, exceptional items, but before income tax,</t>
  </si>
  <si>
    <t>minority interests and extraordinary items</t>
  </si>
  <si>
    <t>Interest on borrowings</t>
  </si>
  <si>
    <t>Depreciation and amortisation</t>
  </si>
  <si>
    <t>(d)</t>
  </si>
  <si>
    <t>Exceptional items</t>
  </si>
  <si>
    <t>(e)</t>
  </si>
  <si>
    <t>amortisation, exceptional items, income tax,</t>
  </si>
  <si>
    <t>(f)</t>
  </si>
  <si>
    <t>Share in the results of associated companies</t>
  </si>
  <si>
    <t>(g)</t>
  </si>
  <si>
    <t xml:space="preserve">Profit before taxation, minority </t>
  </si>
  <si>
    <t>interests and extraordinary items</t>
  </si>
  <si>
    <t>(h)</t>
  </si>
  <si>
    <t>Taxation</t>
  </si>
  <si>
    <t>(i)</t>
  </si>
  <si>
    <t>Profit after taxation</t>
  </si>
  <si>
    <t>before deducting minority interests</t>
  </si>
  <si>
    <t>(ii)</t>
  </si>
  <si>
    <t>Minority interests</t>
  </si>
  <si>
    <t>(j)</t>
  </si>
  <si>
    <t>attributable to members of the company</t>
  </si>
  <si>
    <t>(k)</t>
  </si>
  <si>
    <t>Extraordinary items</t>
  </si>
  <si>
    <t xml:space="preserve">(ii)  </t>
  </si>
  <si>
    <t>(l)</t>
  </si>
  <si>
    <t xml:space="preserve">Profit after taxation and extraordinary </t>
  </si>
  <si>
    <t>Earnings per share based on 2(j) above after</t>
  </si>
  <si>
    <t>deducting any provision for preference</t>
  </si>
  <si>
    <t>dividends, if any:-</t>
  </si>
  <si>
    <t>ordinary shares) (sen)</t>
  </si>
  <si>
    <t xml:space="preserve">Fully diluted (based on ……………………….                </t>
  </si>
  <si>
    <t>N/A</t>
  </si>
  <si>
    <t>Dividend description</t>
  </si>
  <si>
    <t>Note: N/A denotes not applicable.</t>
  </si>
  <si>
    <t>LAND &amp; GENERAL BERHAD                (COMPANY NO 5507-H)</t>
  </si>
  <si>
    <t>CONSOLIDATED BALANCE SHEET</t>
  </si>
  <si>
    <t xml:space="preserve">AS AT </t>
  </si>
  <si>
    <t>AS AT</t>
  </si>
  <si>
    <t xml:space="preserve">END OF </t>
  </si>
  <si>
    <t xml:space="preserve">PRECEDING </t>
  </si>
  <si>
    <t>FINANCIAL</t>
  </si>
  <si>
    <t>YEAR END</t>
  </si>
  <si>
    <t>Fixed Assets</t>
  </si>
  <si>
    <t>Investment in Associated Companies</t>
  </si>
  <si>
    <t>Long Term Investments</t>
  </si>
  <si>
    <t>Intangible Assets</t>
  </si>
  <si>
    <t>Current Assets</t>
  </si>
  <si>
    <t>Development Properties</t>
  </si>
  <si>
    <t>Stocks</t>
  </si>
  <si>
    <t>Trade Debtors &amp; Other Debtors</t>
  </si>
  <si>
    <t>Short Term Investments</t>
  </si>
  <si>
    <t>Cash</t>
  </si>
  <si>
    <t>Current Liabilities</t>
  </si>
  <si>
    <t>Short Term Borrowings</t>
  </si>
  <si>
    <t>Trade Creditors</t>
  </si>
  <si>
    <t>Other Creditors</t>
  </si>
  <si>
    <t>Provision for Taxation</t>
  </si>
  <si>
    <t>Net Current Assets or Current Liabilities</t>
  </si>
  <si>
    <t>Shareholders' Funds</t>
  </si>
  <si>
    <t xml:space="preserve">  Share Capital</t>
  </si>
  <si>
    <t xml:space="preserve">  Reserves</t>
  </si>
  <si>
    <t>Share Premium</t>
  </si>
  <si>
    <t>Revaluation Reserve</t>
  </si>
  <si>
    <t>Capital Reserve</t>
  </si>
  <si>
    <t>Statutory Reserve</t>
  </si>
  <si>
    <t>Retained Profit</t>
  </si>
  <si>
    <t>Minority Interests</t>
  </si>
  <si>
    <t>Long Term Borrowings</t>
  </si>
  <si>
    <t>Other Long Term Liabilities</t>
  </si>
  <si>
    <t>NOTES</t>
  </si>
  <si>
    <t>Accounting Policies</t>
  </si>
  <si>
    <t>CUMULATIVE</t>
  </si>
  <si>
    <t>Extraordinary Items</t>
  </si>
  <si>
    <t>Pre-acquisition Profits</t>
  </si>
  <si>
    <t>Profit/(loss) on sale of Investments and /or Properties</t>
  </si>
  <si>
    <t>Quoted Securities</t>
  </si>
  <si>
    <t>The total purchases and sales of quoted securities and profit arising therefrom are as follows:</t>
  </si>
  <si>
    <t>Total purchases</t>
  </si>
  <si>
    <t>Total disposals</t>
  </si>
  <si>
    <t>Total profit on disposal</t>
  </si>
  <si>
    <t>At cost</t>
  </si>
  <si>
    <t>At carrying value/book value</t>
  </si>
  <si>
    <t xml:space="preserve">At market value </t>
  </si>
  <si>
    <t>Changes in the Composition of the Group</t>
  </si>
  <si>
    <t>Status of corporate proposals</t>
  </si>
  <si>
    <t>Seasonality and Cyclicality Factors</t>
  </si>
  <si>
    <t>Issuances and Repayment of Debt and Equity Securities</t>
  </si>
  <si>
    <t xml:space="preserve">Group Borrowings and Debt Securities </t>
  </si>
  <si>
    <t>Unsecured</t>
  </si>
  <si>
    <t>Secured</t>
  </si>
  <si>
    <t>Included in the above short term borrowings are borrowings denominated in the following foreign currencies:</t>
  </si>
  <si>
    <t>In Thousands</t>
  </si>
  <si>
    <t xml:space="preserve">Unsecured: </t>
  </si>
  <si>
    <t>Denominated in US Dollar</t>
  </si>
  <si>
    <t>Secured:</t>
  </si>
  <si>
    <t>Denominated in Australian Dollar</t>
  </si>
  <si>
    <t>Included in the above long term borrowings are borrowings denominated in the following foreign currencies:</t>
  </si>
  <si>
    <t>Unsecured:</t>
  </si>
  <si>
    <t>Contingent Liabilities</t>
  </si>
  <si>
    <t>Financial Instruments with Off  Balance Sheet Risk</t>
  </si>
  <si>
    <t>There  were no financial instruments with off balance sheet risk  within 7 days before the date of issue of this quarterly report.</t>
  </si>
  <si>
    <t>Material litigation</t>
  </si>
  <si>
    <t>Segmental  Reporting</t>
  </si>
  <si>
    <t>Profit before</t>
  </si>
  <si>
    <t>Net Assets</t>
  </si>
  <si>
    <t>Employed</t>
  </si>
  <si>
    <t>Properties</t>
  </si>
  <si>
    <t>Timber</t>
  </si>
  <si>
    <t>Petrochemical</t>
  </si>
  <si>
    <t>Oil &amp; Gas</t>
  </si>
  <si>
    <t>Investment /Others</t>
  </si>
  <si>
    <t>Material Changes in the Quarterly Results Compared to the Results of the Preceding Quarter</t>
  </si>
  <si>
    <t>Review of Performance of the Company and its principal subsidiaries</t>
  </si>
  <si>
    <t>Current Year Prospects</t>
  </si>
  <si>
    <t>Variance of actual results from forecast profits  and shortfall in Profit Guarantee.</t>
  </si>
  <si>
    <t>Not applicable.</t>
  </si>
  <si>
    <t>Dividend</t>
  </si>
  <si>
    <t>DATO' ABDUL KARIM AHMAD TARMIZI</t>
  </si>
  <si>
    <t>GROUP MANAGING DIRECTOR</t>
  </si>
  <si>
    <t>KUALA LUMPUR</t>
  </si>
  <si>
    <t>Net tangible assets per share (RM)</t>
  </si>
  <si>
    <t>The analysis of  the Group's turnover, results and net assets employed of the Group is as follows:</t>
  </si>
  <si>
    <t>By activities:</t>
  </si>
  <si>
    <t>By geographical:</t>
  </si>
  <si>
    <t>Malaysia</t>
  </si>
  <si>
    <t>Papua New Guinea</t>
  </si>
  <si>
    <t>Australia &amp; Fiji</t>
  </si>
  <si>
    <t>United States of America</t>
  </si>
  <si>
    <t>Indonesia</t>
  </si>
  <si>
    <t>Others</t>
  </si>
  <si>
    <t>Write back of provision for diminution in value of investments</t>
  </si>
  <si>
    <t xml:space="preserve">Operating profits after </t>
  </si>
  <si>
    <t>There were no material litigations within 7 days before the date of issue of this quarterly report.</t>
  </si>
  <si>
    <t>Real Property Assets</t>
  </si>
  <si>
    <t>in quoted investments</t>
  </si>
  <si>
    <t>In February 2000, L&amp;G has announced certain debt restructuring proposals involving the following:</t>
  </si>
  <si>
    <t>a)</t>
  </si>
  <si>
    <t xml:space="preserve">debt restructuring proposal for the bank lenders to restructure and reschedule approximately RM529 million of its existing </t>
  </si>
  <si>
    <t>loans/facilities;</t>
  </si>
  <si>
    <t xml:space="preserve">b) </t>
  </si>
  <si>
    <t>c)</t>
  </si>
  <si>
    <t>Bhd ( a wholly - owned subsidiary of L&amp;G) through a combination of cash payment, issuance of equity and set-off with properties</t>
  </si>
  <si>
    <t xml:space="preserve">L&amp;G is currently working with its bank lenders and advisors to finalise and submit the other above-mentioned proposals and the </t>
  </si>
  <si>
    <t>proposed redemption of the RPS to the relevant authorities for approval.</t>
  </si>
  <si>
    <t>b)</t>
  </si>
  <si>
    <t xml:space="preserve">debt restructuring proposal for the trade creditors to extend the repayment period as well as to issue equity as part payment  </t>
  </si>
  <si>
    <t>to some of the trade creditors from the property development subsidiaries of the L&amp;G Group;</t>
  </si>
  <si>
    <t>FOR AND ON BEHALF OF THE BOARD</t>
  </si>
  <si>
    <t>The business of the Group is not subject to seasonal and cyclical fluctuations.</t>
  </si>
  <si>
    <t>There were no extraordinary items during the quarter under review.</t>
  </si>
  <si>
    <t>Taxation comprised of:</t>
  </si>
  <si>
    <t>Current year provision</t>
  </si>
  <si>
    <t>Deferred Taxation</t>
  </si>
  <si>
    <t>Associated companies</t>
  </si>
  <si>
    <t>There were no pre-acquisition profit included in the result of the Group.</t>
  </si>
  <si>
    <t>Less minority interests</t>
  </si>
  <si>
    <t>(iii)</t>
  </si>
  <si>
    <t>Extraordinary items attributable to members of</t>
  </si>
  <si>
    <t xml:space="preserve"> the Company</t>
  </si>
  <si>
    <t xml:space="preserve">The quarterly financial statements have been prepared based on the same accounting policies and methods of computation </t>
  </si>
  <si>
    <t>consistent with those adopted in the most recent annual financial statements.</t>
  </si>
  <si>
    <t>of the Group.</t>
  </si>
  <si>
    <t>treasury shares and resale of treasury shares for the current financial period to date, except for the following :</t>
  </si>
  <si>
    <t xml:space="preserve">The issuance of 1,806,000 new ordinary shares of RM1.00 each to the employees under the  Employees' Share Option </t>
  </si>
  <si>
    <t>Scheme of the Company.</t>
  </si>
  <si>
    <t xml:space="preserve">There were no issuances and repayment of debt and equity securities, share buy -backs, share cancellations, shares held as </t>
  </si>
  <si>
    <t>Bank guarantees extended to third parties</t>
  </si>
  <si>
    <t>Dividend per share (sen)</t>
  </si>
  <si>
    <t xml:space="preserve">As at end of </t>
  </si>
  <si>
    <t>Current Quarter</t>
  </si>
  <si>
    <t>As at Preceding</t>
  </si>
  <si>
    <t>Financial Year End</t>
  </si>
  <si>
    <t>items attributable to members of the  Company</t>
  </si>
  <si>
    <t>In addition, L&amp;G proposed to finance the redemption of the Redeemable Preference Shares ('RPS') in Bandar Sungai Buaya Sdn</t>
  </si>
  <si>
    <t>Loss on partial disposal of investment in a subsidiary company</t>
  </si>
  <si>
    <t xml:space="preserve">Gain arising on the cancellation of 4.5% Euro-convertible bonds </t>
  </si>
  <si>
    <t>('ECBs') purchased by a subsidiary company</t>
  </si>
  <si>
    <t>debt restructuring proposal for the USD100 million ECBs due 2004  to restructure the ECBs by a combination of</t>
  </si>
  <si>
    <t>issuance of equity-linked instruments and cash payment.</t>
  </si>
  <si>
    <t>The cancellation of  5,340,000 ECBs of USD1.00 each purchased as investment by a subsidiary company of L&amp;G.</t>
  </si>
  <si>
    <t xml:space="preserve">Basic (based on  502,230,631 weighted average       </t>
  </si>
  <si>
    <t>Underprovision in prior years</t>
  </si>
  <si>
    <t>Total investments in quoted shares as at  30 June 2000 are as follows:</t>
  </si>
  <si>
    <t>Denominated in Fijian Dollar</t>
  </si>
  <si>
    <t>Total Group borrowings as at 30 June 2000 are as follows:</t>
  </si>
  <si>
    <t xml:space="preserve">The Directors do not recommend any interim dividend for the second quarter ended 30 June 2000. </t>
  </si>
  <si>
    <t xml:space="preserve">During the interval between the end of the financial period and the date of this report, no item, transaction or event of a material </t>
  </si>
  <si>
    <t xml:space="preserve">Group for the period under review. </t>
  </si>
  <si>
    <t xml:space="preserve">For the period under review, the property division recorded a profit before taxation of RM38.4 million mainly from the spillover </t>
  </si>
  <si>
    <t xml:space="preserve">The profit from sale of quoted investments and foreign subsidiary's property for the current financial year to date amounted to </t>
  </si>
  <si>
    <t>RM1,886,000.</t>
  </si>
  <si>
    <t>-</t>
  </si>
  <si>
    <t xml:space="preserve"> </t>
  </si>
  <si>
    <t>Denominated in (Papua New Guinea) Kina</t>
  </si>
  <si>
    <t xml:space="preserve">and unusual nature has arisen which, in the opinion of the Directors would substantially affect the results of the operation of the </t>
  </si>
  <si>
    <t>L&amp;G has submitted an application in respect of proposal (b) to the Securities Commission ('SC') in February 2000 and has received</t>
  </si>
  <si>
    <t>approval from the SC on 5 July 2000. L&amp;G is currently awaiting approval from the Foreign Investment Committee ('FIC').</t>
  </si>
  <si>
    <t xml:space="preserve">sales from launches made in 1999. It remains the major contributor to the Group's PBT besides Bumi Armada Berhad,  </t>
  </si>
  <si>
    <t xml:space="preserve">its associated company. </t>
  </si>
  <si>
    <t>29 AUGUST 2000</t>
  </si>
  <si>
    <t xml:space="preserve">The recovery of the Group's Property division and the successful implementation of the debt restructuring proposals and the assets </t>
  </si>
  <si>
    <t>divestment program will facilitate the revival of the Group's prospects.</t>
  </si>
  <si>
    <t>by the property division.</t>
  </si>
  <si>
    <t xml:space="preserve">Profit before taxation for the quarter under review is higher than the preceding quarter mainly due to the higher profit recorded </t>
  </si>
  <si>
    <t>There was no significant change in the composition of the Group during the quarter ended 30 June 2000.</t>
  </si>
</sst>
</file>

<file path=xl/styles.xml><?xml version="1.0" encoding="utf-8"?>
<styleSheet xmlns="http://schemas.openxmlformats.org/spreadsheetml/2006/main">
  <numFmts count="1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  <numFmt numFmtId="174" formatCode="_(* #,##0.000_);_(* \(#,##0.000\);_(* &quot;-&quot;??_);_(@_)"/>
  </numFmts>
  <fonts count="15">
    <font>
      <sz val="10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sz val="10"/>
      <name val="Arial"/>
      <family val="2"/>
    </font>
    <font>
      <b/>
      <sz val="10"/>
      <name val="Arial"/>
      <family val="0"/>
    </font>
    <font>
      <i/>
      <sz val="10"/>
      <name val="Arial"/>
      <family val="0"/>
    </font>
    <font>
      <b/>
      <sz val="11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33"/>
      <name val="Arial"/>
      <family val="2"/>
    </font>
    <font>
      <b/>
      <sz val="10"/>
      <color indexed="8"/>
      <name val="Arial"/>
      <family val="0"/>
    </font>
    <font>
      <b/>
      <u val="single"/>
      <sz val="10"/>
      <name val="Arial"/>
      <family val="2"/>
    </font>
    <font>
      <b/>
      <u val="singleAccounting"/>
      <sz val="10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4" fillId="0" borderId="0" xfId="0" applyFont="1" applyAlignment="1">
      <alignment horizontal="left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Alignment="1">
      <alignment/>
    </xf>
    <xf numFmtId="0" fontId="4" fillId="0" borderId="1" xfId="0" applyFont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10" fillId="0" borderId="0" xfId="0" applyFont="1" applyFill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5" fillId="0" borderId="4" xfId="0" applyFont="1" applyBorder="1" applyAlignment="1">
      <alignment horizontal="centerContinuous"/>
    </xf>
    <xf numFmtId="15" fontId="5" fillId="0" borderId="4" xfId="0" applyNumberFormat="1" applyFont="1" applyBorder="1" applyAlignment="1">
      <alignment horizontal="center"/>
    </xf>
    <xf numFmtId="15" fontId="5" fillId="0" borderId="4" xfId="0" applyNumberFormat="1" applyFont="1" applyBorder="1" applyAlignment="1">
      <alignment horizontal="center"/>
    </xf>
    <xf numFmtId="15" fontId="4" fillId="0" borderId="4" xfId="0" applyNumberFormat="1" applyFont="1" applyBorder="1" applyAlignment="1">
      <alignment horizontal="center"/>
    </xf>
    <xf numFmtId="0" fontId="11" fillId="0" borderId="0" xfId="0" applyFont="1" applyAlignment="1">
      <alignment/>
    </xf>
    <xf numFmtId="0" fontId="4" fillId="0" borderId="0" xfId="0" applyFont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 horizontal="right"/>
    </xf>
    <xf numFmtId="173" fontId="4" fillId="0" borderId="0" xfId="15" applyNumberFormat="1" applyFont="1" applyFill="1" applyAlignment="1">
      <alignment/>
    </xf>
    <xf numFmtId="0" fontId="9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173" fontId="4" fillId="0" borderId="0" xfId="15" applyNumberFormat="1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0" fontId="4" fillId="0" borderId="0" xfId="0" applyFont="1" applyBorder="1" applyAlignment="1">
      <alignment horizontal="right"/>
    </xf>
    <xf numFmtId="173" fontId="4" fillId="0" borderId="0" xfId="15" applyNumberFormat="1" applyFont="1" applyAlignment="1">
      <alignment/>
    </xf>
    <xf numFmtId="173" fontId="4" fillId="0" borderId="0" xfId="15" applyNumberFormat="1" applyFont="1" applyBorder="1" applyAlignment="1">
      <alignment/>
    </xf>
    <xf numFmtId="173" fontId="4" fillId="0" borderId="0" xfId="15" applyNumberFormat="1" applyFont="1" applyAlignment="1">
      <alignment/>
    </xf>
    <xf numFmtId="173" fontId="4" fillId="0" borderId="0" xfId="15" applyNumberFormat="1" applyFont="1" applyFill="1" applyAlignment="1">
      <alignment/>
    </xf>
    <xf numFmtId="173" fontId="4" fillId="0" borderId="5" xfId="15" applyNumberFormat="1" applyFont="1" applyBorder="1" applyAlignment="1">
      <alignment/>
    </xf>
    <xf numFmtId="0" fontId="4" fillId="0" borderId="3" xfId="0" applyFont="1" applyBorder="1" applyAlignment="1">
      <alignment horizontal="left"/>
    </xf>
    <xf numFmtId="0" fontId="4" fillId="0" borderId="6" xfId="0" applyFont="1" applyBorder="1" applyAlignment="1">
      <alignment/>
    </xf>
    <xf numFmtId="173" fontId="4" fillId="0" borderId="7" xfId="15" applyNumberFormat="1" applyFont="1" applyBorder="1" applyAlignment="1">
      <alignment horizontal="center"/>
    </xf>
    <xf numFmtId="173" fontId="4" fillId="0" borderId="7" xfId="15" applyNumberFormat="1" applyFont="1" applyBorder="1" applyAlignment="1">
      <alignment/>
    </xf>
    <xf numFmtId="173" fontId="4" fillId="0" borderId="0" xfId="15" applyNumberFormat="1" applyFont="1" applyAlignment="1">
      <alignment horizontal="center"/>
    </xf>
    <xf numFmtId="173" fontId="4" fillId="0" borderId="4" xfId="15" applyNumberFormat="1" applyFont="1" applyBorder="1" applyAlignment="1">
      <alignment horizontal="center"/>
    </xf>
    <xf numFmtId="173" fontId="4" fillId="0" borderId="4" xfId="15" applyNumberFormat="1" applyFont="1" applyBorder="1" applyAlignment="1">
      <alignment/>
    </xf>
    <xf numFmtId="171" fontId="4" fillId="0" borderId="0" xfId="15" applyNumberFormat="1" applyFont="1" applyAlignment="1">
      <alignment horizontal="center"/>
    </xf>
    <xf numFmtId="173" fontId="4" fillId="0" borderId="5" xfId="15" applyNumberFormat="1" applyFont="1" applyBorder="1" applyAlignment="1">
      <alignment/>
    </xf>
    <xf numFmtId="173" fontId="4" fillId="0" borderId="8" xfId="15" applyNumberFormat="1" applyFont="1" applyBorder="1" applyAlignment="1">
      <alignment/>
    </xf>
    <xf numFmtId="171" fontId="4" fillId="0" borderId="0" xfId="15" applyNumberFormat="1" applyFont="1" applyAlignment="1">
      <alignment/>
    </xf>
    <xf numFmtId="173" fontId="4" fillId="0" borderId="0" xfId="15" applyNumberFormat="1" applyFont="1" applyAlignment="1">
      <alignment/>
    </xf>
    <xf numFmtId="173" fontId="5" fillId="0" borderId="0" xfId="15" applyNumberFormat="1" applyFont="1" applyBorder="1" applyAlignment="1">
      <alignment/>
    </xf>
    <xf numFmtId="173" fontId="9" fillId="0" borderId="0" xfId="15" applyNumberFormat="1" applyFont="1" applyFill="1" applyAlignment="1">
      <alignment/>
    </xf>
    <xf numFmtId="173" fontId="4" fillId="0" borderId="0" xfId="15" applyNumberFormat="1" applyFont="1" applyAlignment="1">
      <alignment horizontal="right"/>
    </xf>
    <xf numFmtId="0" fontId="4" fillId="0" borderId="0" xfId="0" applyFont="1" applyBorder="1" applyAlignment="1">
      <alignment/>
    </xf>
    <xf numFmtId="173" fontId="4" fillId="0" borderId="5" xfId="15" applyNumberFormat="1" applyFont="1" applyFill="1" applyBorder="1" applyAlignment="1">
      <alignment/>
    </xf>
    <xf numFmtId="173" fontId="4" fillId="0" borderId="0" xfId="15" applyNumberFormat="1" applyFont="1" applyFill="1" applyBorder="1" applyAlignment="1">
      <alignment horizontal="right"/>
    </xf>
    <xf numFmtId="0" fontId="12" fillId="0" borderId="0" xfId="0" applyFont="1" applyAlignment="1">
      <alignment/>
    </xf>
    <xf numFmtId="0" fontId="7" fillId="0" borderId="0" xfId="0" applyFont="1" applyAlignment="1">
      <alignment horizontal="center"/>
    </xf>
    <xf numFmtId="0" fontId="9" fillId="0" borderId="0" xfId="0" applyFont="1" applyFill="1" applyAlignment="1">
      <alignment/>
    </xf>
    <xf numFmtId="0" fontId="9" fillId="0" borderId="0" xfId="0" applyFont="1" applyAlignment="1">
      <alignment horizontal="center"/>
    </xf>
    <xf numFmtId="0" fontId="11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Alignment="1" quotePrefix="1">
      <alignment/>
    </xf>
    <xf numFmtId="173" fontId="4" fillId="0" borderId="0" xfId="15" applyNumberFormat="1" applyFont="1" applyBorder="1" applyAlignment="1">
      <alignment horizontal="center"/>
    </xf>
    <xf numFmtId="174" fontId="4" fillId="0" borderId="0" xfId="15" applyNumberFormat="1" applyFont="1" applyAlignment="1">
      <alignment horizontal="center"/>
    </xf>
    <xf numFmtId="173" fontId="5" fillId="0" borderId="0" xfId="15" applyNumberFormat="1" applyFont="1" applyAlignment="1">
      <alignment horizontal="center"/>
    </xf>
    <xf numFmtId="173" fontId="13" fillId="0" borderId="0" xfId="15" applyNumberFormat="1" applyFont="1" applyAlignment="1">
      <alignment horizontal="center"/>
    </xf>
    <xf numFmtId="0" fontId="12" fillId="0" borderId="0" xfId="0" applyFont="1" applyAlignment="1">
      <alignment horizontal="center"/>
    </xf>
    <xf numFmtId="4" fontId="4" fillId="0" borderId="0" xfId="15" applyNumberFormat="1" applyFont="1" applyAlignment="1">
      <alignment horizontal="right"/>
    </xf>
    <xf numFmtId="171" fontId="4" fillId="0" borderId="0" xfId="15" applyFont="1" applyFill="1" applyAlignment="1">
      <alignment horizontal="right"/>
    </xf>
    <xf numFmtId="9" fontId="4" fillId="0" borderId="0" xfId="19" applyFont="1" applyAlignment="1">
      <alignment/>
    </xf>
    <xf numFmtId="0" fontId="4" fillId="0" borderId="9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173" fontId="4" fillId="0" borderId="11" xfId="15" applyNumberFormat="1" applyFont="1" applyFill="1" applyBorder="1" applyAlignment="1">
      <alignment horizontal="center"/>
    </xf>
    <xf numFmtId="173" fontId="4" fillId="0" borderId="11" xfId="15" applyNumberFormat="1" applyFont="1" applyFill="1" applyBorder="1" applyAlignment="1">
      <alignment/>
    </xf>
    <xf numFmtId="173" fontId="4" fillId="0" borderId="12" xfId="15" applyNumberFormat="1" applyFont="1" applyFill="1" applyBorder="1" applyAlignment="1">
      <alignment/>
    </xf>
    <xf numFmtId="0" fontId="4" fillId="0" borderId="2" xfId="0" applyFont="1" applyFill="1" applyBorder="1" applyAlignment="1">
      <alignment horizontal="center"/>
    </xf>
    <xf numFmtId="173" fontId="4" fillId="0" borderId="1" xfId="15" applyNumberFormat="1" applyFont="1" applyFill="1" applyBorder="1" applyAlignment="1">
      <alignment/>
    </xf>
    <xf numFmtId="173" fontId="4" fillId="0" borderId="3" xfId="15" applyNumberFormat="1" applyFont="1" applyFill="1" applyBorder="1" applyAlignment="1">
      <alignment/>
    </xf>
    <xf numFmtId="173" fontId="4" fillId="0" borderId="13" xfId="15" applyNumberFormat="1" applyFont="1" applyFill="1" applyBorder="1" applyAlignment="1">
      <alignment/>
    </xf>
    <xf numFmtId="173" fontId="4" fillId="0" borderId="14" xfId="15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8" fillId="0" borderId="0" xfId="0" applyFont="1" applyFill="1" applyAlignment="1">
      <alignment/>
    </xf>
    <xf numFmtId="173" fontId="4" fillId="0" borderId="0" xfId="15" applyNumberFormat="1" applyFont="1" applyAlignment="1" quotePrefix="1">
      <alignment horizontal="right"/>
    </xf>
    <xf numFmtId="173" fontId="4" fillId="0" borderId="0" xfId="15" applyNumberFormat="1" applyFont="1" applyFill="1" applyAlignment="1">
      <alignment horizontal="right"/>
    </xf>
    <xf numFmtId="173" fontId="4" fillId="0" borderId="0" xfId="15" applyNumberFormat="1" applyFont="1" applyFill="1" applyAlignment="1" quotePrefix="1">
      <alignment horizontal="right"/>
    </xf>
    <xf numFmtId="173" fontId="4" fillId="0" borderId="5" xfId="15" applyNumberFormat="1" applyFont="1" applyBorder="1" applyAlignment="1" quotePrefix="1">
      <alignment horizontal="right"/>
    </xf>
    <xf numFmtId="15" fontId="4" fillId="0" borderId="0" xfId="0" applyNumberFormat="1" applyFont="1" applyAlignment="1" quotePrefix="1">
      <alignment horizontal="left"/>
    </xf>
    <xf numFmtId="171" fontId="4" fillId="0" borderId="0" xfId="15" applyFont="1" applyAlignment="1">
      <alignment/>
    </xf>
    <xf numFmtId="0" fontId="14" fillId="0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9"/>
  <sheetViews>
    <sheetView zoomScale="75" zoomScaleNormal="75" workbookViewId="0" topLeftCell="A1">
      <pane xSplit="4" ySplit="8" topLeftCell="E65" activePane="bottomRight" state="frozen"/>
      <selection pane="topLeft" activeCell="A1" sqref="A1"/>
      <selection pane="topRight" activeCell="E1" sqref="E1"/>
      <selection pane="bottomLeft" activeCell="A9" sqref="A9"/>
      <selection pane="bottomRight" activeCell="I74" sqref="I74"/>
    </sheetView>
  </sheetViews>
  <sheetFormatPr defaultColWidth="9.33203125" defaultRowHeight="12.75"/>
  <cols>
    <col min="1" max="1" width="3.16015625" style="2" customWidth="1"/>
    <col min="2" max="2" width="4.33203125" style="1" customWidth="1"/>
    <col min="3" max="3" width="3.66015625" style="1" customWidth="1"/>
    <col min="4" max="4" width="45.66015625" style="1" customWidth="1"/>
    <col min="5" max="5" width="19.83203125" style="2" customWidth="1"/>
    <col min="6" max="6" width="22.5" style="2" customWidth="1"/>
    <col min="7" max="7" width="3.83203125" style="1" customWidth="1"/>
    <col min="8" max="8" width="21.16015625" style="2" customWidth="1"/>
    <col min="9" max="9" width="23.16015625" style="2" customWidth="1"/>
    <col min="10" max="10" width="5.5" style="1" customWidth="1"/>
    <col min="11" max="16384" width="9.33203125" style="1" customWidth="1"/>
  </cols>
  <sheetData>
    <row r="1" spans="1:9" ht="18">
      <c r="A1" s="10" t="s">
        <v>0</v>
      </c>
      <c r="H1" s="100"/>
      <c r="I1" s="100"/>
    </row>
    <row r="2" ht="15">
      <c r="A2" s="9" t="s">
        <v>1</v>
      </c>
    </row>
    <row r="4" spans="1:9" s="5" customFormat="1" ht="15" customHeight="1">
      <c r="A4" s="4"/>
      <c r="E4" s="24" t="s">
        <v>2</v>
      </c>
      <c r="F4" s="24"/>
      <c r="G4" s="6"/>
      <c r="H4" s="24" t="s">
        <v>3</v>
      </c>
      <c r="I4" s="24"/>
    </row>
    <row r="5" spans="1:9" s="5" customFormat="1" ht="12.75">
      <c r="A5" s="4"/>
      <c r="E5" s="4" t="s">
        <v>4</v>
      </c>
      <c r="F5" s="4" t="s">
        <v>5</v>
      </c>
      <c r="H5" s="4" t="s">
        <v>6</v>
      </c>
      <c r="I5" s="4" t="s">
        <v>7</v>
      </c>
    </row>
    <row r="6" spans="1:9" s="5" customFormat="1" ht="12.75">
      <c r="A6" s="4"/>
      <c r="E6" s="4" t="s">
        <v>8</v>
      </c>
      <c r="F6" s="4" t="s">
        <v>9</v>
      </c>
      <c r="H6" s="4" t="s">
        <v>8</v>
      </c>
      <c r="I6" s="4" t="s">
        <v>9</v>
      </c>
    </row>
    <row r="7" spans="1:9" s="5" customFormat="1" ht="12.75">
      <c r="A7" s="4"/>
      <c r="E7" s="4" t="s">
        <v>10</v>
      </c>
      <c r="F7" s="4" t="s">
        <v>10</v>
      </c>
      <c r="H7" s="4" t="s">
        <v>11</v>
      </c>
      <c r="I7" s="4" t="s">
        <v>12</v>
      </c>
    </row>
    <row r="8" spans="1:9" s="5" customFormat="1" ht="12.75">
      <c r="A8" s="4"/>
      <c r="E8" s="25">
        <v>36707</v>
      </c>
      <c r="F8" s="25">
        <v>36341</v>
      </c>
      <c r="H8" s="25">
        <v>36707</v>
      </c>
      <c r="I8" s="25">
        <v>36341</v>
      </c>
    </row>
    <row r="9" spans="1:9" s="5" customFormat="1" ht="12.75">
      <c r="A9" s="4"/>
      <c r="E9" s="4" t="s">
        <v>13</v>
      </c>
      <c r="F9" s="4" t="s">
        <v>13</v>
      </c>
      <c r="H9" s="4" t="s">
        <v>13</v>
      </c>
      <c r="I9" s="4" t="s">
        <v>13</v>
      </c>
    </row>
    <row r="11" spans="1:11" ht="13.5" thickBot="1">
      <c r="A11" s="2">
        <v>1</v>
      </c>
      <c r="B11" s="1" t="s">
        <v>14</v>
      </c>
      <c r="C11" s="1" t="s">
        <v>15</v>
      </c>
      <c r="D11"/>
      <c r="E11" s="47">
        <v>148493</v>
      </c>
      <c r="F11" s="47">
        <v>157974</v>
      </c>
      <c r="G11" s="48"/>
      <c r="H11" s="47">
        <v>256082</v>
      </c>
      <c r="I11" s="47">
        <v>276283</v>
      </c>
      <c r="K11" s="77"/>
    </row>
    <row r="12" spans="4:11" ht="13.5" thickTop="1">
      <c r="D12"/>
      <c r="E12" s="49"/>
      <c r="F12" s="49"/>
      <c r="G12" s="40"/>
      <c r="H12" s="49"/>
      <c r="I12" s="49"/>
      <c r="K12" s="77"/>
    </row>
    <row r="13" spans="2:9" ht="13.5" thickBot="1">
      <c r="B13" s="1" t="s">
        <v>16</v>
      </c>
      <c r="C13" s="1" t="s">
        <v>17</v>
      </c>
      <c r="D13"/>
      <c r="E13" s="47">
        <v>0</v>
      </c>
      <c r="F13" s="47">
        <v>0</v>
      </c>
      <c r="G13" s="48"/>
      <c r="H13" s="47">
        <v>0</v>
      </c>
      <c r="I13" s="47">
        <v>0</v>
      </c>
    </row>
    <row r="14" spans="4:9" ht="13.5" thickTop="1">
      <c r="D14"/>
      <c r="E14" s="49"/>
      <c r="F14" s="49"/>
      <c r="G14" s="40"/>
      <c r="H14" s="49"/>
      <c r="I14" s="49"/>
    </row>
    <row r="15" spans="2:11" ht="13.5" thickBot="1">
      <c r="B15" s="1" t="s">
        <v>18</v>
      </c>
      <c r="C15" s="1" t="s">
        <v>19</v>
      </c>
      <c r="D15"/>
      <c r="E15" s="47">
        <v>10133</v>
      </c>
      <c r="F15" s="47">
        <v>16502</v>
      </c>
      <c r="G15" s="48"/>
      <c r="H15" s="47">
        <v>15332</v>
      </c>
      <c r="I15" s="47">
        <v>20319</v>
      </c>
      <c r="K15" s="77"/>
    </row>
    <row r="16" spans="4:9" ht="13.5" thickTop="1">
      <c r="D16"/>
      <c r="E16" s="49"/>
      <c r="F16" s="49"/>
      <c r="G16" s="40"/>
      <c r="H16" s="49"/>
      <c r="I16" s="49"/>
    </row>
    <row r="17" spans="1:11" ht="12.75">
      <c r="A17" s="2">
        <v>2</v>
      </c>
      <c r="B17" s="1" t="s">
        <v>14</v>
      </c>
      <c r="C17" s="1" t="s">
        <v>20</v>
      </c>
      <c r="D17"/>
      <c r="E17" s="49">
        <f>13108+11191</f>
        <v>24299</v>
      </c>
      <c r="F17" s="49">
        <v>43297</v>
      </c>
      <c r="G17" s="40"/>
      <c r="H17" s="49">
        <f>17630+11191</f>
        <v>28821</v>
      </c>
      <c r="I17" s="49">
        <v>56721</v>
      </c>
      <c r="K17" s="77"/>
    </row>
    <row r="18" spans="3:9" ht="12.75">
      <c r="C18" s="1" t="s">
        <v>21</v>
      </c>
      <c r="D18"/>
      <c r="E18" s="49"/>
      <c r="F18" s="49"/>
      <c r="G18" s="40"/>
      <c r="H18" s="49"/>
      <c r="I18" s="49"/>
    </row>
    <row r="19" spans="3:9" ht="12.75">
      <c r="C19" s="1" t="s">
        <v>22</v>
      </c>
      <c r="D19"/>
      <c r="E19" s="49"/>
      <c r="F19" s="49"/>
      <c r="G19" s="40"/>
      <c r="H19" s="49"/>
      <c r="I19" s="49"/>
    </row>
    <row r="20" spans="3:9" ht="12.75">
      <c r="C20" s="1" t="s">
        <v>23</v>
      </c>
      <c r="D20"/>
      <c r="E20" s="49"/>
      <c r="F20" s="49"/>
      <c r="G20" s="40"/>
      <c r="H20" s="49"/>
      <c r="I20" s="49"/>
    </row>
    <row r="21" spans="4:9" ht="12.75">
      <c r="D21"/>
      <c r="E21" s="49"/>
      <c r="F21" s="49"/>
      <c r="G21" s="40"/>
      <c r="H21" s="49"/>
      <c r="I21" s="49"/>
    </row>
    <row r="22" spans="2:11" ht="12.75">
      <c r="B22" s="1" t="s">
        <v>16</v>
      </c>
      <c r="C22" s="1" t="s">
        <v>24</v>
      </c>
      <c r="D22"/>
      <c r="E22" s="49">
        <v>-13457</v>
      </c>
      <c r="F22" s="49">
        <v>-16548</v>
      </c>
      <c r="G22" s="40"/>
      <c r="H22" s="49">
        <v>-29605</v>
      </c>
      <c r="I22" s="49">
        <v>-33426</v>
      </c>
      <c r="K22" s="77"/>
    </row>
    <row r="23" spans="4:9" ht="12.75">
      <c r="D23"/>
      <c r="E23" s="49"/>
      <c r="F23" s="49"/>
      <c r="G23" s="40"/>
      <c r="H23" s="49"/>
      <c r="I23" s="49"/>
    </row>
    <row r="24" spans="2:11" ht="12.75">
      <c r="B24" s="1" t="s">
        <v>18</v>
      </c>
      <c r="C24" s="1" t="s">
        <v>25</v>
      </c>
      <c r="D24"/>
      <c r="E24" s="49">
        <v>-6285</v>
      </c>
      <c r="F24" s="49">
        <v>-12074</v>
      </c>
      <c r="G24" s="40"/>
      <c r="H24" s="49">
        <v>-16970</v>
      </c>
      <c r="I24" s="49">
        <v>-22418</v>
      </c>
      <c r="K24" s="77"/>
    </row>
    <row r="25" spans="4:9" ht="12.75">
      <c r="D25"/>
      <c r="E25" s="49"/>
      <c r="F25" s="49"/>
      <c r="G25" s="40"/>
      <c r="H25" s="49"/>
      <c r="I25" s="49"/>
    </row>
    <row r="26" spans="2:11" ht="12.75">
      <c r="B26" s="1" t="s">
        <v>26</v>
      </c>
      <c r="C26" s="1" t="s">
        <v>27</v>
      </c>
      <c r="D26"/>
      <c r="E26" s="50">
        <v>0</v>
      </c>
      <c r="F26" s="50">
        <v>420</v>
      </c>
      <c r="G26" s="51"/>
      <c r="H26" s="50">
        <v>18995</v>
      </c>
      <c r="I26" s="50">
        <v>588</v>
      </c>
      <c r="K26" s="77"/>
    </row>
    <row r="27" spans="4:9" ht="12.75">
      <c r="D27"/>
      <c r="E27" s="49"/>
      <c r="F27" s="49"/>
      <c r="G27" s="40"/>
      <c r="H27" s="49"/>
      <c r="I27" s="49"/>
    </row>
    <row r="28" spans="2:11" ht="12.75">
      <c r="B28" s="1" t="s">
        <v>28</v>
      </c>
      <c r="C28" s="1" t="s">
        <v>154</v>
      </c>
      <c r="D28"/>
      <c r="E28" s="49">
        <f>SUM(E17:E26)</f>
        <v>4557</v>
      </c>
      <c r="F28" s="49">
        <f>SUM(F17:F26)</f>
        <v>15095</v>
      </c>
      <c r="G28" s="40"/>
      <c r="H28" s="49">
        <f>SUM(H17:H26)</f>
        <v>1241</v>
      </c>
      <c r="I28" s="49">
        <f>SUM(I17:I26)</f>
        <v>1465</v>
      </c>
      <c r="K28" s="77"/>
    </row>
    <row r="29" spans="3:9" ht="12.75">
      <c r="C29" s="1" t="s">
        <v>21</v>
      </c>
      <c r="D29"/>
      <c r="E29" s="49"/>
      <c r="F29" s="49"/>
      <c r="G29" s="40"/>
      <c r="H29" s="49"/>
      <c r="I29" s="49"/>
    </row>
    <row r="30" spans="3:9" ht="12.75">
      <c r="C30" s="1" t="s">
        <v>29</v>
      </c>
      <c r="D30"/>
      <c r="E30" s="49"/>
      <c r="F30" s="49"/>
      <c r="G30" s="40"/>
      <c r="H30" s="49"/>
      <c r="I30" s="49"/>
    </row>
    <row r="31" spans="3:9" ht="12.75">
      <c r="C31" s="1" t="s">
        <v>23</v>
      </c>
      <c r="D31"/>
      <c r="E31" s="49"/>
      <c r="F31" s="49"/>
      <c r="G31" s="40"/>
      <c r="H31" s="49"/>
      <c r="I31" s="49"/>
    </row>
    <row r="32" spans="4:9" ht="12.75">
      <c r="D32"/>
      <c r="E32" s="49"/>
      <c r="F32" s="49"/>
      <c r="G32" s="40"/>
      <c r="H32" s="49"/>
      <c r="I32" s="49"/>
    </row>
    <row r="33" spans="2:11" ht="12.75">
      <c r="B33" s="1" t="s">
        <v>30</v>
      </c>
      <c r="C33" s="1" t="s">
        <v>31</v>
      </c>
      <c r="D33"/>
      <c r="E33" s="50">
        <v>16621</v>
      </c>
      <c r="F33" s="50">
        <v>6742</v>
      </c>
      <c r="G33" s="51"/>
      <c r="H33" s="50">
        <v>20869</v>
      </c>
      <c r="I33" s="50">
        <v>11205</v>
      </c>
      <c r="K33" s="77"/>
    </row>
    <row r="34" spans="4:9" ht="12.75">
      <c r="D34"/>
      <c r="E34" s="49"/>
      <c r="F34" s="49"/>
      <c r="G34" s="40"/>
      <c r="H34" s="49"/>
      <c r="I34" s="49"/>
    </row>
    <row r="35" spans="2:4" ht="12.75">
      <c r="B35" s="1" t="s">
        <v>32</v>
      </c>
      <c r="C35" s="1" t="s">
        <v>33</v>
      </c>
      <c r="D35"/>
    </row>
    <row r="36" spans="3:11" ht="12.75">
      <c r="C36" s="1" t="s">
        <v>34</v>
      </c>
      <c r="D36"/>
      <c r="E36" s="49">
        <f>+E28+E33</f>
        <v>21178</v>
      </c>
      <c r="F36" s="49">
        <f>+F28+F33</f>
        <v>21837</v>
      </c>
      <c r="G36" s="40"/>
      <c r="H36" s="49">
        <f>+H28+H33</f>
        <v>22110</v>
      </c>
      <c r="I36" s="49">
        <f>+I28+I33</f>
        <v>12670</v>
      </c>
      <c r="K36" s="77"/>
    </row>
    <row r="37" spans="4:9" ht="12.75">
      <c r="D37"/>
      <c r="E37" s="49"/>
      <c r="F37" s="49"/>
      <c r="G37" s="40"/>
      <c r="H37" s="49"/>
      <c r="I37" s="49"/>
    </row>
    <row r="38" spans="2:11" ht="12.75">
      <c r="B38" s="1" t="s">
        <v>35</v>
      </c>
      <c r="C38" s="1" t="s">
        <v>36</v>
      </c>
      <c r="D38"/>
      <c r="E38" s="50">
        <v>-9666</v>
      </c>
      <c r="F38" s="50">
        <v>-5474</v>
      </c>
      <c r="G38" s="51"/>
      <c r="H38" s="50">
        <v>-10255</v>
      </c>
      <c r="I38" s="50">
        <v>-4750</v>
      </c>
      <c r="K38" s="77"/>
    </row>
    <row r="39" spans="5:9" ht="12.75">
      <c r="E39" s="70"/>
      <c r="F39" s="70"/>
      <c r="G39" s="41"/>
      <c r="H39" s="70"/>
      <c r="I39" s="70"/>
    </row>
    <row r="40" spans="2:9" ht="12.75">
      <c r="B40" s="1" t="s">
        <v>37</v>
      </c>
      <c r="C40" s="1" t="s">
        <v>37</v>
      </c>
      <c r="D40" s="1" t="s">
        <v>38</v>
      </c>
      <c r="E40" s="49"/>
      <c r="F40" s="49"/>
      <c r="G40" s="40"/>
      <c r="H40" s="49"/>
      <c r="I40" s="49"/>
    </row>
    <row r="41" spans="4:11" ht="12.75">
      <c r="D41" s="1" t="s">
        <v>39</v>
      </c>
      <c r="E41" s="49">
        <f>+E36+E38</f>
        <v>11512</v>
      </c>
      <c r="F41" s="49">
        <f>+F36+F38</f>
        <v>16363</v>
      </c>
      <c r="G41" s="40"/>
      <c r="H41" s="49">
        <f>+H36+H38</f>
        <v>11855</v>
      </c>
      <c r="I41" s="49">
        <f>+I36+I38</f>
        <v>7920</v>
      </c>
      <c r="K41" s="77"/>
    </row>
    <row r="42" spans="5:9" ht="12.75">
      <c r="E42" s="49"/>
      <c r="F42" s="49"/>
      <c r="G42" s="40"/>
      <c r="H42" s="49"/>
      <c r="I42" s="49"/>
    </row>
    <row r="43" spans="3:11" ht="12.75">
      <c r="C43" s="1" t="s">
        <v>40</v>
      </c>
      <c r="D43" s="1" t="s">
        <v>41</v>
      </c>
      <c r="E43" s="50">
        <v>577</v>
      </c>
      <c r="F43" s="50">
        <v>-349</v>
      </c>
      <c r="G43" s="51"/>
      <c r="H43" s="50">
        <v>2444</v>
      </c>
      <c r="I43" s="50">
        <v>235</v>
      </c>
      <c r="K43" s="77"/>
    </row>
    <row r="44" spans="5:9" ht="12.75">
      <c r="E44" s="70"/>
      <c r="F44" s="70"/>
      <c r="G44" s="41"/>
      <c r="H44" s="70"/>
      <c r="I44" s="70"/>
    </row>
    <row r="45" spans="2:9" ht="12.75">
      <c r="B45" s="1" t="s">
        <v>42</v>
      </c>
      <c r="C45" s="1" t="s">
        <v>38</v>
      </c>
      <c r="E45" s="49"/>
      <c r="F45" s="49"/>
      <c r="G45" s="40"/>
      <c r="H45" s="49"/>
      <c r="I45" s="49"/>
    </row>
    <row r="46" spans="3:11" ht="12.75">
      <c r="C46" s="1" t="s">
        <v>43</v>
      </c>
      <c r="E46" s="49">
        <f>+E41+E43</f>
        <v>12089</v>
      </c>
      <c r="F46" s="49">
        <f>+F41+F43</f>
        <v>16014</v>
      </c>
      <c r="G46" s="40"/>
      <c r="H46" s="49">
        <f>+H41+H43</f>
        <v>14299</v>
      </c>
      <c r="I46" s="49">
        <f>+I41+I43</f>
        <v>8155</v>
      </c>
      <c r="K46" s="77"/>
    </row>
    <row r="47" spans="5:9" ht="12.75">
      <c r="E47" s="49"/>
      <c r="F47" s="49"/>
      <c r="G47" s="40"/>
      <c r="H47" s="49"/>
      <c r="I47" s="49"/>
    </row>
    <row r="48" spans="2:9" ht="12.75">
      <c r="B48" s="1" t="s">
        <v>44</v>
      </c>
      <c r="C48" s="1" t="s">
        <v>37</v>
      </c>
      <c r="D48" s="1" t="s">
        <v>45</v>
      </c>
      <c r="E48" s="49">
        <v>0</v>
      </c>
      <c r="F48" s="49">
        <v>0</v>
      </c>
      <c r="G48" s="40"/>
      <c r="H48" s="49">
        <v>0</v>
      </c>
      <c r="I48" s="49">
        <v>0</v>
      </c>
    </row>
    <row r="49" spans="5:9" ht="12.75">
      <c r="E49" s="49"/>
      <c r="F49" s="49"/>
      <c r="G49" s="40"/>
      <c r="H49" s="49"/>
      <c r="I49" s="49"/>
    </row>
    <row r="50" spans="3:9" ht="12.75">
      <c r="C50" s="1" t="s">
        <v>40</v>
      </c>
      <c r="D50" s="1" t="s">
        <v>178</v>
      </c>
      <c r="E50" s="49">
        <f>0</f>
        <v>0</v>
      </c>
      <c r="F50" s="49">
        <v>0</v>
      </c>
      <c r="G50" s="40"/>
      <c r="H50" s="49">
        <v>0</v>
      </c>
      <c r="I50" s="49">
        <v>0</v>
      </c>
    </row>
    <row r="51" spans="5:9" ht="12.75">
      <c r="E51" s="49"/>
      <c r="F51" s="49"/>
      <c r="G51" s="40"/>
      <c r="H51" s="49"/>
      <c r="I51" s="49"/>
    </row>
    <row r="52" spans="3:9" ht="12.75">
      <c r="C52" s="69" t="s">
        <v>179</v>
      </c>
      <c r="D52" s="1" t="s">
        <v>180</v>
      </c>
      <c r="E52" s="49"/>
      <c r="F52" s="49"/>
      <c r="G52" s="40"/>
      <c r="H52" s="49"/>
      <c r="I52" s="49"/>
    </row>
    <row r="53" spans="4:9" ht="12.75">
      <c r="D53" s="1" t="s">
        <v>181</v>
      </c>
      <c r="E53" s="49">
        <f>E49-E51</f>
        <v>0</v>
      </c>
      <c r="F53" s="49">
        <f>F49-F51</f>
        <v>0</v>
      </c>
      <c r="G53" s="40"/>
      <c r="H53" s="49">
        <f>H49-H51</f>
        <v>0</v>
      </c>
      <c r="I53" s="49">
        <f>I49-I51</f>
        <v>0</v>
      </c>
    </row>
    <row r="54" spans="5:9" ht="12.75">
      <c r="E54" s="50"/>
      <c r="F54" s="50"/>
      <c r="G54" s="51"/>
      <c r="H54" s="50"/>
      <c r="I54" s="50"/>
    </row>
    <row r="55" spans="2:9" ht="12.75">
      <c r="B55" s="1" t="s">
        <v>47</v>
      </c>
      <c r="C55" s="1" t="s">
        <v>48</v>
      </c>
      <c r="E55" s="49"/>
      <c r="F55" s="49"/>
      <c r="G55" s="40"/>
      <c r="H55" s="49"/>
      <c r="I55" s="49"/>
    </row>
    <row r="56" spans="3:11" ht="13.5" thickBot="1">
      <c r="C56" s="1" t="s">
        <v>195</v>
      </c>
      <c r="E56" s="47">
        <f>E46+E53</f>
        <v>12089</v>
      </c>
      <c r="F56" s="47">
        <f>F46+F53</f>
        <v>16014</v>
      </c>
      <c r="G56" s="48"/>
      <c r="H56" s="47">
        <f>H46+H53</f>
        <v>14299</v>
      </c>
      <c r="I56" s="47">
        <f>I46+I53</f>
        <v>8155</v>
      </c>
      <c r="K56" s="77"/>
    </row>
    <row r="57" spans="5:9" ht="13.5" thickTop="1">
      <c r="E57" s="49"/>
      <c r="F57" s="49"/>
      <c r="G57" s="40"/>
      <c r="H57" s="49"/>
      <c r="I57" s="49"/>
    </row>
    <row r="58" spans="1:9" ht="12.75">
      <c r="A58" s="2">
        <v>3</v>
      </c>
      <c r="B58" s="1" t="s">
        <v>14</v>
      </c>
      <c r="C58" s="1" t="s">
        <v>49</v>
      </c>
      <c r="E58" s="49"/>
      <c r="F58" s="49"/>
      <c r="G58" s="40"/>
      <c r="H58" s="49"/>
      <c r="I58" s="49"/>
    </row>
    <row r="59" spans="3:9" ht="12.75">
      <c r="C59" s="1" t="s">
        <v>50</v>
      </c>
      <c r="E59" s="49"/>
      <c r="F59" s="49"/>
      <c r="G59" s="40"/>
      <c r="H59" s="49"/>
      <c r="I59" s="49"/>
    </row>
    <row r="60" spans="3:9" ht="12.75">
      <c r="C60" s="1" t="s">
        <v>51</v>
      </c>
      <c r="E60" s="49"/>
      <c r="F60" s="49"/>
      <c r="G60" s="40"/>
      <c r="H60" s="49"/>
      <c r="I60" s="49"/>
    </row>
    <row r="61" spans="5:9" ht="12.75">
      <c r="E61" s="49"/>
      <c r="F61" s="49"/>
      <c r="G61" s="40"/>
      <c r="H61" s="49"/>
      <c r="I61" s="49"/>
    </row>
    <row r="62" spans="3:9" ht="12.75">
      <c r="C62" s="1" t="s">
        <v>37</v>
      </c>
      <c r="D62" s="1" t="s">
        <v>203</v>
      </c>
      <c r="E62" s="75">
        <f>(+E56/502231)*100</f>
        <v>2.4070596996202944</v>
      </c>
      <c r="F62" s="75">
        <v>3.21</v>
      </c>
      <c r="G62" s="40"/>
      <c r="H62" s="75">
        <f>(+H56/502231)*100</f>
        <v>2.847096256503481</v>
      </c>
      <c r="I62" s="75">
        <v>1.64</v>
      </c>
    </row>
    <row r="63" spans="4:9" ht="12.75">
      <c r="D63" s="1" t="s">
        <v>52</v>
      </c>
      <c r="E63" s="49"/>
      <c r="F63" s="71"/>
      <c r="G63" s="40"/>
      <c r="H63" s="49"/>
      <c r="I63" s="49"/>
    </row>
    <row r="64" spans="5:9" ht="12.75">
      <c r="E64" s="49"/>
      <c r="F64" s="49"/>
      <c r="G64" s="40"/>
      <c r="H64" s="49"/>
      <c r="I64" s="49"/>
    </row>
    <row r="65" spans="3:9" ht="12.75">
      <c r="C65" s="1" t="s">
        <v>46</v>
      </c>
      <c r="D65" s="1" t="s">
        <v>53</v>
      </c>
      <c r="E65" s="59" t="s">
        <v>54</v>
      </c>
      <c r="F65" s="59" t="s">
        <v>54</v>
      </c>
      <c r="G65" s="40"/>
      <c r="H65" s="59" t="s">
        <v>54</v>
      </c>
      <c r="I65" s="59" t="s">
        <v>54</v>
      </c>
    </row>
    <row r="66" spans="4:9" ht="12.75">
      <c r="D66" s="1" t="s">
        <v>52</v>
      </c>
      <c r="E66" s="49"/>
      <c r="F66" s="49"/>
      <c r="G66" s="40"/>
      <c r="H66" s="49"/>
      <c r="I66" s="49"/>
    </row>
    <row r="67" spans="5:9" ht="12.75">
      <c r="E67" s="49"/>
      <c r="F67" s="49"/>
      <c r="G67" s="40"/>
      <c r="H67" s="1"/>
      <c r="I67" s="52"/>
    </row>
    <row r="68" spans="1:9" ht="12.75">
      <c r="A68" s="2">
        <v>4</v>
      </c>
      <c r="B68" s="1" t="s">
        <v>14</v>
      </c>
      <c r="C68" s="1" t="s">
        <v>190</v>
      </c>
      <c r="E68" s="59" t="s">
        <v>54</v>
      </c>
      <c r="F68" s="59" t="s">
        <v>54</v>
      </c>
      <c r="H68" s="33" t="s">
        <v>54</v>
      </c>
      <c r="I68" s="33" t="s">
        <v>54</v>
      </c>
    </row>
    <row r="69" spans="8:9" ht="12.75">
      <c r="H69" s="33"/>
      <c r="I69" s="33"/>
    </row>
    <row r="70" spans="2:9" ht="12.75">
      <c r="B70" s="1" t="s">
        <v>16</v>
      </c>
      <c r="C70" s="1" t="s">
        <v>55</v>
      </c>
      <c r="E70" s="59" t="s">
        <v>54</v>
      </c>
      <c r="F70" s="59" t="s">
        <v>54</v>
      </c>
      <c r="H70" s="33" t="s">
        <v>54</v>
      </c>
      <c r="I70" s="33" t="s">
        <v>54</v>
      </c>
    </row>
    <row r="71" spans="5:9" ht="12.75">
      <c r="E71" s="59"/>
      <c r="F71" s="59"/>
      <c r="H71" s="33"/>
      <c r="I71" s="33"/>
    </row>
    <row r="72" spans="5:9" ht="12.75">
      <c r="E72" s="1"/>
      <c r="F72" s="1"/>
      <c r="H72" s="72" t="s">
        <v>191</v>
      </c>
      <c r="I72" s="11" t="s">
        <v>193</v>
      </c>
    </row>
    <row r="73" spans="5:9" ht="15">
      <c r="E73" s="1"/>
      <c r="F73" s="1"/>
      <c r="H73" s="73" t="s">
        <v>192</v>
      </c>
      <c r="I73" s="74" t="s">
        <v>194</v>
      </c>
    </row>
    <row r="74" spans="1:9" ht="12.75">
      <c r="A74" s="2">
        <v>5</v>
      </c>
      <c r="B74" s="1" t="s">
        <v>143</v>
      </c>
      <c r="E74" s="1"/>
      <c r="F74" s="1"/>
      <c r="H74" s="76">
        <f>+'bs'!E57</f>
        <v>1.0741044272889841</v>
      </c>
      <c r="I74" s="52">
        <v>1.09</v>
      </c>
    </row>
    <row r="76" ht="12.75">
      <c r="D76" s="1" t="s">
        <v>56</v>
      </c>
    </row>
    <row r="79" ht="12.75">
      <c r="D79" s="12"/>
    </row>
  </sheetData>
  <mergeCells count="1">
    <mergeCell ref="H1:I1"/>
  </mergeCells>
  <printOptions/>
  <pageMargins left="0.43" right="0.29" top="0.34" bottom="0.21" header="0.25" footer="0.21"/>
  <pageSetup horizontalDpi="600" verticalDpi="600" orientation="portrait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59"/>
  <sheetViews>
    <sheetView zoomScale="75" zoomScaleNormal="75" workbookViewId="0" topLeftCell="A1">
      <pane xSplit="3" ySplit="8" topLeftCell="D42" activePane="bottomRight" state="frozen"/>
      <selection pane="topLeft" activeCell="A1" sqref="A1"/>
      <selection pane="topRight" activeCell="D1" sqref="D1"/>
      <selection pane="bottomLeft" activeCell="A9" sqref="A9"/>
      <selection pane="bottomRight" activeCell="E53" sqref="E53"/>
    </sheetView>
  </sheetViews>
  <sheetFormatPr defaultColWidth="9.33203125" defaultRowHeight="12.75"/>
  <cols>
    <col min="1" max="1" width="4.16015625" style="2" customWidth="1"/>
    <col min="2" max="2" width="3.66015625" style="1" customWidth="1"/>
    <col min="3" max="3" width="42.5" style="1" customWidth="1"/>
    <col min="4" max="4" width="16.33203125" style="1" customWidth="1"/>
    <col min="5" max="5" width="18.66015625" style="1" customWidth="1"/>
    <col min="6" max="6" width="17.83203125" style="1" customWidth="1"/>
    <col min="7" max="7" width="15.33203125" style="1" customWidth="1"/>
    <col min="8" max="8" width="14.83203125" style="1" customWidth="1"/>
    <col min="9" max="9" width="13.83203125" style="1" customWidth="1"/>
    <col min="10" max="16384" width="9.33203125" style="1" customWidth="1"/>
  </cols>
  <sheetData>
    <row r="1" spans="1:6" ht="15">
      <c r="A1" s="10" t="s">
        <v>57</v>
      </c>
      <c r="F1" s="64"/>
    </row>
    <row r="2" ht="15">
      <c r="A2" s="9" t="s">
        <v>58</v>
      </c>
    </row>
    <row r="4" spans="1:6" s="12" customFormat="1" ht="12.75">
      <c r="A4" s="11"/>
      <c r="E4" s="11" t="s">
        <v>59</v>
      </c>
      <c r="F4" s="11" t="s">
        <v>60</v>
      </c>
    </row>
    <row r="5" spans="1:6" s="12" customFormat="1" ht="12.75">
      <c r="A5" s="13"/>
      <c r="B5" s="13"/>
      <c r="C5" s="13"/>
      <c r="D5" s="13"/>
      <c r="E5" s="11" t="s">
        <v>61</v>
      </c>
      <c r="F5" s="11" t="s">
        <v>62</v>
      </c>
    </row>
    <row r="6" spans="1:6" s="12" customFormat="1" ht="12.75">
      <c r="A6" s="11"/>
      <c r="E6" s="11" t="s">
        <v>6</v>
      </c>
      <c r="F6" s="11" t="s">
        <v>63</v>
      </c>
    </row>
    <row r="7" spans="1:6" s="12" customFormat="1" ht="12.75">
      <c r="A7" s="11"/>
      <c r="E7" s="11" t="s">
        <v>10</v>
      </c>
      <c r="F7" s="11" t="s">
        <v>64</v>
      </c>
    </row>
    <row r="8" spans="1:9" s="12" customFormat="1" ht="12.75">
      <c r="A8" s="11"/>
      <c r="B8" s="11"/>
      <c r="C8" s="11"/>
      <c r="D8" s="11"/>
      <c r="E8" s="26">
        <v>36707</v>
      </c>
      <c r="F8" s="26">
        <v>36525</v>
      </c>
      <c r="G8" s="31"/>
      <c r="H8" s="31"/>
      <c r="I8" s="31"/>
    </row>
    <row r="9" spans="1:6" s="12" customFormat="1" ht="12.75">
      <c r="A9" s="11"/>
      <c r="E9" s="11" t="s">
        <v>13</v>
      </c>
      <c r="F9" s="11" t="s">
        <v>13</v>
      </c>
    </row>
    <row r="10" spans="5:6" ht="12.75">
      <c r="E10" s="40"/>
      <c r="F10" s="40"/>
    </row>
    <row r="11" spans="1:6" ht="12.75">
      <c r="A11" s="2">
        <v>1</v>
      </c>
      <c r="B11" s="1" t="s">
        <v>65</v>
      </c>
      <c r="E11" s="40">
        <v>678318</v>
      </c>
      <c r="F11" s="40">
        <f>712339</f>
        <v>712339</v>
      </c>
    </row>
    <row r="12" spans="5:6" ht="12.75">
      <c r="E12" s="40"/>
      <c r="F12" s="40"/>
    </row>
    <row r="13" spans="1:6" ht="12.75">
      <c r="A13" s="2">
        <v>2</v>
      </c>
      <c r="B13" s="1" t="s">
        <v>156</v>
      </c>
      <c r="E13" s="40">
        <v>59593</v>
      </c>
      <c r="F13" s="40">
        <v>59560</v>
      </c>
    </row>
    <row r="14" spans="5:6" ht="12.75">
      <c r="E14" s="40"/>
      <c r="F14" s="40"/>
    </row>
    <row r="15" spans="1:6" ht="12.75">
      <c r="A15" s="2">
        <v>3</v>
      </c>
      <c r="B15" s="1" t="s">
        <v>66</v>
      </c>
      <c r="E15" s="40">
        <v>119305</v>
      </c>
      <c r="F15" s="40">
        <v>104051</v>
      </c>
    </row>
    <row r="16" spans="5:6" ht="12.75">
      <c r="E16" s="40"/>
      <c r="F16" s="40"/>
    </row>
    <row r="17" spans="1:6" ht="12.75">
      <c r="A17" s="2">
        <v>4</v>
      </c>
      <c r="B17" s="1" t="s">
        <v>67</v>
      </c>
      <c r="E17" s="40">
        <v>31770</v>
      </c>
      <c r="F17" s="40">
        <v>42546</v>
      </c>
    </row>
    <row r="18" spans="5:6" ht="12.75">
      <c r="E18" s="40"/>
      <c r="F18" s="40"/>
    </row>
    <row r="19" spans="1:6" ht="12.75">
      <c r="A19" s="2">
        <v>5</v>
      </c>
      <c r="B19" s="1" t="s">
        <v>68</v>
      </c>
      <c r="E19" s="40">
        <v>2601</v>
      </c>
      <c r="F19" s="40">
        <v>2927</v>
      </c>
    </row>
    <row r="20" spans="5:6" ht="12.75">
      <c r="E20" s="40"/>
      <c r="F20" s="40"/>
    </row>
    <row r="21" spans="1:6" ht="12.75">
      <c r="A21" s="2">
        <v>6</v>
      </c>
      <c r="B21" s="1" t="s">
        <v>69</v>
      </c>
      <c r="E21" s="40"/>
      <c r="F21" s="40"/>
    </row>
    <row r="22" spans="3:6" ht="12.75">
      <c r="C22" s="29" t="s">
        <v>70</v>
      </c>
      <c r="D22" s="29"/>
      <c r="E22" s="56">
        <v>543130</v>
      </c>
      <c r="F22" s="56">
        <v>546036</v>
      </c>
    </row>
    <row r="23" spans="3:6" ht="12.75">
      <c r="C23" s="29" t="s">
        <v>71</v>
      </c>
      <c r="D23" s="29"/>
      <c r="E23" s="56">
        <v>129637</v>
      </c>
      <c r="F23" s="56">
        <v>127762</v>
      </c>
    </row>
    <row r="24" spans="3:6" ht="12.75">
      <c r="C24" s="29" t="s">
        <v>72</v>
      </c>
      <c r="D24" s="29"/>
      <c r="E24" s="56">
        <f>136172+162620</f>
        <v>298792</v>
      </c>
      <c r="F24" s="56">
        <f>151956+141379</f>
        <v>293335</v>
      </c>
    </row>
    <row r="25" spans="3:6" ht="12.75">
      <c r="C25" s="29" t="s">
        <v>73</v>
      </c>
      <c r="D25" s="29"/>
      <c r="E25" s="56">
        <v>0</v>
      </c>
      <c r="F25" s="56">
        <v>0</v>
      </c>
    </row>
    <row r="26" spans="3:6" ht="12.75">
      <c r="C26" s="29" t="s">
        <v>74</v>
      </c>
      <c r="D26" s="29"/>
      <c r="E26" s="56">
        <v>77676</v>
      </c>
      <c r="F26" s="56">
        <v>83670</v>
      </c>
    </row>
    <row r="27" spans="3:6" ht="12.75">
      <c r="C27" s="8"/>
      <c r="D27" s="8"/>
      <c r="E27" s="53">
        <f>SUM(E22:E26)</f>
        <v>1049235</v>
      </c>
      <c r="F27" s="53">
        <f>SUM(F22:F26)</f>
        <v>1050803</v>
      </c>
    </row>
    <row r="28" spans="5:6" ht="12.75">
      <c r="E28" s="40"/>
      <c r="F28" s="40"/>
    </row>
    <row r="29" spans="1:6" ht="12.75">
      <c r="A29" s="2">
        <v>7</v>
      </c>
      <c r="B29" s="1" t="s">
        <v>75</v>
      </c>
      <c r="E29" s="40"/>
      <c r="F29" s="40"/>
    </row>
    <row r="30" spans="3:6" ht="12.75">
      <c r="C30" s="29" t="s">
        <v>76</v>
      </c>
      <c r="D30" s="8"/>
      <c r="E30" s="40">
        <f>545097</f>
        <v>545097</v>
      </c>
      <c r="F30" s="40">
        <v>549244</v>
      </c>
    </row>
    <row r="31" spans="3:6" ht="12.75">
      <c r="C31" s="29" t="s">
        <v>77</v>
      </c>
      <c r="D31" s="8"/>
      <c r="E31" s="40">
        <v>101878</v>
      </c>
      <c r="F31" s="40">
        <v>106062</v>
      </c>
    </row>
    <row r="32" spans="3:6" ht="12.75">
      <c r="C32" s="29" t="s">
        <v>78</v>
      </c>
      <c r="D32" s="8"/>
      <c r="E32" s="40">
        <f>134148+2209</f>
        <v>136357</v>
      </c>
      <c r="F32" s="40">
        <v>113131</v>
      </c>
    </row>
    <row r="33" spans="3:6" ht="12.75">
      <c r="C33" s="29" t="s">
        <v>79</v>
      </c>
      <c r="D33" s="8"/>
      <c r="E33" s="40">
        <v>1227</v>
      </c>
      <c r="F33" s="40">
        <v>2404</v>
      </c>
    </row>
    <row r="34" spans="3:6" ht="12.75">
      <c r="C34" s="8"/>
      <c r="D34" s="8"/>
      <c r="E34" s="53">
        <f>SUM(E30:E33)</f>
        <v>784559</v>
      </c>
      <c r="F34" s="53">
        <f>SUM(F30:F33)</f>
        <v>770841</v>
      </c>
    </row>
    <row r="35" spans="5:6" ht="12.75">
      <c r="E35" s="41"/>
      <c r="F35" s="41"/>
    </row>
    <row r="36" spans="1:6" ht="13.5" thickBot="1">
      <c r="A36" s="2">
        <v>8</v>
      </c>
      <c r="B36" s="1" t="s">
        <v>80</v>
      </c>
      <c r="E36" s="48">
        <f>SUM(E21:E26)-SUM(E30:E33)</f>
        <v>264676</v>
      </c>
      <c r="F36" s="48">
        <f>SUM(F21:F26)-SUM(F30:F33)</f>
        <v>279962</v>
      </c>
    </row>
    <row r="37" spans="5:6" ht="13.5" thickTop="1">
      <c r="E37" s="40"/>
      <c r="F37" s="40"/>
    </row>
    <row r="38" spans="5:6" ht="13.5" thickBot="1">
      <c r="E38" s="54">
        <f>SUM(E11:E19)+E36</f>
        <v>1156263</v>
      </c>
      <c r="F38" s="54">
        <f>SUM(F11:F19)+F36</f>
        <v>1201385</v>
      </c>
    </row>
    <row r="39" spans="1:6" ht="13.5" thickTop="1">
      <c r="A39" s="2">
        <v>9</v>
      </c>
      <c r="B39" s="1" t="s">
        <v>81</v>
      </c>
      <c r="E39" s="40"/>
      <c r="F39" s="40"/>
    </row>
    <row r="40" spans="2:6" ht="12.75">
      <c r="B40" s="1" t="s">
        <v>82</v>
      </c>
      <c r="E40" s="40">
        <v>502723</v>
      </c>
      <c r="F40" s="40">
        <v>500917</v>
      </c>
    </row>
    <row r="41" spans="2:6" ht="12.75">
      <c r="B41" s="1" t="s">
        <v>83</v>
      </c>
      <c r="E41" s="40"/>
      <c r="F41" s="40"/>
    </row>
    <row r="42" spans="3:6" ht="12.75">
      <c r="C42" s="29" t="s">
        <v>84</v>
      </c>
      <c r="D42" s="8"/>
      <c r="E42" s="40">
        <v>133003</v>
      </c>
      <c r="F42" s="40">
        <v>132573</v>
      </c>
    </row>
    <row r="43" spans="3:6" ht="12.75">
      <c r="C43" s="29" t="s">
        <v>85</v>
      </c>
      <c r="D43" s="8"/>
      <c r="E43" s="40">
        <v>2291</v>
      </c>
      <c r="F43" s="40">
        <v>2291</v>
      </c>
    </row>
    <row r="44" spans="3:6" ht="12.75">
      <c r="C44" s="29" t="s">
        <v>86</v>
      </c>
      <c r="D44" s="8"/>
      <c r="E44" s="40">
        <f>35042-2291</f>
        <v>32751</v>
      </c>
      <c r="F44" s="40">
        <f>35112-2291</f>
        <v>32821</v>
      </c>
    </row>
    <row r="45" spans="3:6" ht="12.75">
      <c r="C45" s="29" t="s">
        <v>87</v>
      </c>
      <c r="D45" s="8"/>
      <c r="E45" s="40">
        <v>0</v>
      </c>
      <c r="F45" s="40">
        <v>0</v>
      </c>
    </row>
    <row r="46" spans="3:6" ht="12.75">
      <c r="C46" s="29" t="s">
        <v>88</v>
      </c>
      <c r="D46" s="8"/>
      <c r="E46" s="51">
        <f>-128190+11191-4584-659-5948</f>
        <v>-128190</v>
      </c>
      <c r="F46" s="51">
        <v>-120443</v>
      </c>
    </row>
    <row r="47" spans="5:6" ht="12.75">
      <c r="E47" s="40">
        <f>SUM(E40:E46)</f>
        <v>542578</v>
      </c>
      <c r="F47" s="40">
        <f>SUM(F40:F46)</f>
        <v>548159</v>
      </c>
    </row>
    <row r="48" spans="5:6" ht="12.75">
      <c r="E48" s="40"/>
      <c r="F48" s="40"/>
    </row>
    <row r="49" spans="1:6" ht="12.75">
      <c r="A49" s="2">
        <v>10</v>
      </c>
      <c r="B49" s="1" t="s">
        <v>89</v>
      </c>
      <c r="E49" s="40">
        <v>69422</v>
      </c>
      <c r="F49" s="40">
        <v>72384</v>
      </c>
    </row>
    <row r="50" spans="5:6" ht="12.75">
      <c r="E50" s="40"/>
      <c r="F50" s="40"/>
    </row>
    <row r="51" spans="1:6" ht="12.75">
      <c r="A51" s="2">
        <v>11</v>
      </c>
      <c r="B51" s="1" t="s">
        <v>90</v>
      </c>
      <c r="E51" s="40">
        <f>520200</f>
        <v>520200</v>
      </c>
      <c r="F51" s="40">
        <v>557031</v>
      </c>
    </row>
    <row r="52" spans="5:6" ht="12.75">
      <c r="E52" s="40"/>
      <c r="F52" s="40"/>
    </row>
    <row r="53" spans="1:6" ht="12.75">
      <c r="A53" s="2">
        <v>12</v>
      </c>
      <c r="B53" s="1" t="s">
        <v>91</v>
      </c>
      <c r="E53" s="40">
        <v>24063</v>
      </c>
      <c r="F53" s="40">
        <v>23811</v>
      </c>
    </row>
    <row r="54" spans="5:6" ht="12.75">
      <c r="E54" s="40"/>
      <c r="F54" s="40" t="s">
        <v>215</v>
      </c>
    </row>
    <row r="55" spans="5:6" ht="13.5" thickBot="1">
      <c r="E55" s="54">
        <f>SUM(E47:E53)</f>
        <v>1156263</v>
      </c>
      <c r="F55" s="54">
        <f>SUM(F47:F53)</f>
        <v>1201385</v>
      </c>
    </row>
    <row r="56" spans="5:6" ht="13.5" thickTop="1">
      <c r="E56" s="40"/>
      <c r="F56" s="40"/>
    </row>
    <row r="57" spans="1:6" ht="12.75">
      <c r="A57" s="2">
        <v>13</v>
      </c>
      <c r="B57" s="1" t="s">
        <v>143</v>
      </c>
      <c r="E57" s="55">
        <f>(+E47-E19)/E40</f>
        <v>1.0741044272889841</v>
      </c>
      <c r="F57" s="55">
        <f>(+F47-F19)/F40</f>
        <v>1.0884677501462319</v>
      </c>
    </row>
    <row r="58" spans="5:6" ht="12.75">
      <c r="E58" s="40"/>
      <c r="F58" s="40"/>
    </row>
    <row r="59" spans="5:6" ht="12.75">
      <c r="E59" s="40"/>
      <c r="F59" s="40"/>
    </row>
  </sheetData>
  <printOptions/>
  <pageMargins left="0.64" right="0.49" top="0.38" bottom="1" header="0.25" footer="0.5"/>
  <pageSetup horizontalDpi="600" verticalDpi="600" orientation="portrait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50"/>
  <sheetViews>
    <sheetView tabSelected="1" zoomScale="75" zoomScaleNormal="75" workbookViewId="0" topLeftCell="A1">
      <pane xSplit="3" ySplit="3" topLeftCell="D57" activePane="bottomRight" state="frozen"/>
      <selection pane="topLeft" activeCell="A1" sqref="A1"/>
      <selection pane="topRight" activeCell="D1" sqref="D1"/>
      <selection pane="bottomLeft" activeCell="A4" sqref="A4"/>
      <selection pane="bottomRight" activeCell="D67" sqref="D67"/>
    </sheetView>
  </sheetViews>
  <sheetFormatPr defaultColWidth="9.33203125" defaultRowHeight="12.75"/>
  <cols>
    <col min="1" max="1" width="5.66015625" style="2" customWidth="1"/>
    <col min="2" max="2" width="5.16015625" style="1" customWidth="1"/>
    <col min="3" max="3" width="63" style="1" customWidth="1"/>
    <col min="4" max="4" width="19" style="1" customWidth="1"/>
    <col min="5" max="5" width="18" style="1" customWidth="1"/>
    <col min="6" max="6" width="17.33203125" style="1" customWidth="1"/>
    <col min="7" max="7" width="22" style="1" customWidth="1"/>
    <col min="8" max="9" width="11" style="1" customWidth="1"/>
    <col min="10" max="10" width="10" style="1" customWidth="1"/>
    <col min="11" max="16384" width="9.33203125" style="1" customWidth="1"/>
  </cols>
  <sheetData>
    <row r="1" spans="1:6" ht="15">
      <c r="A1" s="10" t="s">
        <v>57</v>
      </c>
      <c r="F1" s="64"/>
    </row>
    <row r="2" ht="12.75">
      <c r="A2" s="3" t="s">
        <v>92</v>
      </c>
    </row>
    <row r="3" ht="12.75">
      <c r="A3" s="3"/>
    </row>
    <row r="4" spans="8:10" ht="12.75">
      <c r="H4" s="14"/>
      <c r="I4" s="14"/>
      <c r="J4" s="14"/>
    </row>
    <row r="5" spans="1:10" ht="12.75">
      <c r="A5" s="2">
        <v>1</v>
      </c>
      <c r="B5" s="12" t="s">
        <v>93</v>
      </c>
      <c r="H5" s="14"/>
      <c r="I5" s="14"/>
      <c r="J5" s="14"/>
    </row>
    <row r="6" ht="12.75">
      <c r="B6" s="1" t="s">
        <v>182</v>
      </c>
    </row>
    <row r="7" ht="12.75">
      <c r="B7" s="1" t="s">
        <v>183</v>
      </c>
    </row>
    <row r="11" spans="1:2" ht="12.75">
      <c r="A11" s="2">
        <v>2</v>
      </c>
      <c r="B11" s="12" t="s">
        <v>27</v>
      </c>
    </row>
    <row r="12" spans="5:6" ht="12.75">
      <c r="E12" s="2"/>
      <c r="F12" s="2" t="s">
        <v>94</v>
      </c>
    </row>
    <row r="13" spans="5:6" ht="12.75">
      <c r="E13" s="2" t="s">
        <v>4</v>
      </c>
      <c r="F13" s="2" t="s">
        <v>6</v>
      </c>
    </row>
    <row r="14" spans="5:6" ht="12.75">
      <c r="E14" s="2" t="s">
        <v>8</v>
      </c>
      <c r="F14" s="2" t="s">
        <v>8</v>
      </c>
    </row>
    <row r="15" spans="5:6" ht="12.75">
      <c r="E15" s="2" t="s">
        <v>10</v>
      </c>
      <c r="F15" s="2" t="s">
        <v>11</v>
      </c>
    </row>
    <row r="16" spans="5:6" ht="12.75">
      <c r="E16" s="27">
        <v>36707</v>
      </c>
      <c r="F16" s="27">
        <v>36707</v>
      </c>
    </row>
    <row r="17" spans="5:6" ht="12.75">
      <c r="E17" s="2" t="s">
        <v>13</v>
      </c>
      <c r="F17" s="2" t="s">
        <v>13</v>
      </c>
    </row>
    <row r="19" spans="2:6" ht="12.75">
      <c r="B19" s="1" t="s">
        <v>159</v>
      </c>
      <c r="C19" s="1" t="s">
        <v>198</v>
      </c>
      <c r="E19" s="94" t="s">
        <v>214</v>
      </c>
      <c r="F19" s="43">
        <v>18144</v>
      </c>
    </row>
    <row r="20" spans="3:6" ht="12.75">
      <c r="C20" s="1" t="s">
        <v>199</v>
      </c>
      <c r="E20" s="59"/>
      <c r="F20" s="43"/>
    </row>
    <row r="21" spans="5:6" ht="12.75">
      <c r="E21" s="95"/>
      <c r="F21" s="43"/>
    </row>
    <row r="22" spans="2:6" ht="12.75">
      <c r="B22" s="1" t="s">
        <v>167</v>
      </c>
      <c r="C22" s="1" t="s">
        <v>153</v>
      </c>
      <c r="E22" s="96" t="s">
        <v>214</v>
      </c>
      <c r="F22" s="43"/>
    </row>
    <row r="23" spans="3:6" ht="12.75">
      <c r="C23" s="1" t="s">
        <v>157</v>
      </c>
      <c r="E23" s="95"/>
      <c r="F23" s="43">
        <v>951</v>
      </c>
    </row>
    <row r="24" spans="5:6" ht="12.75">
      <c r="E24" s="95"/>
      <c r="F24" s="43"/>
    </row>
    <row r="25" spans="2:6" ht="12.75">
      <c r="B25" s="1" t="s">
        <v>163</v>
      </c>
      <c r="C25" s="1" t="s">
        <v>197</v>
      </c>
      <c r="E25" s="96" t="s">
        <v>214</v>
      </c>
      <c r="F25" s="43">
        <v>-100</v>
      </c>
    </row>
    <row r="26" spans="5:6" ht="12.75">
      <c r="E26" s="42"/>
      <c r="F26" s="42"/>
    </row>
    <row r="27" spans="5:6" ht="12.75">
      <c r="E27" s="97" t="s">
        <v>214</v>
      </c>
      <c r="F27" s="44">
        <f>SUM(F18:F25)</f>
        <v>18995</v>
      </c>
    </row>
    <row r="28" spans="5:6" ht="12.75">
      <c r="E28" s="41"/>
      <c r="F28" s="41"/>
    </row>
    <row r="29" spans="1:6" ht="12.75">
      <c r="A29" s="2">
        <v>3</v>
      </c>
      <c r="B29" s="12" t="s">
        <v>95</v>
      </c>
      <c r="E29" s="40"/>
      <c r="F29" s="40"/>
    </row>
    <row r="30" ht="12.75">
      <c r="B30" s="1" t="s">
        <v>172</v>
      </c>
    </row>
    <row r="33" spans="1:2" ht="12.75">
      <c r="A33" s="68">
        <v>4</v>
      </c>
      <c r="B33" s="12" t="s">
        <v>36</v>
      </c>
    </row>
    <row r="34" ht="12.75">
      <c r="B34" s="32" t="s">
        <v>173</v>
      </c>
    </row>
    <row r="35" spans="2:4" ht="12.75">
      <c r="B35" s="32"/>
      <c r="D35" s="33" t="s">
        <v>13</v>
      </c>
    </row>
    <row r="36" ht="12.75">
      <c r="B36" s="32"/>
    </row>
    <row r="37" spans="2:4" ht="12.75">
      <c r="B37" s="32" t="s">
        <v>174</v>
      </c>
      <c r="D37" s="40">
        <v>3759</v>
      </c>
    </row>
    <row r="38" spans="2:4" ht="12.75">
      <c r="B38" s="32" t="s">
        <v>204</v>
      </c>
      <c r="D38" s="40">
        <v>2763</v>
      </c>
    </row>
    <row r="39" spans="2:4" ht="12.75">
      <c r="B39" s="32" t="s">
        <v>175</v>
      </c>
      <c r="D39" s="40">
        <v>176</v>
      </c>
    </row>
    <row r="40" spans="2:4" ht="12.75">
      <c r="B40" s="32" t="s">
        <v>176</v>
      </c>
      <c r="D40" s="40">
        <v>3557</v>
      </c>
    </row>
    <row r="41" spans="2:4" ht="12.75">
      <c r="B41" s="32"/>
      <c r="D41" s="53">
        <f>SUM(D37:D40)</f>
        <v>10255</v>
      </c>
    </row>
    <row r="42" ht="12.75">
      <c r="D42" s="40"/>
    </row>
    <row r="43" spans="1:2" ht="12.75">
      <c r="A43" s="2">
        <v>5</v>
      </c>
      <c r="B43" s="5" t="s">
        <v>96</v>
      </c>
    </row>
    <row r="44" ht="12.75">
      <c r="B44" s="1" t="s">
        <v>177</v>
      </c>
    </row>
    <row r="47" spans="1:3" ht="12.75">
      <c r="A47" s="68">
        <v>6</v>
      </c>
      <c r="B47" s="92" t="s">
        <v>97</v>
      </c>
      <c r="C47" s="32"/>
    </row>
    <row r="48" spans="1:7" ht="12.75">
      <c r="A48" s="68"/>
      <c r="B48" s="32" t="s">
        <v>212</v>
      </c>
      <c r="C48" s="93"/>
      <c r="D48" s="15"/>
      <c r="E48" s="15"/>
      <c r="F48" s="15"/>
      <c r="G48" s="15"/>
    </row>
    <row r="49" spans="2:7" ht="12.75">
      <c r="B49" s="32" t="s">
        <v>213</v>
      </c>
      <c r="C49" s="15"/>
      <c r="D49" s="15"/>
      <c r="E49" s="15"/>
      <c r="F49" s="15"/>
      <c r="G49" s="15"/>
    </row>
    <row r="50" spans="2:7" ht="12.75">
      <c r="B50" s="32"/>
      <c r="C50" s="15"/>
      <c r="D50" s="15"/>
      <c r="E50" s="15"/>
      <c r="F50" s="15"/>
      <c r="G50" s="15"/>
    </row>
    <row r="52" spans="1:2" ht="12.75">
      <c r="A52" s="68">
        <v>7</v>
      </c>
      <c r="B52" s="5" t="s">
        <v>98</v>
      </c>
    </row>
    <row r="53" spans="2:3" ht="12.75">
      <c r="B53" s="1" t="s">
        <v>14</v>
      </c>
      <c r="C53" s="1" t="s">
        <v>99</v>
      </c>
    </row>
    <row r="55" spans="3:4" ht="12.75">
      <c r="C55" s="36"/>
      <c r="D55" s="38" t="s">
        <v>13</v>
      </c>
    </row>
    <row r="56" spans="3:4" ht="12.75">
      <c r="C56" s="36"/>
      <c r="D56" s="38"/>
    </row>
    <row r="57" spans="3:4" ht="12.75">
      <c r="C57" s="36" t="s">
        <v>100</v>
      </c>
      <c r="D57" s="37">
        <v>0</v>
      </c>
    </row>
    <row r="58" spans="3:4" ht="12.75">
      <c r="C58" s="36" t="s">
        <v>101</v>
      </c>
      <c r="D58" s="37">
        <v>1734</v>
      </c>
    </row>
    <row r="59" spans="3:4" ht="12.75">
      <c r="C59" s="36" t="s">
        <v>102</v>
      </c>
      <c r="D59" s="37">
        <v>1206</v>
      </c>
    </row>
    <row r="63" spans="2:3" ht="12.75">
      <c r="B63" s="1" t="s">
        <v>16</v>
      </c>
      <c r="C63" s="1" t="s">
        <v>205</v>
      </c>
    </row>
    <row r="65" spans="3:4" ht="12.75">
      <c r="C65" s="14"/>
      <c r="D65" s="39" t="s">
        <v>13</v>
      </c>
    </row>
    <row r="66" spans="3:4" ht="12.75">
      <c r="C66" s="14"/>
      <c r="D66" s="39"/>
    </row>
    <row r="67" spans="3:4" ht="12.75">
      <c r="C67" s="14" t="s">
        <v>103</v>
      </c>
      <c r="D67" s="37">
        <v>24758</v>
      </c>
    </row>
    <row r="68" spans="3:4" ht="12.75">
      <c r="C68" s="14" t="s">
        <v>104</v>
      </c>
      <c r="D68" s="37">
        <v>215</v>
      </c>
    </row>
    <row r="69" spans="3:4" ht="14.25" customHeight="1">
      <c r="C69" s="14" t="s">
        <v>105</v>
      </c>
      <c r="D69" s="37">
        <v>811</v>
      </c>
    </row>
    <row r="72" spans="1:5" ht="12.75">
      <c r="A72" s="68">
        <v>8</v>
      </c>
      <c r="B72" s="28" t="s">
        <v>106</v>
      </c>
      <c r="C72" s="28"/>
      <c r="D72" s="17"/>
      <c r="E72" s="17"/>
    </row>
    <row r="73" spans="2:5" ht="12.75">
      <c r="B73" s="17" t="s">
        <v>227</v>
      </c>
      <c r="C73" s="17"/>
      <c r="D73" s="17"/>
      <c r="E73" s="17"/>
    </row>
    <row r="74" spans="2:5" ht="12.75">
      <c r="B74" s="17"/>
      <c r="C74" s="17"/>
      <c r="D74" s="17"/>
      <c r="E74" s="17"/>
    </row>
    <row r="75" spans="2:5" ht="12.75">
      <c r="B75" s="17"/>
      <c r="C75" s="17"/>
      <c r="D75" s="17"/>
      <c r="E75" s="17"/>
    </row>
    <row r="76" spans="1:2" ht="12.75">
      <c r="A76" s="68">
        <v>9</v>
      </c>
      <c r="B76" s="5" t="s">
        <v>107</v>
      </c>
    </row>
    <row r="77" spans="1:2" ht="12.75">
      <c r="A77" s="68"/>
      <c r="B77" s="5"/>
    </row>
    <row r="78" spans="1:2" ht="12.75">
      <c r="A78" s="68"/>
      <c r="B78" s="1" t="s">
        <v>158</v>
      </c>
    </row>
    <row r="79" ht="12.75">
      <c r="A79" s="68"/>
    </row>
    <row r="80" spans="1:3" ht="12.75">
      <c r="A80" s="68"/>
      <c r="B80" s="7" t="s">
        <v>159</v>
      </c>
      <c r="C80" s="1" t="s">
        <v>160</v>
      </c>
    </row>
    <row r="81" spans="1:3" ht="12.75">
      <c r="A81" s="68"/>
      <c r="B81" s="3"/>
      <c r="C81" s="1" t="s">
        <v>161</v>
      </c>
    </row>
    <row r="82" spans="1:2" ht="12.75">
      <c r="A82" s="68"/>
      <c r="B82" s="7"/>
    </row>
    <row r="83" spans="1:3" ht="12.75">
      <c r="A83" s="68"/>
      <c r="B83" s="7" t="s">
        <v>162</v>
      </c>
      <c r="C83" s="1" t="s">
        <v>168</v>
      </c>
    </row>
    <row r="84" ht="12.75">
      <c r="C84" s="1" t="s">
        <v>169</v>
      </c>
    </row>
    <row r="85" ht="12.75">
      <c r="B85" s="33"/>
    </row>
    <row r="86" spans="2:3" ht="12.75">
      <c r="B86" s="1" t="s">
        <v>163</v>
      </c>
      <c r="C86" s="1" t="s">
        <v>200</v>
      </c>
    </row>
    <row r="87" ht="12.75">
      <c r="C87" s="1" t="s">
        <v>201</v>
      </c>
    </row>
    <row r="88" ht="12.75">
      <c r="B88" s="33"/>
    </row>
    <row r="89" ht="12.75">
      <c r="B89" s="1" t="s">
        <v>196</v>
      </c>
    </row>
    <row r="90" ht="12.75">
      <c r="B90" s="1" t="s">
        <v>164</v>
      </c>
    </row>
    <row r="91" ht="12.75">
      <c r="B91" s="1" t="s">
        <v>184</v>
      </c>
    </row>
    <row r="93" ht="12.75">
      <c r="B93" s="1" t="s">
        <v>218</v>
      </c>
    </row>
    <row r="94" ht="12.75">
      <c r="B94" s="1" t="s">
        <v>219</v>
      </c>
    </row>
    <row r="96" ht="12.75">
      <c r="B96" s="1" t="s">
        <v>165</v>
      </c>
    </row>
    <row r="97" ht="12.75">
      <c r="B97" s="1" t="s">
        <v>166</v>
      </c>
    </row>
    <row r="100" spans="1:2" ht="12.75">
      <c r="A100" s="2">
        <v>10</v>
      </c>
      <c r="B100" s="5" t="s">
        <v>108</v>
      </c>
    </row>
    <row r="101" ht="12.75">
      <c r="B101" s="17" t="s">
        <v>171</v>
      </c>
    </row>
    <row r="102" ht="12.75">
      <c r="B102" s="18"/>
    </row>
    <row r="104" spans="1:2" ht="12.75">
      <c r="A104" s="68">
        <v>11</v>
      </c>
      <c r="B104" s="12" t="s">
        <v>109</v>
      </c>
    </row>
    <row r="105" ht="12.75">
      <c r="B105" s="1" t="s">
        <v>188</v>
      </c>
    </row>
    <row r="106" ht="12.75">
      <c r="B106" s="1" t="s">
        <v>185</v>
      </c>
    </row>
    <row r="108" spans="2:3" ht="12.75">
      <c r="B108" s="69" t="s">
        <v>159</v>
      </c>
      <c r="C108" s="1" t="s">
        <v>202</v>
      </c>
    </row>
    <row r="110" spans="2:3" ht="12.75">
      <c r="B110" s="69" t="s">
        <v>167</v>
      </c>
      <c r="C110" s="1" t="s">
        <v>186</v>
      </c>
    </row>
    <row r="111" spans="2:3" ht="12.75">
      <c r="B111" s="69"/>
      <c r="C111" s="1" t="s">
        <v>187</v>
      </c>
    </row>
    <row r="113" spans="1:2" ht="12.75">
      <c r="A113" s="68">
        <v>12</v>
      </c>
      <c r="B113" s="5" t="s">
        <v>110</v>
      </c>
    </row>
    <row r="114" ht="12.75">
      <c r="B114" s="5"/>
    </row>
    <row r="115" ht="12.75">
      <c r="B115" s="29" t="s">
        <v>207</v>
      </c>
    </row>
    <row r="117" ht="12.75">
      <c r="B117" s="63" t="s">
        <v>76</v>
      </c>
    </row>
    <row r="118" spans="2:4" ht="12.75">
      <c r="B118" s="14"/>
      <c r="C118" s="14"/>
      <c r="D118" s="39" t="s">
        <v>13</v>
      </c>
    </row>
    <row r="119" spans="2:4" ht="12.75">
      <c r="B119" s="14"/>
      <c r="C119" s="14"/>
      <c r="D119" s="19"/>
    </row>
    <row r="120" spans="2:4" ht="12.75">
      <c r="B120" s="60" t="s">
        <v>111</v>
      </c>
      <c r="C120" s="14"/>
      <c r="D120" s="41">
        <v>90717</v>
      </c>
    </row>
    <row r="121" spans="2:4" ht="12.75">
      <c r="B121" s="60" t="s">
        <v>112</v>
      </c>
      <c r="C121" s="14"/>
      <c r="D121" s="34">
        <v>454380</v>
      </c>
    </row>
    <row r="122" ht="12.75">
      <c r="D122" s="61">
        <f>SUM(D120:D121)</f>
        <v>545097</v>
      </c>
    </row>
    <row r="123" ht="12.75">
      <c r="D123" s="37"/>
    </row>
    <row r="124" spans="2:4" ht="12.75">
      <c r="B124" s="1" t="s">
        <v>113</v>
      </c>
      <c r="D124" s="37"/>
    </row>
    <row r="125" ht="12.75">
      <c r="D125" s="37"/>
    </row>
    <row r="126" ht="12.75">
      <c r="D126" s="62" t="s">
        <v>114</v>
      </c>
    </row>
    <row r="127" spans="2:4" ht="12.75">
      <c r="B127" s="1" t="s">
        <v>115</v>
      </c>
      <c r="D127" s="37"/>
    </row>
    <row r="128" spans="2:4" ht="12.75">
      <c r="B128"/>
      <c r="C128" s="1" t="s">
        <v>116</v>
      </c>
      <c r="D128" s="37">
        <v>5000</v>
      </c>
    </row>
    <row r="129" spans="2:4" ht="12.75" hidden="1">
      <c r="B129"/>
      <c r="C129" s="1" t="s">
        <v>118</v>
      </c>
      <c r="D129" s="37">
        <v>0</v>
      </c>
    </row>
    <row r="130" spans="1:4" ht="12.75">
      <c r="A130" s="7"/>
      <c r="D130" s="34"/>
    </row>
    <row r="131" spans="1:4" ht="12.75">
      <c r="A131" s="7"/>
      <c r="B131" s="1" t="s">
        <v>117</v>
      </c>
      <c r="D131" s="34"/>
    </row>
    <row r="132" spans="1:4" ht="12.75">
      <c r="A132" s="7"/>
      <c r="B132"/>
      <c r="C132" s="1" t="s">
        <v>116</v>
      </c>
      <c r="D132" s="34">
        <v>35404</v>
      </c>
    </row>
    <row r="133" spans="1:4" ht="12.75">
      <c r="A133" s="7"/>
      <c r="B133"/>
      <c r="C133" s="1" t="s">
        <v>118</v>
      </c>
      <c r="D133" s="34">
        <v>20601</v>
      </c>
    </row>
    <row r="134" spans="1:4" ht="12.75">
      <c r="A134" s="7"/>
      <c r="B134"/>
      <c r="C134" s="1" t="s">
        <v>216</v>
      </c>
      <c r="D134" s="34">
        <v>2503</v>
      </c>
    </row>
    <row r="135" spans="1:4" ht="12.75">
      <c r="A135" s="7"/>
      <c r="D135" s="34"/>
    </row>
    <row r="136" spans="1:4" ht="12.75">
      <c r="A136" s="7"/>
      <c r="D136" s="34"/>
    </row>
    <row r="137" spans="2:4" ht="12.75">
      <c r="B137" s="63" t="s">
        <v>90</v>
      </c>
      <c r="D137" s="34"/>
    </row>
    <row r="138" spans="2:4" ht="12.75">
      <c r="B138" s="14"/>
      <c r="C138" s="14"/>
      <c r="D138" s="62" t="s">
        <v>13</v>
      </c>
    </row>
    <row r="139" spans="2:4" ht="12.75">
      <c r="B139"/>
      <c r="C139" s="14"/>
      <c r="D139" s="37"/>
    </row>
    <row r="140" spans="2:4" ht="12.75">
      <c r="B140" s="14" t="s">
        <v>111</v>
      </c>
      <c r="C140" s="14"/>
      <c r="D140" s="37">
        <f>291625+1003</f>
        <v>292628</v>
      </c>
    </row>
    <row r="141" spans="2:4" ht="12.75">
      <c r="B141" s="14" t="s">
        <v>112</v>
      </c>
      <c r="C141" s="14"/>
      <c r="D141" s="37">
        <f>90642+144856-7926</f>
        <v>227572</v>
      </c>
    </row>
    <row r="142" spans="2:4" ht="12.75">
      <c r="B142" s="14"/>
      <c r="C142" s="14"/>
      <c r="D142" s="61">
        <f>SUM(D140:D141)</f>
        <v>520200</v>
      </c>
    </row>
    <row r="143" spans="2:4" ht="12.75">
      <c r="B143" s="14"/>
      <c r="C143" s="14"/>
      <c r="D143" s="37"/>
    </row>
    <row r="144" spans="2:4" ht="12.75">
      <c r="B144" s="14" t="s">
        <v>119</v>
      </c>
      <c r="C144" s="14"/>
      <c r="D144" s="37"/>
    </row>
    <row r="145" spans="2:4" ht="12.75">
      <c r="B145" s="14"/>
      <c r="C145" s="14"/>
      <c r="D145" s="37"/>
    </row>
    <row r="146" spans="2:4" ht="12.75">
      <c r="B146" s="20"/>
      <c r="C146" s="14"/>
      <c r="D146" s="62" t="s">
        <v>114</v>
      </c>
    </row>
    <row r="147" spans="2:4" ht="12.75">
      <c r="B147" s="14" t="s">
        <v>120</v>
      </c>
      <c r="C147" s="14"/>
      <c r="D147" s="37"/>
    </row>
    <row r="148" spans="2:5" ht="12.75">
      <c r="B148" s="14"/>
      <c r="C148" s="14" t="s">
        <v>116</v>
      </c>
      <c r="D148" s="37">
        <v>76780</v>
      </c>
      <c r="E148" s="99"/>
    </row>
    <row r="149" spans="2:5" ht="12.75">
      <c r="B149" s="14"/>
      <c r="C149" s="14" t="s">
        <v>206</v>
      </c>
      <c r="D149" s="37">
        <v>64</v>
      </c>
      <c r="E149" s="99"/>
    </row>
    <row r="150" spans="2:5" ht="12.75">
      <c r="B150" s="14"/>
      <c r="C150" s="14"/>
      <c r="D150" s="37"/>
      <c r="E150" s="99"/>
    </row>
    <row r="151" spans="2:5" ht="12.75">
      <c r="B151" s="14" t="s">
        <v>117</v>
      </c>
      <c r="C151" s="14"/>
      <c r="D151" s="37"/>
      <c r="E151" s="99"/>
    </row>
    <row r="152" spans="2:5" ht="12.75">
      <c r="B152" s="14"/>
      <c r="C152" s="14" t="s">
        <v>116</v>
      </c>
      <c r="D152" s="37">
        <v>7541</v>
      </c>
      <c r="E152" s="99"/>
    </row>
    <row r="153" spans="2:5" ht="12.75">
      <c r="B153" s="14"/>
      <c r="C153" s="14" t="s">
        <v>118</v>
      </c>
      <c r="D153" s="37">
        <v>63842</v>
      </c>
      <c r="E153" s="99"/>
    </row>
    <row r="154" spans="2:5" ht="12.75">
      <c r="B154" s="14"/>
      <c r="C154" s="14"/>
      <c r="D154" s="37"/>
      <c r="E154" s="99"/>
    </row>
    <row r="155" spans="2:4" ht="12.75">
      <c r="B155" s="14"/>
      <c r="C155" s="14"/>
      <c r="D155" s="37"/>
    </row>
    <row r="156" spans="1:2" ht="12.75">
      <c r="A156" s="68">
        <v>13</v>
      </c>
      <c r="B156" s="30" t="s">
        <v>121</v>
      </c>
    </row>
    <row r="157" ht="12.75">
      <c r="D157" s="33" t="s">
        <v>13</v>
      </c>
    </row>
    <row r="159" spans="3:5" ht="12.75">
      <c r="C159" s="32" t="s">
        <v>189</v>
      </c>
      <c r="D159" s="58">
        <v>10625</v>
      </c>
      <c r="E159" s="32"/>
    </row>
    <row r="160" spans="3:5" ht="12.75">
      <c r="C160" s="32"/>
      <c r="D160" s="32"/>
      <c r="E160" s="32"/>
    </row>
    <row r="162" ht="12.75">
      <c r="C162" s="18"/>
    </row>
    <row r="164" spans="1:2" ht="12.75">
      <c r="A164" s="2">
        <v>14</v>
      </c>
      <c r="B164" s="30" t="s">
        <v>122</v>
      </c>
    </row>
    <row r="165" ht="12.75">
      <c r="B165" s="32" t="s">
        <v>123</v>
      </c>
    </row>
    <row r="166" ht="12.75">
      <c r="B166" s="21"/>
    </row>
    <row r="168" spans="1:2" ht="12.75">
      <c r="A168" s="2">
        <v>15</v>
      </c>
      <c r="B168" s="30" t="s">
        <v>124</v>
      </c>
    </row>
    <row r="169" ht="12.75">
      <c r="B169" s="35" t="s">
        <v>155</v>
      </c>
    </row>
    <row r="170" ht="12.75">
      <c r="B170" s="35"/>
    </row>
    <row r="172" spans="1:2" ht="12.75">
      <c r="A172" s="2">
        <v>16</v>
      </c>
      <c r="B172" s="30" t="s">
        <v>125</v>
      </c>
    </row>
    <row r="173" ht="12.75">
      <c r="B173" s="65" t="s">
        <v>144</v>
      </c>
    </row>
    <row r="174" ht="12.75">
      <c r="B174" s="65"/>
    </row>
    <row r="175" ht="12.75">
      <c r="B175" s="67" t="s">
        <v>145</v>
      </c>
    </row>
    <row r="177" spans="3:6" ht="12.75">
      <c r="C177" s="22"/>
      <c r="D177" s="78" t="s">
        <v>15</v>
      </c>
      <c r="E177" s="78" t="s">
        <v>126</v>
      </c>
      <c r="F177" s="78" t="s">
        <v>127</v>
      </c>
    </row>
    <row r="178" spans="3:6" ht="12.75">
      <c r="C178" s="23"/>
      <c r="D178" s="79"/>
      <c r="E178" s="80" t="s">
        <v>36</v>
      </c>
      <c r="F178" s="80" t="s">
        <v>128</v>
      </c>
    </row>
    <row r="179" spans="3:6" ht="12.75">
      <c r="C179" s="16"/>
      <c r="D179" s="81" t="s">
        <v>13</v>
      </c>
      <c r="E179" s="82" t="s">
        <v>13</v>
      </c>
      <c r="F179" s="83" t="s">
        <v>13</v>
      </c>
    </row>
    <row r="180" spans="3:6" ht="12.75">
      <c r="C180" s="23"/>
      <c r="D180" s="84"/>
      <c r="E180" s="84"/>
      <c r="F180" s="84"/>
    </row>
    <row r="181" spans="3:6" ht="12.75">
      <c r="C181" s="45" t="s">
        <v>129</v>
      </c>
      <c r="D181" s="85">
        <v>129724</v>
      </c>
      <c r="E181" s="85">
        <v>38404</v>
      </c>
      <c r="F181" s="85">
        <v>524553</v>
      </c>
    </row>
    <row r="182" spans="3:6" ht="12.75">
      <c r="C182" s="23" t="s">
        <v>130</v>
      </c>
      <c r="D182" s="85">
        <v>32083</v>
      </c>
      <c r="E182" s="85">
        <f>-27966+11191</f>
        <v>-16775</v>
      </c>
      <c r="F182" s="85">
        <f>-118187</f>
        <v>-118187</v>
      </c>
    </row>
    <row r="183" spans="3:6" ht="12.75">
      <c r="C183" s="23" t="s">
        <v>131</v>
      </c>
      <c r="D183" s="85">
        <v>70284</v>
      </c>
      <c r="E183" s="85">
        <v>-1833</v>
      </c>
      <c r="F183" s="85">
        <v>54139</v>
      </c>
    </row>
    <row r="184" spans="3:6" ht="12.75">
      <c r="C184" s="23" t="s">
        <v>132</v>
      </c>
      <c r="D184" s="85">
        <v>0</v>
      </c>
      <c r="E184" s="85">
        <v>12010</v>
      </c>
      <c r="F184" s="85">
        <v>16541</v>
      </c>
    </row>
    <row r="185" spans="3:6" ht="12.75">
      <c r="C185" s="23" t="s">
        <v>133</v>
      </c>
      <c r="D185" s="85">
        <f>237+23754</f>
        <v>23991</v>
      </c>
      <c r="E185" s="85">
        <v>-9696</v>
      </c>
      <c r="F185" s="85">
        <f>254661-189129</f>
        <v>65532</v>
      </c>
    </row>
    <row r="186" spans="3:6" ht="12.75">
      <c r="C186" s="46"/>
      <c r="D186" s="86">
        <f>SUM(D181:D185)</f>
        <v>256082</v>
      </c>
      <c r="E186" s="86">
        <f>SUM(E181:E185)</f>
        <v>22110</v>
      </c>
      <c r="F186" s="86">
        <f>SUM(F181:F185)</f>
        <v>542578</v>
      </c>
    </row>
    <row r="187" spans="3:6" ht="12.75">
      <c r="C187" s="20"/>
      <c r="D187" s="57"/>
      <c r="E187" s="57"/>
      <c r="F187" s="57"/>
    </row>
    <row r="188" spans="2:6" ht="12.75">
      <c r="B188" s="12" t="s">
        <v>146</v>
      </c>
      <c r="C188" s="20"/>
      <c r="D188" s="57"/>
      <c r="E188" s="57"/>
      <c r="F188" s="57"/>
    </row>
    <row r="189" spans="3:6" ht="12.75">
      <c r="C189" s="14"/>
      <c r="D189" s="41"/>
      <c r="E189" s="41"/>
      <c r="F189" s="41"/>
    </row>
    <row r="190" spans="3:6" ht="12.75">
      <c r="C190" s="22"/>
      <c r="D190" s="87" t="s">
        <v>15</v>
      </c>
      <c r="E190" s="78" t="s">
        <v>126</v>
      </c>
      <c r="F190" s="78" t="s">
        <v>127</v>
      </c>
    </row>
    <row r="191" spans="3:6" ht="12.75">
      <c r="C191" s="23"/>
      <c r="D191" s="79"/>
      <c r="E191" s="80" t="s">
        <v>36</v>
      </c>
      <c r="F191" s="80" t="s">
        <v>128</v>
      </c>
    </row>
    <row r="192" spans="3:6" ht="12.75">
      <c r="C192" s="23"/>
      <c r="D192" s="81" t="s">
        <v>13</v>
      </c>
      <c r="E192" s="82" t="s">
        <v>13</v>
      </c>
      <c r="F192" s="83" t="s">
        <v>13</v>
      </c>
    </row>
    <row r="193" spans="3:6" ht="12.75">
      <c r="C193" s="23"/>
      <c r="D193" s="81"/>
      <c r="E193" s="82"/>
      <c r="F193" s="83"/>
    </row>
    <row r="194" spans="3:6" ht="12.75">
      <c r="C194" s="23" t="s">
        <v>147</v>
      </c>
      <c r="D194" s="88">
        <v>195357</v>
      </c>
      <c r="E194" s="89">
        <v>34380</v>
      </c>
      <c r="F194" s="85">
        <v>801956</v>
      </c>
    </row>
    <row r="195" spans="3:6" ht="12.75">
      <c r="C195" s="23" t="s">
        <v>148</v>
      </c>
      <c r="D195" s="88">
        <v>12480</v>
      </c>
      <c r="E195" s="89">
        <v>-4216</v>
      </c>
      <c r="F195" s="85">
        <v>15724</v>
      </c>
    </row>
    <row r="196" spans="3:6" ht="12.75">
      <c r="C196" s="23" t="s">
        <v>149</v>
      </c>
      <c r="D196" s="88">
        <v>16788</v>
      </c>
      <c r="E196" s="89">
        <f>1122+4584</f>
        <v>5706</v>
      </c>
      <c r="F196" s="85">
        <f>-191089</f>
        <v>-191089</v>
      </c>
    </row>
    <row r="197" spans="3:6" ht="12.75">
      <c r="C197" s="23" t="s">
        <v>150</v>
      </c>
      <c r="D197" s="88">
        <v>10577</v>
      </c>
      <c r="E197" s="89">
        <v>-4508</v>
      </c>
      <c r="F197" s="85">
        <v>-71747</v>
      </c>
    </row>
    <row r="198" spans="3:6" ht="12.75">
      <c r="C198" s="23" t="s">
        <v>151</v>
      </c>
      <c r="D198" s="88">
        <v>19145</v>
      </c>
      <c r="E198" s="89">
        <f>-16152+6607</f>
        <v>-9545</v>
      </c>
      <c r="F198" s="85">
        <f>-14545</f>
        <v>-14545</v>
      </c>
    </row>
    <row r="199" spans="3:6" ht="12.75">
      <c r="C199" s="23" t="s">
        <v>152</v>
      </c>
      <c r="D199" s="88">
        <v>1735</v>
      </c>
      <c r="E199" s="89">
        <v>293</v>
      </c>
      <c r="F199" s="85">
        <v>2279</v>
      </c>
    </row>
    <row r="200" spans="3:6" ht="12.75">
      <c r="C200" s="46"/>
      <c r="D200" s="90">
        <f>SUM(D194:D199)</f>
        <v>256082</v>
      </c>
      <c r="E200" s="86">
        <f>SUM(E194:E199)</f>
        <v>22110</v>
      </c>
      <c r="F200" s="91">
        <f>SUM(F194:F199)</f>
        <v>542578</v>
      </c>
    </row>
    <row r="201" spans="3:6" ht="12.75">
      <c r="C201" s="14"/>
      <c r="D201" s="41"/>
      <c r="E201" s="41"/>
      <c r="F201" s="41"/>
    </row>
    <row r="202" spans="3:6" ht="12.75">
      <c r="C202" s="14"/>
      <c r="D202" s="41"/>
      <c r="E202" s="41"/>
      <c r="F202" s="41"/>
    </row>
    <row r="203" spans="3:6" ht="12.75">
      <c r="C203" s="14"/>
      <c r="D203" s="14"/>
      <c r="E203" s="14"/>
      <c r="F203" s="14"/>
    </row>
    <row r="204" spans="1:6" ht="12.75">
      <c r="A204" s="68">
        <v>17</v>
      </c>
      <c r="B204" s="5" t="s">
        <v>134</v>
      </c>
      <c r="C204" s="14"/>
      <c r="D204" s="14"/>
      <c r="E204" s="14"/>
      <c r="F204" s="14"/>
    </row>
    <row r="205" ht="12.75">
      <c r="B205" s="1" t="s">
        <v>226</v>
      </c>
    </row>
    <row r="206" ht="12.75">
      <c r="B206" s="1" t="s">
        <v>225</v>
      </c>
    </row>
    <row r="209" spans="1:2" ht="12.75">
      <c r="A209" s="68">
        <v>18</v>
      </c>
      <c r="B209" s="28" t="s">
        <v>135</v>
      </c>
    </row>
    <row r="210" spans="1:2" ht="12.75">
      <c r="A210" s="68"/>
      <c r="B210" s="17" t="s">
        <v>211</v>
      </c>
    </row>
    <row r="211" spans="1:2" ht="12.75">
      <c r="A211" s="68"/>
      <c r="B211" s="17" t="s">
        <v>220</v>
      </c>
    </row>
    <row r="212" spans="1:2" ht="12.75">
      <c r="A212" s="68"/>
      <c r="B212" s="17" t="s">
        <v>221</v>
      </c>
    </row>
    <row r="214" ht="12.75">
      <c r="B214" s="1" t="s">
        <v>209</v>
      </c>
    </row>
    <row r="215" ht="12.75">
      <c r="B215" s="1" t="s">
        <v>217</v>
      </c>
    </row>
    <row r="216" ht="12.75">
      <c r="B216" s="1" t="s">
        <v>210</v>
      </c>
    </row>
    <row r="219" spans="1:2" ht="12.75">
      <c r="A219" s="68">
        <v>19</v>
      </c>
      <c r="B219" s="28" t="s">
        <v>136</v>
      </c>
    </row>
    <row r="220" ht="12.75">
      <c r="B220" s="17" t="s">
        <v>223</v>
      </c>
    </row>
    <row r="221" ht="12.75">
      <c r="B221" s="17" t="s">
        <v>224</v>
      </c>
    </row>
    <row r="222" ht="12.75">
      <c r="B222" s="17"/>
    </row>
    <row r="223" ht="12.75">
      <c r="B223" s="17"/>
    </row>
    <row r="224" spans="1:2" ht="12.75">
      <c r="A224" s="2">
        <v>20</v>
      </c>
      <c r="B224" s="12" t="s">
        <v>137</v>
      </c>
    </row>
    <row r="225" ht="12.75">
      <c r="B225" s="1" t="s">
        <v>138</v>
      </c>
    </row>
    <row r="228" spans="1:2" ht="12.75">
      <c r="A228" s="2">
        <v>21</v>
      </c>
      <c r="B228" s="5" t="s">
        <v>139</v>
      </c>
    </row>
    <row r="229" ht="12.75">
      <c r="B229" s="1" t="s">
        <v>208</v>
      </c>
    </row>
    <row r="232" s="17" customFormat="1" ht="12.75">
      <c r="A232" s="66"/>
    </row>
    <row r="233" s="17" customFormat="1" ht="12.75">
      <c r="A233" s="66"/>
    </row>
    <row r="234" s="17" customFormat="1" ht="12.75">
      <c r="A234" s="66"/>
    </row>
    <row r="235" s="17" customFormat="1" ht="12.75">
      <c r="A235" s="66"/>
    </row>
    <row r="236" s="17" customFormat="1" ht="12.75">
      <c r="A236" s="66"/>
    </row>
    <row r="237" s="17" customFormat="1" ht="12.75">
      <c r="A237" s="66"/>
    </row>
    <row r="238" ht="12.75">
      <c r="A238" s="7" t="s">
        <v>170</v>
      </c>
    </row>
    <row r="245" ht="12.75">
      <c r="A245" s="7" t="s">
        <v>140</v>
      </c>
    </row>
    <row r="246" ht="12.75">
      <c r="A246" s="7" t="s">
        <v>141</v>
      </c>
    </row>
    <row r="247" ht="12.75">
      <c r="A247" s="7"/>
    </row>
    <row r="248" ht="12.75">
      <c r="A248" s="7" t="s">
        <v>142</v>
      </c>
    </row>
    <row r="249" ht="12.75">
      <c r="A249" s="7"/>
    </row>
    <row r="250" ht="12.75">
      <c r="A250" s="98" t="s">
        <v>222</v>
      </c>
    </row>
  </sheetData>
  <printOptions/>
  <pageMargins left="0.45" right="0.25" top="0.47" bottom="0.58" header="0.25" footer="0.21"/>
  <pageSetup horizontalDpi="600" verticalDpi="600" orientation="portrait" scale="75" r:id="rId1"/>
  <headerFooter alignWithMargins="0">
    <oddFooter>&amp;C&amp;P</oddFooter>
  </headerFooter>
  <rowBreaks count="2" manualBreakCount="2">
    <brk id="70" max="255" man="1"/>
    <brk id="135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 &amp; general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land &amp; general bhd</dc:creator>
  <cp:keywords/>
  <dc:description/>
  <cp:lastModifiedBy>Land &amp; General Berhad</cp:lastModifiedBy>
  <cp:lastPrinted>2000-08-29T08:22:57Z</cp:lastPrinted>
  <dcterms:created xsi:type="dcterms:W3CDTF">1999-10-06T02:52:28Z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