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9615" windowHeight="5235" activeTab="2"/>
  </bookViews>
  <sheets>
    <sheet name="pl" sheetId="1" r:id="rId1"/>
    <sheet name="bs" sheetId="2" r:id="rId2"/>
    <sheet name="notes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externalReferences>
    <externalReference r:id="rId19"/>
    <externalReference r:id="rId20"/>
  </externalReferences>
  <definedNames>
    <definedName name="_xlnm.Print_Titles" localSheetId="2">'notes'!$1:$4</definedName>
  </definedNames>
  <calcPr fullCalcOnLoad="1"/>
</workbook>
</file>

<file path=xl/sharedStrings.xml><?xml version="1.0" encoding="utf-8"?>
<sst xmlns="http://schemas.openxmlformats.org/spreadsheetml/2006/main" count="322" uniqueCount="247">
  <si>
    <t>LAND &amp; GENERAL BERHAD                   (COMPANY NO 5507-H)</t>
  </si>
  <si>
    <t>CONSOLIDATED INCOME STATEMENT</t>
  </si>
  <si>
    <t>INDIVIDUAL QUARTER</t>
  </si>
  <si>
    <t>CUMULATIVE QUARTER</t>
  </si>
  <si>
    <t xml:space="preserve">CURRENT </t>
  </si>
  <si>
    <t xml:space="preserve">PRECEDING YEAR 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</si>
  <si>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</si>
  <si>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</si>
  <si>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</si>
  <si>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</si>
  <si>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</si>
  <si>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</si>
  <si>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</si>
  <si>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</si>
  <si>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</si>
  <si>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</si>
  <si>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</si>
  <si>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</si>
  <si>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</si>
  <si>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</si>
  <si>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 xml:space="preserve">Operating profit before </t>
  </si>
  <si>
    <t>interest on borrowings, depreciation and</t>
  </si>
  <si>
    <t>amortisation, exceptional items, but before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</si>
  <si>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</si>
  <si>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</si>
  <si>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</si>
  <si>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</si>
  <si>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</si>
  <si>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</si>
  <si>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amortisation, exceptional items, income tax,</t>
  </si>
  <si>
    <t>(f)</t>
  </si>
  <si>
    <t>Share in the results of associated companies</t>
  </si>
  <si>
    <t>(g)</t>
  </si>
  <si>
    <t xml:space="preserve">Profit before taxation, minority </t>
  </si>
  <si>
    <t>interests and extraordinary items</t>
  </si>
  <si>
    <t>(h)</t>
  </si>
  <si>
    <t>Taxation</t>
  </si>
  <si>
    <t>(i)</t>
  </si>
  <si>
    <t>Profit after taxation</t>
  </si>
  <si>
    <t>before deducting minority interests</t>
  </si>
  <si>
    <t>(ii)</t>
  </si>
  <si>
    <t>Minority interests</t>
  </si>
  <si>
    <t>(j)</t>
  </si>
  <si>
    <t>attributable to members of the company</t>
  </si>
  <si>
    <t>(k)</t>
  </si>
  <si>
    <t>Extraordinary items</t>
  </si>
  <si>
    <t xml:space="preserve">(ii)  </t>
  </si>
  <si>
    <t>Less minority interests</t>
  </si>
  <si>
    <t>(iii)</t>
  </si>
  <si>
    <t>Extraordinary items attributable to</t>
  </si>
  <si>
    <t>members of the company</t>
  </si>
  <si>
    <t>(l)</t>
  </si>
  <si>
    <t xml:space="preserve">Profit after taxation and extraordinary </t>
  </si>
  <si>
    <t>items attributable to members of the company</t>
  </si>
  <si>
    <t>Earnings per share based on 2(j) above after</t>
  </si>
  <si>
    <t>deducting any provision for preference</t>
  </si>
  <si>
    <t>dividends, if any:-</t>
  </si>
  <si>
    <t>ordinary shares) (sen)</t>
  </si>
  <si>
    <t xml:space="preserve">Fully diluted (based on ……………………….                </t>
  </si>
  <si>
    <t>N/A</t>
  </si>
  <si>
    <t>Dividend per share</t>
  </si>
  <si>
    <t>Dividend description</t>
  </si>
  <si>
    <t>Note: N/A denotes not applicable.</t>
  </si>
  <si>
    <t>LAND &amp; GENERAL BERHAD                (COMPANY NO 5507-H)</t>
  </si>
  <si>
    <t>CONSOLIDATED BALANCE SHEET</t>
  </si>
  <si>
    <t xml:space="preserve">AS AT </t>
  </si>
  <si>
    <t>AS AT</t>
  </si>
  <si>
    <t xml:space="preserve">END OF </t>
  </si>
  <si>
    <t xml:space="preserve">PRECEDING </t>
  </si>
  <si>
    <t>FINANCIAL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</si>
  <si>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</si>
  <si>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</si>
  <si>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</si>
  <si>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</si>
  <si>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</si>
  <si>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</si>
  <si>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>Development Properties</t>
  </si>
  <si>
    <t>Stocks</t>
  </si>
  <si>
    <t>Trade Debtors &amp; Other Debtors</t>
  </si>
  <si>
    <t>Short Term Investments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</si>
  <si>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</si>
  <si>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</si>
  <si>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</si>
  <si>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</si>
  <si>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</si>
  <si>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</si>
  <si>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</si>
  <si>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Funds</t>
  </si>
  <si>
    <t xml:space="preserve">  Share Capital</t>
  </si>
  <si>
    <t xml:space="preserve">  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</si>
  <si>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</si>
  <si>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</si>
  <si>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</si>
  <si>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</si>
  <si>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</si>
  <si>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</si>
  <si>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</si>
  <si>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</si>
  <si>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NOTES</t>
  </si>
  <si>
    <t>Accounting Policies</t>
  </si>
  <si>
    <t xml:space="preserve">The accounts of the Group are prepared using the same accounting policies and methods of computation as those used in the </t>
  </si>
  <si>
    <t>preparation of the most recent financial statements of the Group.</t>
  </si>
  <si>
    <t>CUMULATIVE</t>
  </si>
  <si>
    <t>Write back of provision for doubtful debts</t>
  </si>
  <si>
    <t>Extraordinary Items</t>
  </si>
  <si>
    <t>There were no extraordinary items for the current financial period.</t>
  </si>
  <si>
    <t>Pre-acquisition Profits</t>
  </si>
  <si>
    <t>There were no pre-acquisition profits for the current financial period.</t>
  </si>
  <si>
    <t>Profit/(loss) on sale of Investments and /or Properties</t>
  </si>
  <si>
    <t>Quoted Securities</t>
  </si>
  <si>
    <t>The total purchases and sales of quoted securities and profit arising therefrom are as follows:</t>
  </si>
  <si>
    <t>Total purchases</t>
  </si>
  <si>
    <t>Total disposals</t>
  </si>
  <si>
    <t>Total profit on disposal</t>
  </si>
  <si>
    <t>At cost</t>
  </si>
  <si>
    <t>At carrying value/book value</t>
  </si>
  <si>
    <t xml:space="preserve">At market value </t>
  </si>
  <si>
    <t>Changes in the Composition of the Group</t>
  </si>
  <si>
    <t>Status of corporate proposals</t>
  </si>
  <si>
    <t>Seasonality and Cyclicality Factors</t>
  </si>
  <si>
    <t>There were no seasonality and cyclicality factors that materially affected the Company's and Group's operations.</t>
  </si>
  <si>
    <t>Issuances and Repayment of Debt and Equity Securities</t>
  </si>
  <si>
    <t xml:space="preserve">There were no issuances and repayment of debt and equity securirties, share buy -backs, share cancellations, shares held as treasury </t>
  </si>
  <si>
    <t>shares and resale of treasury shares for the current financial period to date, except for the:</t>
  </si>
  <si>
    <t xml:space="preserve">(b)  </t>
  </si>
  <si>
    <t xml:space="preserve">Group Borrowings and Debt Securities </t>
  </si>
  <si>
    <t>Unsecured</t>
  </si>
  <si>
    <t>Secured</t>
  </si>
  <si>
    <t>Included in the above short term borrowings are borrowings denominated in the following foreign currencies:</t>
  </si>
  <si>
    <t>In Thousands</t>
  </si>
  <si>
    <t xml:space="preserve">Unsecured: </t>
  </si>
  <si>
    <t>Denominated in US Dollar</t>
  </si>
  <si>
    <t>Secured:</t>
  </si>
  <si>
    <t>Denominated in Australian Dollar</t>
  </si>
  <si>
    <t>Denominated in Kina</t>
  </si>
  <si>
    <t>Included in the above long term borrowings are borrowings denominated in the following foreign currencies:</t>
  </si>
  <si>
    <t>Unsecured:</t>
  </si>
  <si>
    <t>Contingent Liabilities</t>
  </si>
  <si>
    <t>Guarantees given to financial institutions for credit facilities</t>
  </si>
  <si>
    <t>granted to subsidiary companies</t>
  </si>
  <si>
    <t>Financial Instruments with Off  Balance Sheet Risk</t>
  </si>
  <si>
    <t>There  were no financial instruments with off balance sheet risk  within 7 days before the date of issue of this quarterly report.</t>
  </si>
  <si>
    <t>Material litigation</t>
  </si>
  <si>
    <t>Segmental  Reporting</t>
  </si>
  <si>
    <t>Profit before</t>
  </si>
  <si>
    <t>Net Assets</t>
  </si>
  <si>
    <t>Employed</t>
  </si>
  <si>
    <t>Properties</t>
  </si>
  <si>
    <t>Timber</t>
  </si>
  <si>
    <t>Petrochemical</t>
  </si>
  <si>
    <t>Oil &amp; Gas</t>
  </si>
  <si>
    <t>Investment /Others</t>
  </si>
  <si>
    <t>Material Changes in the Quarterly Results Compared to the Results of the Preceding Quarter</t>
  </si>
  <si>
    <t>Review of Performance of the Company and its principal subsidiaries</t>
  </si>
  <si>
    <t>Current Year Prospects</t>
  </si>
  <si>
    <t>Variance of actual results from forecast profits  and shortfall in Profit Guarantee.</t>
  </si>
  <si>
    <t>Not applicable.</t>
  </si>
  <si>
    <t>Dividend</t>
  </si>
  <si>
    <t>Year 2000 Compliance</t>
  </si>
  <si>
    <t>DATO' ABDUL KARIM AHMAD TARMIZI</t>
  </si>
  <si>
    <t>GROUP MANAGING DIRECTOR</t>
  </si>
  <si>
    <t>KUALA LUMPUR</t>
  </si>
  <si>
    <t>Net tangible assets per share (RM)</t>
  </si>
  <si>
    <t>The analysis of  the Group's turnover, results and net assets employed of the Group is as follows:</t>
  </si>
  <si>
    <t>By activities:</t>
  </si>
  <si>
    <t>By geographical:</t>
  </si>
  <si>
    <t>Malaysia</t>
  </si>
  <si>
    <t>Papua New Guinea</t>
  </si>
  <si>
    <t>Australia &amp; Fiji</t>
  </si>
  <si>
    <t>United States of America</t>
  </si>
  <si>
    <t>Indonesia</t>
  </si>
  <si>
    <t>Others</t>
  </si>
  <si>
    <t>Write back of provision for diminution in value of investments</t>
  </si>
  <si>
    <t>(iv)</t>
  </si>
  <si>
    <t>Write off of fixed assets and infrastructure cost</t>
  </si>
  <si>
    <t>(v)</t>
  </si>
  <si>
    <t>(vi)</t>
  </si>
  <si>
    <t>(vii)</t>
  </si>
  <si>
    <t>(viii)</t>
  </si>
  <si>
    <t>Total investments in quoted shares as at  31 December 1999 are as follows:</t>
  </si>
  <si>
    <t>Total Group borrowings as at 31 December 1999 are as follows:</t>
  </si>
  <si>
    <t>Gain on disposal of land</t>
  </si>
  <si>
    <t xml:space="preserve">The Directors do not recommend any final dividend. </t>
  </si>
  <si>
    <t>As this is the second quarterly consolidated financial statement, no preceeding corresponding quarter results for 1998 is presented.</t>
  </si>
  <si>
    <t>As per the last quarter announcement, we are pleased to announce that thus far we have not encountered any issues relating to</t>
  </si>
  <si>
    <t>Y2K problems. Nevertheless, we are taking all the necessary measures in coping with possible leap year consequences.</t>
  </si>
  <si>
    <t>Provision for closure costs and restructuring expenses</t>
  </si>
  <si>
    <t>Unrealised foreign exchange gain</t>
  </si>
  <si>
    <t>Write off of Research &amp; Development expenditure</t>
  </si>
  <si>
    <t xml:space="preserve">The taxation charge for the current year to-date included deferred taxation of RM6,459,000  and RM843,000 </t>
  </si>
  <si>
    <t>in respect of prior years.</t>
  </si>
  <si>
    <t>29 FEBRUARY 2000</t>
  </si>
  <si>
    <t>(x)</t>
  </si>
  <si>
    <t xml:space="preserve">The profit from  sale of investments and/or fixed asset properties for the current financial period amounted to RM2,271,964. </t>
  </si>
  <si>
    <t xml:space="preserve">Basic (based on  499,068,631 weighted average       </t>
  </si>
  <si>
    <t xml:space="preserve">There were no changes in the composition of the Group for the current financial period including business combination, </t>
  </si>
  <si>
    <t>acquisition or disposal of subsidiaries and long term investments, restructuring and discontinuing operations.</t>
  </si>
  <si>
    <t xml:space="preserve">repayment of debt of RM70.1 million. </t>
  </si>
  <si>
    <t>a)</t>
  </si>
  <si>
    <t xml:space="preserve">debt restructuring proposal for the bank lenders to restructure and reschedule approximately RM529 million of its existing </t>
  </si>
  <si>
    <t>loans/facilities;</t>
  </si>
  <si>
    <t>b)</t>
  </si>
  <si>
    <t xml:space="preserve">debt restructuring proposal for the trade creditors to extend the repayment period as well as to issue equity as part payment </t>
  </si>
  <si>
    <t>to some of the trade creditors from the property development subsidiaries of the L&amp;G Group;</t>
  </si>
  <si>
    <t>c)</t>
  </si>
  <si>
    <t>On the 3 February 2000, L&amp;G announced certain debt restructuring proposals involving the following:</t>
  </si>
  <si>
    <t>by a combination of issuance of equity and equity-linked instruments and cash payment.</t>
  </si>
  <si>
    <t xml:space="preserve">debt restructuring proposal for the 4.5% USD100 million Euro-convertible bonds due 2004 ("ECBs) to restructure the ECBs   </t>
  </si>
  <si>
    <t>In addition, L&amp;G proposes to finance the redemption of the Redeemable Preference Shares in Bandar Sungai Buaya Sdn</t>
  </si>
  <si>
    <t xml:space="preserve">Bhd (a wholly-owned subsidiary of L&amp;G) through a combination of cash payment, issuance of equity and set-off with </t>
  </si>
  <si>
    <t>properties from the L&amp;G Group.</t>
  </si>
  <si>
    <t xml:space="preserve">L&amp;G has, on 3 February 2000, also made a further detailed announcement on the debt restructuring proposal for the trade </t>
  </si>
  <si>
    <t xml:space="preserve">creditors (please refer below). As at date of this announcement, L&amp;G Group is currently working with its bank lenders and </t>
  </si>
  <si>
    <t xml:space="preserve">advisors to finalise the other above-mentioned proposals and to submit the necessary applications to the relevant authorities </t>
  </si>
  <si>
    <t>for approval.</t>
  </si>
  <si>
    <t>On 3 February 2000, L&amp;G announced a proposal to issue up to 58,152,400 new ordinary shares of RM1.00 each in L&amp;G,</t>
  </si>
  <si>
    <t xml:space="preserve"> representing up to 11.61% of its issued and paid-up share capital as at 31 December 1999 to certain contractors and </t>
  </si>
  <si>
    <t xml:space="preserve">consultants of Bandar Sungai Buaya Sdn Bhd, Lembah Beringin Sdn Bhd and Sri Damansara Sdn Bhd (all being </t>
  </si>
  <si>
    <t xml:space="preserve">subsidiaries of L&amp;G) as payment for work completed and certified and as payment for future works to be completed and /or </t>
  </si>
  <si>
    <t>certified.</t>
  </si>
  <si>
    <t xml:space="preserve">On 4 February 2000, L&amp;G made an application in relation to the said matter to the Securities Commission ("SC"). As at date </t>
  </si>
  <si>
    <t>of this announcement, L&amp;G is awaiting for approval from the SC and hence the proposal has not been implemented.</t>
  </si>
  <si>
    <t>issuance of 2,851,000 new ordinary shares of RM1.00 each to the employees under the  Employees' Share Option Scheme of the</t>
  </si>
  <si>
    <t xml:space="preserve"> Company.</t>
  </si>
  <si>
    <t xml:space="preserve">Operating profits after </t>
  </si>
  <si>
    <t>There were no material litigations within 7 days before the date of issue of this quarterly report.</t>
  </si>
  <si>
    <t xml:space="preserve">profit guarantee given by the vendor of a subsidiary acquired in 1996. The Group and its auditors are currently deliberating the </t>
  </si>
  <si>
    <t xml:space="preserve">The Group's Property Division has recorded a turnover of RM299.5 million for the financial year ended 31 December 1999 </t>
  </si>
  <si>
    <t xml:space="preserve">(1998: RM294.2 million). This represents an increase of 2.0% from the preceeding financial year ended 31 December 1998. Profit </t>
  </si>
  <si>
    <t>There has been a rebound of the Malaysian economy and it is forecast that for the year 2000 GDP will grow at 5.8%.</t>
  </si>
  <si>
    <t xml:space="preserve">The full impact on the Group's core business (property) is yet to be fully felt except in certain restricted upper end products in </t>
  </si>
  <si>
    <t>selected residential areas. The products which the Group has considerable exposure has yet to benefit from the upturn of the economy.</t>
  </si>
  <si>
    <t>Barring any unforeseen circumstances, the Group expects the current year results will show an improvement over the 1999 results.</t>
  </si>
  <si>
    <t xml:space="preserve">The Group's profit before tax of RM25.9 million does not include compensation of approximately RM41.0 million in respect of a </t>
  </si>
  <si>
    <t>South East Asia logs/plywood prices and PNG's unfavourable forestry fiscal regime are not expected to differ from previous year's levels.</t>
  </si>
  <si>
    <t>(Loss)/Gain on disposal of subsidiary and associated companies</t>
  </si>
  <si>
    <t>Gain aising from disposal of investments</t>
  </si>
  <si>
    <t xml:space="preserve">accounting treatment of this compensation received for financial year 1999 as the nature of this compensation which has been </t>
  </si>
  <si>
    <t>received by the Group does not appear to be covered by the situations envisaged in Technical Bulletin No. 8.</t>
  </si>
  <si>
    <t>before taxation for the  financial year ended 31 December 1999 increased by 310% to RM63.6 million (1998: Loss of RM30.3 million).</t>
  </si>
  <si>
    <t xml:space="preserve">The Group's operating profits before its share of profits in associated companies was RM4.7 million (1998: Loss of RM284.0 million). </t>
  </si>
  <si>
    <t xml:space="preserve">The Group recorded a profit before tax of RM25.9 million (1998: Loss of RM278.6 million). </t>
  </si>
  <si>
    <t xml:space="preserve">The Group's quoted associated company (Bumi Armada Bhd) recorded better profits in 1999 as a result of vessels being fully </t>
  </si>
  <si>
    <t>chartered.</t>
  </si>
  <si>
    <t>However, in view of the strong economic recovery in Malaysia generally and in particular the oil and gas industry due to the high</t>
  </si>
  <si>
    <t>FOR AND ON BEHALF OF THE BOARD</t>
  </si>
  <si>
    <t>crude oil prices, Bumi Armada Bhd expects improved performance for year 2000.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</si>
</sst>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1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3"/>
      <name val="Arial"/>
      <family val="2"/>
    </font>
    <font>
      <b/>
      <sz val="10"/>
      <color indexed="8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15" fontId="5" fillId="0" borderId="4" xfId="0" applyNumberFormat="1" applyFont="1" applyBorder="1" applyAlignment="1">
      <alignment horizontal="center"/>
    </xf>
    <xf numFmtId="15" fontId="5" fillId="0" borderId="4" xfId="0" applyNumberFormat="1" applyFont="1" applyBorder="1" applyAlignment="1">
      <alignment horizontal="center"/>
    </xf>
    <xf numFmtId="15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173" fontId="4" fillId="0" borderId="0" xfId="15" applyNumberFormat="1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3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173" fontId="4" fillId="0" borderId="0" xfId="15" applyNumberFormat="1" applyFont="1" applyAlignment="1">
      <alignment/>
    </xf>
    <xf numFmtId="173" fontId="4" fillId="0" borderId="0" xfId="15" applyNumberFormat="1" applyFont="1" applyBorder="1" applyAlignment="1">
      <alignment/>
    </xf>
    <xf numFmtId="173" fontId="4" fillId="0" borderId="0" xfId="15" applyNumberFormat="1" applyFont="1" applyAlignment="1">
      <alignment/>
    </xf>
    <xf numFmtId="173" fontId="4" fillId="0" borderId="0" xfId="15" applyNumberFormat="1" applyFont="1" applyFill="1" applyAlignment="1">
      <alignment/>
    </xf>
    <xf numFmtId="173" fontId="4" fillId="0" borderId="6" xfId="15" applyNumberFormat="1" applyFont="1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3" fontId="4" fillId="0" borderId="10" xfId="15" applyNumberFormat="1" applyFont="1" applyBorder="1" applyAlignment="1">
      <alignment horizontal="center"/>
    </xf>
    <xf numFmtId="173" fontId="4" fillId="0" borderId="10" xfId="15" applyNumberFormat="1" applyFont="1" applyBorder="1" applyAlignment="1">
      <alignment/>
    </xf>
    <xf numFmtId="173" fontId="4" fillId="0" borderId="0" xfId="15" applyNumberFormat="1" applyFont="1" applyAlignment="1">
      <alignment horizontal="center"/>
    </xf>
    <xf numFmtId="173" fontId="4" fillId="0" borderId="4" xfId="15" applyNumberFormat="1" applyFont="1" applyBorder="1" applyAlignment="1">
      <alignment horizontal="center"/>
    </xf>
    <xf numFmtId="173" fontId="4" fillId="0" borderId="4" xfId="15" applyNumberFormat="1" applyFont="1" applyBorder="1" applyAlignment="1">
      <alignment/>
    </xf>
    <xf numFmtId="171" fontId="4" fillId="0" borderId="0" xfId="15" applyNumberFormat="1" applyFont="1" applyAlignment="1">
      <alignment horizontal="center"/>
    </xf>
    <xf numFmtId="173" fontId="4" fillId="0" borderId="6" xfId="15" applyNumberFormat="1" applyFont="1" applyBorder="1" applyAlignment="1">
      <alignment/>
    </xf>
    <xf numFmtId="173" fontId="4" fillId="0" borderId="11" xfId="15" applyNumberFormat="1" applyFont="1" applyBorder="1" applyAlignment="1">
      <alignment/>
    </xf>
    <xf numFmtId="171" fontId="4" fillId="0" borderId="0" xfId="15" applyNumberFormat="1" applyFont="1" applyAlignment="1">
      <alignment/>
    </xf>
    <xf numFmtId="173" fontId="4" fillId="0" borderId="0" xfId="15" applyNumberFormat="1" applyFont="1" applyAlignment="1">
      <alignment/>
    </xf>
    <xf numFmtId="173" fontId="4" fillId="0" borderId="5" xfId="15" applyNumberFormat="1" applyFont="1" applyBorder="1" applyAlignment="1">
      <alignment horizontal="center"/>
    </xf>
    <xf numFmtId="173" fontId="4" fillId="0" borderId="5" xfId="15" applyNumberFormat="1" applyFont="1" applyBorder="1" applyAlignment="1">
      <alignment/>
    </xf>
    <xf numFmtId="173" fontId="4" fillId="0" borderId="12" xfId="15" applyNumberFormat="1" applyFont="1" applyBorder="1" applyAlignment="1">
      <alignment/>
    </xf>
    <xf numFmtId="173" fontId="5" fillId="0" borderId="0" xfId="15" applyNumberFormat="1" applyFont="1" applyBorder="1" applyAlignment="1">
      <alignment/>
    </xf>
    <xf numFmtId="173" fontId="9" fillId="0" borderId="0" xfId="15" applyNumberFormat="1" applyFont="1" applyFill="1" applyAlignment="1">
      <alignment/>
    </xf>
    <xf numFmtId="173" fontId="4" fillId="0" borderId="0" xfId="15" applyNumberFormat="1" applyFont="1" applyAlignment="1">
      <alignment horizontal="right"/>
    </xf>
    <xf numFmtId="0" fontId="4" fillId="0" borderId="0" xfId="0" applyFont="1" applyBorder="1" applyAlignment="1">
      <alignment/>
    </xf>
    <xf numFmtId="173" fontId="4" fillId="0" borderId="6" xfId="15" applyNumberFormat="1" applyFont="1" applyFill="1" applyBorder="1" applyAlignment="1">
      <alignment/>
    </xf>
    <xf numFmtId="173" fontId="4" fillId="0" borderId="0" xfId="15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/>
    </xf>
    <xf numFmtId="15" fontId="4" fillId="0" borderId="0" xfId="0" applyNumberFormat="1" applyFont="1" applyAlignment="1" quotePrefix="1">
      <alignment horizontal="left"/>
    </xf>
    <xf numFmtId="0" fontId="11" fillId="0" borderId="0" xfId="0" applyFont="1" applyFill="1" applyAlignment="1">
      <alignment/>
    </xf>
    <xf numFmtId="0" fontId="4" fillId="0" borderId="2" xfId="0" applyFont="1" applyBorder="1" applyAlignment="1">
      <alignment horizontal="center"/>
    </xf>
    <xf numFmtId="173" fontId="4" fillId="0" borderId="12" xfId="15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173" fontId="4" fillId="0" borderId="1" xfId="15" applyNumberFormat="1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173" fontId="4" fillId="0" borderId="3" xfId="15" applyNumberFormat="1" applyFont="1" applyFill="1" applyBorder="1" applyAlignment="1">
      <alignment/>
    </xf>
    <xf numFmtId="173" fontId="4" fillId="0" borderId="13" xfId="15" applyNumberFormat="1" applyFont="1" applyFill="1" applyBorder="1" applyAlignment="1">
      <alignment/>
    </xf>
    <xf numFmtId="173" fontId="4" fillId="0" borderId="14" xfId="15" applyNumberFormat="1" applyFont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dit99\Notes99\LTL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udit99\Notes99\STB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36">
          <cell r="AE36">
            <v>80923380.99114999</v>
          </cell>
        </row>
        <row r="51">
          <cell r="AE51">
            <v>148037056.79799998</v>
          </cell>
        </row>
        <row r="71">
          <cell r="C71">
            <v>83730915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36">
          <cell r="AF36">
            <v>160040042.86821842</v>
          </cell>
        </row>
        <row r="55">
          <cell r="D55">
            <v>5132943.645583763</v>
          </cell>
        </row>
        <row r="56">
          <cell r="C56">
            <v>6583200</v>
          </cell>
          <cell r="D56">
            <v>80635</v>
          </cell>
        </row>
        <row r="57">
          <cell r="C57">
            <v>3148633.0000000005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zoomScale="75" zoomScaleNormal="75" workbookViewId="0" topLeftCell="B1">
      <pane xSplit="3" ySplit="8" topLeftCell="G42" activePane="bottomRight" state="frozen"/>
      <selection pane="topLeft" activeCell="B1" sqref="B1"/>
      <selection pane="topRight" activeCell="E1" sqref="E1"/>
      <selection pane="bottomLeft" activeCell="B9" sqref="B9"/>
      <selection pane="bottomRight" activeCell="I52" sqref="I52"/>
    </sheetView>
  </sheetViews>
  <sheetFormatPr defaultColWidth="9.33203125" defaultRowHeight="12.75"/>
  <cols>
    <col min="1" max="1" width="3.16015625" style="2" customWidth="1"/>
    <col min="2" max="2" width="3.16015625" style="1" customWidth="1"/>
    <col min="3" max="3" width="3.66015625" style="1" customWidth="1"/>
    <col min="4" max="4" width="44.16015625" style="1" customWidth="1"/>
    <col min="5" max="5" width="18" style="2" customWidth="1"/>
    <col min="6" max="6" width="24.83203125" style="2" customWidth="1"/>
    <col min="7" max="7" width="3.83203125" style="1" customWidth="1"/>
    <col min="8" max="8" width="17.16015625" style="2" customWidth="1"/>
    <col min="9" max="9" width="24.66015625" style="2" customWidth="1"/>
    <col min="10" max="10" width="5.5" style="1" customWidth="1"/>
    <col min="11" max="16384" width="9.33203125" style="1" customWidth="1"/>
  </cols>
  <sheetData>
    <row r="1" spans="1:9" ht="15">
      <c r="A1" s="10" t="s">
        <v>0</v>
      </c>
      <c r="H1"/>
      <c r="I1" s="73"/>
    </row>
    <row r="2" ht="15">
      <c r="A2" s="9" t="s">
        <v>1</v>
      </c>
    </row>
    <row r="4" spans="1:9" s="5" customFormat="1" ht="15" customHeight="1">
      <c r="A4" s="4"/>
      <c r="E4" s="24" t="s">
        <v>2</v>
      </c>
      <c r="F4" s="24"/>
      <c r="G4" s="6"/>
      <c r="H4" s="24" t="s">
        <v>3</v>
      </c>
      <c r="I4" s="24"/>
    </row>
    <row r="5" spans="1:9" s="5" customFormat="1" ht="12.75">
      <c r="A5" s="4"/>
      <c r="E5" s="4" t="s">
        <v>4</v>
      </c>
      <c r="F5" s="4" t="s">
        <v>5</v>
      </c>
      <c r="H5" s="4" t="s">
        <v>6</v>
      </c>
      <c r="I5" s="4" t="s">
        <v>7</v>
      </c>
    </row>
    <row r="6" spans="1:9" s="5" customFormat="1" ht="12.75">
      <c r="A6" s="4"/>
      <c r="E6" s="4" t="s">
        <v>8</v>
      </c>
      <c r="F6" s="4" t="s">
        <v>9</v>
      </c>
      <c r="H6" s="4" t="s">
        <v>8</v>
      </c>
      <c r="I6" s="4" t="s">
        <v>9</v>
      </c>
    </row>
    <row r="7" spans="1:9" s="5" customFormat="1" ht="12.75">
      <c r="A7" s="4"/>
      <c r="E7" s="4" t="s">
        <v>10</v>
      </c>
      <c r="F7" s="4" t="s">
        <v>10</v>
      </c>
      <c r="H7" s="4" t="s">
        <v>11</v>
      </c>
      <c r="I7" s="4" t="s">
        <v>12</v>
      </c>
    </row>
    <row r="8" spans="1:9" s="5" customFormat="1" ht="12.75">
      <c r="A8" s="4"/>
      <c r="E8" s="25">
        <v>36525</v>
      </c>
      <c r="F8" s="25">
        <v>36160</v>
      </c>
      <c r="H8" s="25">
        <v>36525</v>
      </c>
      <c r="I8" s="25">
        <v>36160</v>
      </c>
    </row>
    <row r="9" spans="1:9" s="5" customFormat="1" ht="12.75">
      <c r="A9" s="4"/>
      <c r="E9" s="4" t="s">
        <v>13</v>
      </c>
      <c r="F9" s="4" t="s">
        <v>13</v>
      </c>
      <c r="H9" s="4" t="s">
        <v>13</v>
      </c>
      <c r="I9" s="4" t="s">
        <v>13</v>
      </c>
    </row>
    <row r="11" spans="1:9" ht="13.5" thickBot="1">
      <c r="A11" s="2">
        <v>1</v>
      </c>
      <c r="B11" s="1" t="s">
        <v>14</v>
      </c>
      <c r="C11" s="1" t="s">
        <v>15</v>
      </c>
      <c r="D11"/>
      <c r="E11" s="53">
        <v>159970</v>
      </c>
      <c r="F11" s="53"/>
      <c r="G11" s="54"/>
      <c r="H11" s="53">
        <v>567090</v>
      </c>
      <c r="I11" s="53">
        <v>646445</v>
      </c>
    </row>
    <row r="12" spans="4:9" ht="13.5" thickTop="1">
      <c r="D12"/>
      <c r="E12" s="55"/>
      <c r="F12" s="55"/>
      <c r="G12" s="41"/>
      <c r="H12" s="55"/>
      <c r="I12" s="55"/>
    </row>
    <row r="13" spans="2:9" ht="13.5" thickBot="1">
      <c r="B13" s="1" t="s">
        <v>16</v>
      </c>
      <c r="C13" s="1" t="s">
        <v>17</v>
      </c>
      <c r="D13"/>
      <c r="E13" s="53">
        <v>0</v>
      </c>
      <c r="F13" s="53"/>
      <c r="G13" s="54"/>
      <c r="H13" s="53">
        <v>590</v>
      </c>
      <c r="I13" s="53">
        <v>0</v>
      </c>
    </row>
    <row r="14" spans="4:9" ht="13.5" thickTop="1">
      <c r="D14"/>
      <c r="E14" s="55"/>
      <c r="F14" s="55"/>
      <c r="G14" s="41"/>
      <c r="H14" s="55"/>
      <c r="I14" s="55"/>
    </row>
    <row r="15" spans="2:9" ht="13.5" thickBot="1">
      <c r="B15" s="1" t="s">
        <v>18</v>
      </c>
      <c r="C15" s="1" t="s">
        <v>19</v>
      </c>
      <c r="D15"/>
      <c r="E15" s="53">
        <v>10047</v>
      </c>
      <c r="F15" s="53"/>
      <c r="G15" s="54"/>
      <c r="H15" s="53">
        <v>37481</v>
      </c>
      <c r="I15" s="53">
        <v>6951</v>
      </c>
    </row>
    <row r="16" spans="4:9" ht="13.5" thickTop="1">
      <c r="D16"/>
      <c r="E16" s="55"/>
      <c r="F16" s="55"/>
      <c r="G16" s="41"/>
      <c r="H16" s="55"/>
      <c r="I16" s="55"/>
    </row>
    <row r="17" spans="1:9" ht="12.75">
      <c r="A17" s="2">
        <v>2</v>
      </c>
      <c r="B17" s="1" t="s">
        <v>14</v>
      </c>
      <c r="C17" s="1" t="s">
        <v>20</v>
      </c>
      <c r="D17"/>
      <c r="E17" s="55">
        <v>34682</v>
      </c>
      <c r="F17" s="55"/>
      <c r="G17" s="41"/>
      <c r="H17" s="55">
        <v>108037</v>
      </c>
      <c r="I17" s="55">
        <v>-35964</v>
      </c>
    </row>
    <row r="18" spans="3:9" ht="12.75">
      <c r="C18" s="1" t="s">
        <v>21</v>
      </c>
      <c r="D18"/>
      <c r="E18" s="55"/>
      <c r="F18" s="55"/>
      <c r="G18" s="41"/>
      <c r="H18" s="55"/>
      <c r="I18" s="55"/>
    </row>
    <row r="19" spans="3:9" ht="12.75">
      <c r="C19" s="1" t="s">
        <v>22</v>
      </c>
      <c r="D19"/>
      <c r="E19" s="55"/>
      <c r="F19" s="55"/>
      <c r="G19" s="41"/>
      <c r="H19" s="55"/>
      <c r="I19" s="55"/>
    </row>
    <row r="20" spans="3:9" ht="12.75">
      <c r="C20" s="1" t="s">
        <v>23</v>
      </c>
      <c r="D20"/>
      <c r="E20" s="55"/>
      <c r="F20" s="55"/>
      <c r="G20" s="41"/>
      <c r="H20" s="55"/>
      <c r="I20" s="55"/>
    </row>
    <row r="21" spans="4:9" ht="12.75">
      <c r="D21"/>
      <c r="E21" s="55"/>
      <c r="F21" s="55"/>
      <c r="G21" s="41"/>
      <c r="H21" s="55"/>
      <c r="I21" s="55"/>
    </row>
    <row r="22" spans="2:9" ht="12.75">
      <c r="B22" s="1" t="s">
        <v>16</v>
      </c>
      <c r="C22" s="1" t="s">
        <v>24</v>
      </c>
      <c r="D22"/>
      <c r="E22" s="55">
        <v>-18015</v>
      </c>
      <c r="F22" s="55"/>
      <c r="G22" s="41"/>
      <c r="H22" s="55">
        <v>-67862</v>
      </c>
      <c r="I22" s="55">
        <v>-68320</v>
      </c>
    </row>
    <row r="23" spans="4:9" ht="12.75">
      <c r="D23"/>
      <c r="E23" s="55"/>
      <c r="F23" s="55"/>
      <c r="G23" s="41"/>
      <c r="H23" s="55"/>
      <c r="I23" s="55"/>
    </row>
    <row r="24" spans="2:9" ht="12.75">
      <c r="B24" s="1" t="s">
        <v>18</v>
      </c>
      <c r="C24" s="1" t="s">
        <v>25</v>
      </c>
      <c r="D24"/>
      <c r="E24" s="55">
        <v>-12387</v>
      </c>
      <c r="F24" s="55"/>
      <c r="G24" s="41"/>
      <c r="H24" s="55">
        <v>-44292</v>
      </c>
      <c r="I24" s="55">
        <v>-61653</v>
      </c>
    </row>
    <row r="25" spans="4:9" ht="12.75">
      <c r="D25"/>
      <c r="E25" s="55"/>
      <c r="F25" s="55"/>
      <c r="G25" s="41"/>
      <c r="H25" s="55"/>
      <c r="I25" s="55"/>
    </row>
    <row r="26" spans="2:9" ht="12.75">
      <c r="B26" s="1" t="s">
        <v>26</v>
      </c>
      <c r="C26" s="1" t="s">
        <v>27</v>
      </c>
      <c r="D26"/>
      <c r="E26" s="56">
        <v>2836</v>
      </c>
      <c r="F26" s="56"/>
      <c r="G26" s="57"/>
      <c r="H26" s="56">
        <v>8795</v>
      </c>
      <c r="I26" s="56">
        <v>-118074</v>
      </c>
    </row>
    <row r="27" spans="4:9" ht="12.75">
      <c r="D27"/>
      <c r="E27" s="55"/>
      <c r="F27" s="55"/>
      <c r="G27" s="41"/>
      <c r="H27" s="55"/>
      <c r="I27" s="55"/>
    </row>
    <row r="28" spans="2:9" ht="12.75">
      <c r="B28" s="1" t="s">
        <v>28</v>
      </c>
      <c r="C28" s="1" t="s">
        <v>224</v>
      </c>
      <c r="D28"/>
      <c r="E28" s="55">
        <f>SUM(E17:E26)</f>
        <v>7116</v>
      </c>
      <c r="F28" s="55"/>
      <c r="G28" s="41"/>
      <c r="H28" s="55">
        <f>SUM(H17:H26)</f>
        <v>4678</v>
      </c>
      <c r="I28" s="55">
        <f>SUM(I17:I26)</f>
        <v>-284011</v>
      </c>
    </row>
    <row r="29" spans="3:9" ht="12.75">
      <c r="C29" s="1" t="s">
        <v>21</v>
      </c>
      <c r="D29"/>
      <c r="E29" s="55"/>
      <c r="F29" s="55"/>
      <c r="G29" s="41"/>
      <c r="H29" s="55"/>
      <c r="I29" s="55"/>
    </row>
    <row r="30" spans="3:9" ht="12.75">
      <c r="C30" s="1" t="s">
        <v>29</v>
      </c>
      <c r="D30"/>
      <c r="E30" s="55"/>
      <c r="F30" s="55"/>
      <c r="G30" s="41"/>
      <c r="H30" s="55"/>
      <c r="I30" s="55"/>
    </row>
    <row r="31" spans="3:9" ht="12.75">
      <c r="C31" s="1" t="s">
        <v>23</v>
      </c>
      <c r="D31"/>
      <c r="E31" s="55"/>
      <c r="F31" s="55"/>
      <c r="G31" s="41"/>
      <c r="H31" s="55"/>
      <c r="I31" s="55"/>
    </row>
    <row r="32" spans="4:9" ht="12.75">
      <c r="D32"/>
      <c r="E32" s="55"/>
      <c r="F32" s="55"/>
      <c r="G32" s="41"/>
      <c r="H32" s="55"/>
      <c r="I32" s="55"/>
    </row>
    <row r="33" spans="2:9" ht="12.75">
      <c r="B33" s="1" t="s">
        <v>30</v>
      </c>
      <c r="C33" s="1" t="s">
        <v>31</v>
      </c>
      <c r="D33"/>
      <c r="E33" s="56">
        <v>3230</v>
      </c>
      <c r="F33" s="56"/>
      <c r="G33" s="57"/>
      <c r="H33" s="56">
        <v>21221</v>
      </c>
      <c r="I33" s="56">
        <v>5386</v>
      </c>
    </row>
    <row r="34" spans="4:9" ht="12.75">
      <c r="D34"/>
      <c r="E34" s="55"/>
      <c r="F34" s="55"/>
      <c r="G34" s="41"/>
      <c r="H34" s="55"/>
      <c r="I34" s="55"/>
    </row>
    <row r="35" spans="2:9" ht="12.75">
      <c r="B35" s="1" t="s">
        <v>32</v>
      </c>
      <c r="C35" s="1" t="s">
        <v>33</v>
      </c>
      <c r="D35"/>
      <c r="E35" s="55">
        <f>+E28+E33</f>
        <v>10346</v>
      </c>
      <c r="F35" s="55"/>
      <c r="G35" s="41"/>
      <c r="H35" s="55">
        <f>+H28+H33</f>
        <v>25899</v>
      </c>
      <c r="I35" s="55">
        <f>+I28+I33</f>
        <v>-278625</v>
      </c>
    </row>
    <row r="36" spans="3:9" ht="12.75">
      <c r="C36" s="1" t="s">
        <v>34</v>
      </c>
      <c r="D36"/>
      <c r="E36" s="55"/>
      <c r="F36" s="55"/>
      <c r="G36" s="41"/>
      <c r="H36" s="55"/>
      <c r="I36" s="55"/>
    </row>
    <row r="37" spans="4:9" ht="12.75">
      <c r="D37"/>
      <c r="E37" s="55"/>
      <c r="F37" s="55"/>
      <c r="G37" s="41"/>
      <c r="H37" s="55"/>
      <c r="I37" s="55"/>
    </row>
    <row r="38" spans="2:9" ht="12.75">
      <c r="B38" s="1" t="s">
        <v>35</v>
      </c>
      <c r="C38" s="1" t="s">
        <v>36</v>
      </c>
      <c r="D38"/>
      <c r="E38" s="56">
        <v>3731</v>
      </c>
      <c r="F38" s="56"/>
      <c r="G38" s="57"/>
      <c r="H38" s="56">
        <v>-2348</v>
      </c>
      <c r="I38" s="56">
        <v>-1011</v>
      </c>
    </row>
    <row r="39" spans="5:9" ht="12.75">
      <c r="E39" s="55"/>
      <c r="F39" s="55"/>
      <c r="G39" s="41"/>
      <c r="H39" s="55"/>
      <c r="I39" s="55"/>
    </row>
    <row r="40" spans="2:9" ht="12.75">
      <c r="B40" s="1" t="s">
        <v>37</v>
      </c>
      <c r="C40" s="1" t="s">
        <v>37</v>
      </c>
      <c r="D40" s="1" t="s">
        <v>38</v>
      </c>
      <c r="E40" s="55">
        <f>+E35+E38</f>
        <v>14077</v>
      </c>
      <c r="F40" s="55"/>
      <c r="G40" s="41"/>
      <c r="H40" s="55">
        <f>+H35+H38</f>
        <v>23551</v>
      </c>
      <c r="I40" s="55">
        <f>+I35+I38</f>
        <v>-279636</v>
      </c>
    </row>
    <row r="41" spans="4:9" ht="12.75">
      <c r="D41" s="1" t="s">
        <v>39</v>
      </c>
      <c r="E41" s="55"/>
      <c r="F41" s="55"/>
      <c r="G41" s="41"/>
      <c r="H41" s="55"/>
      <c r="I41" s="55"/>
    </row>
    <row r="42" spans="5:9" ht="12.75">
      <c r="E42" s="55"/>
      <c r="F42" s="55"/>
      <c r="G42" s="41"/>
      <c r="H42" s="55"/>
      <c r="I42" s="55"/>
    </row>
    <row r="43" spans="3:9" ht="12.75">
      <c r="C43" s="1" t="s">
        <v>40</v>
      </c>
      <c r="D43" s="1" t="s">
        <v>41</v>
      </c>
      <c r="E43" s="56">
        <v>1602</v>
      </c>
      <c r="F43" s="56"/>
      <c r="G43" s="57"/>
      <c r="H43" s="56">
        <v>2100</v>
      </c>
      <c r="I43" s="56">
        <v>27183</v>
      </c>
    </row>
    <row r="44" spans="5:9" ht="12.75">
      <c r="E44" s="55"/>
      <c r="F44" s="55"/>
      <c r="G44" s="41"/>
      <c r="H44" s="55"/>
      <c r="I44" s="55"/>
    </row>
    <row r="45" spans="2:9" ht="12.75">
      <c r="B45" s="1" t="s">
        <v>42</v>
      </c>
      <c r="D45" s="1" t="s">
        <v>38</v>
      </c>
      <c r="E45" s="55">
        <f>+E40+E43</f>
        <v>15679</v>
      </c>
      <c r="F45" s="55"/>
      <c r="G45" s="41"/>
      <c r="H45" s="55">
        <f>+H40+H43</f>
        <v>25651</v>
      </c>
      <c r="I45" s="55">
        <f>+I40+I43</f>
        <v>-252453</v>
      </c>
    </row>
    <row r="46" spans="4:9" ht="12.75">
      <c r="D46" s="1" t="s">
        <v>43</v>
      </c>
      <c r="E46" s="55"/>
      <c r="F46" s="55"/>
      <c r="G46" s="41"/>
      <c r="H46" s="55"/>
      <c r="I46" s="55"/>
    </row>
    <row r="47" spans="5:9" ht="12.75">
      <c r="E47" s="55"/>
      <c r="F47" s="55"/>
      <c r="G47" s="41"/>
      <c r="H47" s="55"/>
      <c r="I47" s="55"/>
    </row>
    <row r="48" spans="2:9" ht="12.75">
      <c r="B48" s="1" t="s">
        <v>44</v>
      </c>
      <c r="C48" s="1" t="s">
        <v>37</v>
      </c>
      <c r="D48" s="1" t="s">
        <v>45</v>
      </c>
      <c r="E48" s="55">
        <v>0</v>
      </c>
      <c r="F48" s="55"/>
      <c r="G48" s="41"/>
      <c r="H48" s="55">
        <v>0</v>
      </c>
      <c r="I48" s="55"/>
    </row>
    <row r="49" spans="3:9" ht="12.75">
      <c r="C49" s="1" t="s">
        <v>46</v>
      </c>
      <c r="D49" s="1" t="s">
        <v>47</v>
      </c>
      <c r="E49" s="55">
        <v>0</v>
      </c>
      <c r="F49" s="55"/>
      <c r="G49" s="41"/>
      <c r="H49" s="55">
        <v>0</v>
      </c>
      <c r="I49" s="55"/>
    </row>
    <row r="50" spans="3:9" ht="12.75">
      <c r="C50" s="1" t="s">
        <v>48</v>
      </c>
      <c r="D50" s="1" t="s">
        <v>49</v>
      </c>
      <c r="E50" s="55">
        <f>+E48-E49</f>
        <v>0</v>
      </c>
      <c r="F50" s="55"/>
      <c r="G50" s="41"/>
      <c r="H50" s="55">
        <f>+H48-H49</f>
        <v>0</v>
      </c>
      <c r="I50" s="55"/>
    </row>
    <row r="51" spans="4:9" ht="12.75">
      <c r="D51" s="1" t="s">
        <v>50</v>
      </c>
      <c r="E51" s="56"/>
      <c r="F51" s="56"/>
      <c r="G51" s="57"/>
      <c r="H51" s="56"/>
      <c r="I51" s="56"/>
    </row>
    <row r="52" spans="5:9" ht="12.75">
      <c r="E52" s="55"/>
      <c r="F52" s="55"/>
      <c r="G52" s="41"/>
      <c r="H52" s="55"/>
      <c r="I52" s="55"/>
    </row>
    <row r="53" spans="2:9" ht="12.75">
      <c r="B53" s="1" t="s">
        <v>51</v>
      </c>
      <c r="C53" s="1" t="s">
        <v>52</v>
      </c>
      <c r="E53" s="55">
        <f>+E45+E50</f>
        <v>15679</v>
      </c>
      <c r="F53" s="55"/>
      <c r="G53" s="41"/>
      <c r="H53" s="55">
        <f>+H45+H50</f>
        <v>25651</v>
      </c>
      <c r="I53" s="55">
        <f>+I45+I50</f>
        <v>-252453</v>
      </c>
    </row>
    <row r="54" spans="3:9" ht="13.5" thickBot="1">
      <c r="C54" s="1" t="s">
        <v>53</v>
      </c>
      <c r="E54" s="53"/>
      <c r="F54" s="53"/>
      <c r="G54" s="54"/>
      <c r="H54" s="53"/>
      <c r="I54" s="53"/>
    </row>
    <row r="55" spans="5:9" ht="13.5" thickTop="1">
      <c r="E55" s="55"/>
      <c r="F55" s="55"/>
      <c r="G55" s="41"/>
      <c r="H55" s="55"/>
      <c r="I55" s="55"/>
    </row>
    <row r="56" spans="1:9" ht="12.75">
      <c r="A56" s="2">
        <v>3</v>
      </c>
      <c r="B56" s="1" t="s">
        <v>14</v>
      </c>
      <c r="C56" s="1" t="s">
        <v>54</v>
      </c>
      <c r="E56" s="55"/>
      <c r="F56" s="55"/>
      <c r="G56" s="41"/>
      <c r="H56" s="55"/>
      <c r="I56" s="55"/>
    </row>
    <row r="57" spans="3:9" ht="12.75">
      <c r="C57" s="1" t="s">
        <v>55</v>
      </c>
      <c r="E57" s="55"/>
      <c r="F57" s="55"/>
      <c r="G57" s="41"/>
      <c r="H57" s="55"/>
      <c r="I57" s="55"/>
    </row>
    <row r="58" spans="3:9" ht="12.75">
      <c r="C58" s="1" t="s">
        <v>56</v>
      </c>
      <c r="E58" s="55"/>
      <c r="F58" s="55"/>
      <c r="G58" s="41"/>
      <c r="H58" s="55"/>
      <c r="I58" s="55"/>
    </row>
    <row r="59" spans="5:9" ht="12.75">
      <c r="E59" s="55"/>
      <c r="F59" s="55"/>
      <c r="G59" s="41"/>
      <c r="H59" s="55"/>
      <c r="I59" s="55"/>
    </row>
    <row r="60" spans="3:9" ht="12.75">
      <c r="C60" s="1" t="s">
        <v>37</v>
      </c>
      <c r="D60" s="1" t="s">
        <v>194</v>
      </c>
      <c r="E60" s="58">
        <v>3.14</v>
      </c>
      <c r="F60" s="55"/>
      <c r="G60" s="41"/>
      <c r="H60" s="58">
        <v>5.14</v>
      </c>
      <c r="I60" s="58">
        <v>-50.7</v>
      </c>
    </row>
    <row r="61" spans="4:9" ht="12.75">
      <c r="D61" s="1" t="s">
        <v>57</v>
      </c>
      <c r="E61" s="55"/>
      <c r="F61" s="55"/>
      <c r="G61" s="41"/>
      <c r="H61" s="55"/>
      <c r="I61" s="55"/>
    </row>
    <row r="62" spans="5:9" ht="12.75">
      <c r="E62" s="55"/>
      <c r="F62" s="55"/>
      <c r="G62" s="41"/>
      <c r="H62" s="55"/>
      <c r="I62" s="55"/>
    </row>
    <row r="63" spans="3:9" ht="12.75">
      <c r="C63" s="1" t="s">
        <v>46</v>
      </c>
      <c r="D63" s="1" t="s">
        <v>58</v>
      </c>
      <c r="E63" s="68" t="s">
        <v>59</v>
      </c>
      <c r="F63" s="55"/>
      <c r="G63" s="41"/>
      <c r="H63" s="68" t="s">
        <v>59</v>
      </c>
      <c r="I63" s="55" t="s">
        <v>59</v>
      </c>
    </row>
    <row r="64" spans="4:9" ht="12.75">
      <c r="D64" s="1" t="s">
        <v>57</v>
      </c>
      <c r="E64" s="55"/>
      <c r="F64" s="55"/>
      <c r="G64" s="41"/>
      <c r="H64" s="55"/>
      <c r="I64" s="55"/>
    </row>
    <row r="65" spans="5:9" ht="12.75">
      <c r="E65" s="55"/>
      <c r="F65" s="55"/>
      <c r="G65" s="41"/>
      <c r="H65" s="55"/>
      <c r="I65" s="55"/>
    </row>
    <row r="66" spans="1:9" ht="12.75">
      <c r="A66" s="2">
        <v>4</v>
      </c>
      <c r="B66" s="1" t="s">
        <v>162</v>
      </c>
      <c r="E66" s="55"/>
      <c r="F66" s="55"/>
      <c r="G66" s="41"/>
      <c r="H66" s="58">
        <v>1.1</v>
      </c>
      <c r="I66" s="58">
        <v>0.95</v>
      </c>
    </row>
    <row r="68" spans="1:3" ht="12.75">
      <c r="A68" s="2">
        <v>5</v>
      </c>
      <c r="B68" s="1" t="s">
        <v>14</v>
      </c>
      <c r="C68" s="1" t="s">
        <v>60</v>
      </c>
    </row>
    <row r="70" spans="2:3" ht="12.75">
      <c r="B70" s="1" t="s">
        <v>16</v>
      </c>
      <c r="C70" s="1" t="s">
        <v>61</v>
      </c>
    </row>
    <row r="73" ht="12.75">
      <c r="D73" s="1" t="s">
        <v>62</v>
      </c>
    </row>
    <row r="76" ht="12.75">
      <c r="D76" s="12"/>
    </row>
  </sheetData>
  <printOptions/>
  <pageMargins left="0.43" right="0.29" top="0.34" bottom="0.21" header="0.25" footer="0.21"/>
  <pageSetup horizontalDpi="600" verticalDpi="6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="75" zoomScaleNormal="75" workbookViewId="0" topLeftCell="A53">
      <selection activeCell="D52" sqref="D52"/>
    </sheetView>
  </sheetViews>
  <sheetFormatPr defaultColWidth="9.33203125" defaultRowHeight="12.75"/>
  <cols>
    <col min="1" max="1" width="4.16015625" style="2" customWidth="1"/>
    <col min="2" max="2" width="3.66015625" style="1" customWidth="1"/>
    <col min="3" max="3" width="42.5" style="1" customWidth="1"/>
    <col min="4" max="4" width="16.33203125" style="1" customWidth="1"/>
    <col min="5" max="5" width="18.66015625" style="1" customWidth="1"/>
    <col min="6" max="6" width="17.83203125" style="1" customWidth="1"/>
    <col min="7" max="7" width="15.33203125" style="1" customWidth="1"/>
    <col min="8" max="8" width="14.83203125" style="1" customWidth="1"/>
    <col min="9" max="9" width="13.83203125" style="1" customWidth="1"/>
    <col min="10" max="16384" width="9.33203125" style="1" customWidth="1"/>
  </cols>
  <sheetData>
    <row r="1" spans="1:6" ht="15">
      <c r="A1" s="10" t="s">
        <v>63</v>
      </c>
      <c r="F1" s="73"/>
    </row>
    <row r="2" ht="15">
      <c r="A2" s="9" t="s">
        <v>64</v>
      </c>
    </row>
    <row r="4" spans="1:6" s="12" customFormat="1" ht="12.75">
      <c r="A4" s="11"/>
      <c r="E4" s="11" t="s">
        <v>65</v>
      </c>
      <c r="F4" s="11" t="s">
        <v>66</v>
      </c>
    </row>
    <row r="5" spans="1:6" s="12" customFormat="1" ht="12.75">
      <c r="A5" s="13"/>
      <c r="B5" s="13"/>
      <c r="C5" s="13"/>
      <c r="D5" s="13"/>
      <c r="E5" s="11" t="s">
        <v>67</v>
      </c>
      <c r="F5" s="11" t="s">
        <v>68</v>
      </c>
    </row>
    <row r="6" spans="1:6" s="12" customFormat="1" ht="12.75">
      <c r="A6" s="11"/>
      <c r="E6" s="11" t="s">
        <v>6</v>
      </c>
      <c r="F6" s="11" t="s">
        <v>69</v>
      </c>
    </row>
    <row r="7" spans="1:6" s="12" customFormat="1" ht="12.75">
      <c r="A7" s="11"/>
      <c r="E7" s="11" t="s">
        <v>10</v>
      </c>
      <c r="F7" s="11" t="s">
        <v>70</v>
      </c>
    </row>
    <row r="8" spans="1:9" s="12" customFormat="1" ht="12.75">
      <c r="A8" s="11"/>
      <c r="B8" s="11"/>
      <c r="C8" s="11"/>
      <c r="D8" s="11"/>
      <c r="E8" s="26">
        <v>36525</v>
      </c>
      <c r="F8" s="26">
        <v>36160</v>
      </c>
      <c r="G8" s="32"/>
      <c r="H8" s="32"/>
      <c r="I8" s="32"/>
    </row>
    <row r="9" spans="1:6" s="12" customFormat="1" ht="12.75">
      <c r="A9" s="11"/>
      <c r="E9" s="11" t="s">
        <v>13</v>
      </c>
      <c r="F9" s="11" t="s">
        <v>13</v>
      </c>
    </row>
    <row r="10" spans="5:6" ht="12.75">
      <c r="E10" s="41"/>
      <c r="F10" s="41"/>
    </row>
    <row r="11" spans="1:6" ht="12.75">
      <c r="A11" s="2">
        <v>1</v>
      </c>
      <c r="B11" s="1" t="s">
        <v>71</v>
      </c>
      <c r="E11" s="41">
        <f>712772+59560</f>
        <v>772332</v>
      </c>
      <c r="F11" s="41">
        <v>786963</v>
      </c>
    </row>
    <row r="12" spans="5:6" ht="12.75">
      <c r="E12" s="41"/>
      <c r="F12" s="41"/>
    </row>
    <row r="13" spans="1:6" ht="12.75">
      <c r="A13" s="2">
        <v>2</v>
      </c>
      <c r="B13" s="1" t="s">
        <v>72</v>
      </c>
      <c r="E13" s="41">
        <v>104051</v>
      </c>
      <c r="F13" s="41">
        <v>99812</v>
      </c>
    </row>
    <row r="14" spans="5:6" ht="12.75">
      <c r="E14" s="41"/>
      <c r="F14" s="41"/>
    </row>
    <row r="15" spans="1:6" ht="12.75">
      <c r="A15" s="2">
        <v>3</v>
      </c>
      <c r="B15" s="1" t="s">
        <v>73</v>
      </c>
      <c r="E15" s="41">
        <v>42546</v>
      </c>
      <c r="F15" s="41">
        <v>94019</v>
      </c>
    </row>
    <row r="16" spans="5:6" ht="12.75">
      <c r="E16" s="41"/>
      <c r="F16" s="41"/>
    </row>
    <row r="17" spans="1:6" ht="12.75">
      <c r="A17" s="2">
        <v>4</v>
      </c>
      <c r="B17" s="1" t="s">
        <v>74</v>
      </c>
      <c r="E17" s="41">
        <v>2926</v>
      </c>
      <c r="F17" s="41">
        <v>0</v>
      </c>
    </row>
    <row r="18" spans="5:6" ht="12.75">
      <c r="E18" s="41"/>
      <c r="F18" s="41"/>
    </row>
    <row r="19" spans="1:6" ht="12.75">
      <c r="A19" s="2">
        <v>5</v>
      </c>
      <c r="B19" s="1" t="s">
        <v>75</v>
      </c>
      <c r="E19" s="41"/>
      <c r="F19" s="41"/>
    </row>
    <row r="20" spans="3:6" ht="12.75">
      <c r="C20" s="30" t="s">
        <v>76</v>
      </c>
      <c r="D20" s="30"/>
      <c r="E20" s="62">
        <v>545623</v>
      </c>
      <c r="F20" s="41">
        <v>538469</v>
      </c>
    </row>
    <row r="21" spans="3:6" ht="12.75">
      <c r="C21" s="30" t="s">
        <v>77</v>
      </c>
      <c r="D21" s="30"/>
      <c r="E21" s="62">
        <v>127116</v>
      </c>
      <c r="F21" s="41">
        <v>148458</v>
      </c>
    </row>
    <row r="22" spans="3:6" ht="12.75">
      <c r="C22" s="30" t="s">
        <v>78</v>
      </c>
      <c r="D22" s="30"/>
      <c r="E22" s="62">
        <f>156920+140911</f>
        <v>297831</v>
      </c>
      <c r="F22" s="41">
        <v>208445</v>
      </c>
    </row>
    <row r="23" spans="3:6" ht="12.75">
      <c r="C23" s="30" t="s">
        <v>79</v>
      </c>
      <c r="D23" s="30"/>
      <c r="E23" s="62">
        <v>0</v>
      </c>
      <c r="F23" s="41">
        <v>0</v>
      </c>
    </row>
    <row r="24" spans="3:6" ht="12.75">
      <c r="C24" s="30" t="s">
        <v>80</v>
      </c>
      <c r="D24" s="30"/>
      <c r="E24" s="62">
        <v>82229</v>
      </c>
      <c r="F24" s="41">
        <v>84881</v>
      </c>
    </row>
    <row r="25" spans="3:6" ht="12.75">
      <c r="C25" s="8"/>
      <c r="D25" s="8"/>
      <c r="E25" s="59">
        <f>SUM(E20:E24)</f>
        <v>1052799</v>
      </c>
      <c r="F25" s="59">
        <f>SUM(F20:F24)</f>
        <v>980253</v>
      </c>
    </row>
    <row r="26" spans="5:6" ht="12.75">
      <c r="E26" s="41"/>
      <c r="F26" s="41"/>
    </row>
    <row r="27" spans="1:6" ht="12.75">
      <c r="A27" s="2">
        <v>6</v>
      </c>
      <c r="B27" s="1" t="s">
        <v>81</v>
      </c>
      <c r="E27" s="41"/>
      <c r="F27" s="41"/>
    </row>
    <row r="28" spans="3:6" ht="12.75">
      <c r="C28" s="30" t="s">
        <v>82</v>
      </c>
      <c r="D28" s="8"/>
      <c r="E28" s="41">
        <v>558349</v>
      </c>
      <c r="F28" s="41">
        <v>484127</v>
      </c>
    </row>
    <row r="29" spans="3:6" ht="12.75">
      <c r="C29" s="30" t="s">
        <v>83</v>
      </c>
      <c r="D29" s="8"/>
      <c r="E29" s="41">
        <v>106816</v>
      </c>
      <c r="F29" s="41">
        <v>138917</v>
      </c>
    </row>
    <row r="30" spans="3:6" ht="12.75">
      <c r="C30" s="30" t="s">
        <v>84</v>
      </c>
      <c r="D30" s="8"/>
      <c r="E30" s="41">
        <f>109136-213</f>
        <v>108923</v>
      </c>
      <c r="F30" s="41">
        <v>166762</v>
      </c>
    </row>
    <row r="31" spans="3:6" ht="12.75">
      <c r="C31" s="30" t="s">
        <v>85</v>
      </c>
      <c r="D31" s="8"/>
      <c r="E31" s="41">
        <v>2404</v>
      </c>
      <c r="F31" s="41">
        <v>9025</v>
      </c>
    </row>
    <row r="32" spans="3:6" ht="12.75">
      <c r="C32" s="8"/>
      <c r="D32" s="8"/>
      <c r="E32" s="59">
        <f>SUM(E28:E31)</f>
        <v>776492</v>
      </c>
      <c r="F32" s="59">
        <f>SUM(F28:F31)</f>
        <v>798831</v>
      </c>
    </row>
    <row r="33" spans="5:6" ht="12.75">
      <c r="E33" s="42"/>
      <c r="F33" s="42"/>
    </row>
    <row r="34" spans="1:6" ht="13.5" thickBot="1">
      <c r="A34" s="2">
        <v>7</v>
      </c>
      <c r="B34" s="1" t="s">
        <v>86</v>
      </c>
      <c r="E34" s="54">
        <f>SUM(E19:E24)-SUM(E28:E31)</f>
        <v>276307</v>
      </c>
      <c r="F34" s="54">
        <f>SUM(F19:F24)-SUM(F28:F31)</f>
        <v>181422</v>
      </c>
    </row>
    <row r="35" spans="5:6" ht="13.5" thickTop="1">
      <c r="E35" s="41"/>
      <c r="F35" s="41"/>
    </row>
    <row r="36" spans="5:6" ht="13.5" thickBot="1">
      <c r="E36" s="60">
        <f>SUM(E11:E17)+E34</f>
        <v>1198162</v>
      </c>
      <c r="F36" s="60">
        <f>SUM(F11:F17)+F34</f>
        <v>1162216</v>
      </c>
    </row>
    <row r="37" spans="1:6" ht="13.5" thickTop="1">
      <c r="A37" s="2">
        <v>8</v>
      </c>
      <c r="B37" s="1" t="s">
        <v>87</v>
      </c>
      <c r="E37" s="41"/>
      <c r="F37" s="41"/>
    </row>
    <row r="38" spans="2:6" ht="12.75">
      <c r="B38" s="1" t="s">
        <v>88</v>
      </c>
      <c r="E38" s="41">
        <v>500917</v>
      </c>
      <c r="F38" s="41">
        <v>498066</v>
      </c>
    </row>
    <row r="39" spans="2:6" ht="12.75">
      <c r="B39" s="1" t="s">
        <v>89</v>
      </c>
      <c r="E39" s="41"/>
      <c r="F39" s="41"/>
    </row>
    <row r="40" spans="3:6" ht="12.75">
      <c r="C40" s="30" t="s">
        <v>90</v>
      </c>
      <c r="D40" s="8"/>
      <c r="E40" s="41">
        <v>132573</v>
      </c>
      <c r="F40" s="41">
        <v>132068</v>
      </c>
    </row>
    <row r="41" spans="3:6" ht="12.75">
      <c r="C41" s="30" t="s">
        <v>91</v>
      </c>
      <c r="D41" s="8"/>
      <c r="E41" s="41">
        <v>2468</v>
      </c>
      <c r="F41" s="41">
        <v>2468</v>
      </c>
    </row>
    <row r="42" spans="3:6" ht="12.75">
      <c r="C42" s="30" t="s">
        <v>92</v>
      </c>
      <c r="D42" s="8"/>
      <c r="E42" s="41">
        <f>94850-2468</f>
        <v>92382</v>
      </c>
      <c r="F42" s="41">
        <v>54319</v>
      </c>
    </row>
    <row r="43" spans="3:6" ht="12.75">
      <c r="C43" s="30" t="s">
        <v>93</v>
      </c>
      <c r="D43" s="8"/>
      <c r="E43" s="41">
        <v>0</v>
      </c>
      <c r="F43" s="41">
        <v>0</v>
      </c>
    </row>
    <row r="44" spans="3:6" ht="12.75">
      <c r="C44" s="30" t="s">
        <v>94</v>
      </c>
      <c r="D44" s="8"/>
      <c r="E44" s="57">
        <v>-177037</v>
      </c>
      <c r="F44" s="57">
        <v>-214183</v>
      </c>
    </row>
    <row r="45" spans="5:6" ht="12.75">
      <c r="E45" s="41">
        <f>SUM(E38:E44)</f>
        <v>551303</v>
      </c>
      <c r="F45" s="41">
        <f>SUM(F38:F44)</f>
        <v>472738</v>
      </c>
    </row>
    <row r="46" spans="5:6" ht="12.75">
      <c r="E46" s="41"/>
      <c r="F46" s="41"/>
    </row>
    <row r="47" spans="1:6" ht="12.75">
      <c r="A47" s="2">
        <v>9</v>
      </c>
      <c r="B47" s="1" t="s">
        <v>95</v>
      </c>
      <c r="E47" s="41">
        <v>74901</v>
      </c>
      <c r="F47" s="41">
        <v>96404</v>
      </c>
    </row>
    <row r="48" spans="5:6" ht="12.75">
      <c r="E48" s="41"/>
      <c r="F48" s="41"/>
    </row>
    <row r="49" spans="1:6" ht="12.75">
      <c r="A49" s="2">
        <v>10</v>
      </c>
      <c r="B49" s="1" t="s">
        <v>96</v>
      </c>
      <c r="E49" s="41">
        <v>547138</v>
      </c>
      <c r="F49" s="41">
        <v>574576</v>
      </c>
    </row>
    <row r="50" spans="5:6" ht="12.75">
      <c r="E50" s="41"/>
      <c r="F50" s="41"/>
    </row>
    <row r="51" spans="1:6" ht="12.75">
      <c r="A51" s="2">
        <v>11</v>
      </c>
      <c r="B51" s="1" t="s">
        <v>97</v>
      </c>
      <c r="E51" s="41">
        <v>24820</v>
      </c>
      <c r="F51" s="41">
        <v>18498</v>
      </c>
    </row>
    <row r="52" spans="5:6" ht="12.75">
      <c r="E52" s="41"/>
      <c r="F52" s="41"/>
    </row>
    <row r="53" spans="5:6" ht="13.5" thickBot="1">
      <c r="E53" s="60">
        <f>SUM(E45:E51)</f>
        <v>1198162</v>
      </c>
      <c r="F53" s="60">
        <f>SUM(F45:F51)</f>
        <v>1162216</v>
      </c>
    </row>
    <row r="54" spans="5:6" ht="13.5" thickTop="1">
      <c r="E54" s="41"/>
      <c r="F54" s="41"/>
    </row>
    <row r="55" spans="1:6" ht="12.75">
      <c r="A55" s="2">
        <v>12</v>
      </c>
      <c r="B55" s="1" t="s">
        <v>162</v>
      </c>
      <c r="E55" s="61">
        <f>+E45/E38</f>
        <v>1.1005875224837647</v>
      </c>
      <c r="F55" s="61">
        <v>0.95</v>
      </c>
    </row>
    <row r="56" spans="5:6" ht="12.75">
      <c r="E56" s="41"/>
      <c r="F56" s="41"/>
    </row>
    <row r="57" spans="5:6" ht="12.75">
      <c r="E57" s="41"/>
      <c r="F57" s="41"/>
    </row>
  </sheetData>
  <printOptions/>
  <pageMargins left="0.64" right="0.49" top="0.38" bottom="1" header="0.25" footer="0.5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7"/>
  <sheetViews>
    <sheetView tabSelected="1" zoomScale="75" zoomScaleNormal="75" workbookViewId="0" topLeftCell="A216">
      <selection activeCell="H225" sqref="H225"/>
    </sheetView>
  </sheetViews>
  <sheetFormatPr defaultColWidth="9.33203125" defaultRowHeight="12.75"/>
  <cols>
    <col min="1" max="1" width="5.66015625" style="2" customWidth="1"/>
    <col min="2" max="2" width="5.16015625" style="1" customWidth="1"/>
    <col min="3" max="3" width="58.66015625" style="1" customWidth="1"/>
    <col min="4" max="4" width="15.66015625" style="1" customWidth="1"/>
    <col min="5" max="5" width="15.83203125" style="1" customWidth="1"/>
    <col min="6" max="6" width="16.16015625" style="1" customWidth="1"/>
    <col min="7" max="7" width="22" style="1" customWidth="1"/>
    <col min="8" max="9" width="11" style="1" customWidth="1"/>
    <col min="10" max="10" width="10" style="1" customWidth="1"/>
    <col min="11" max="16384" width="9.33203125" style="1" customWidth="1"/>
  </cols>
  <sheetData>
    <row r="1" spans="1:6" ht="15">
      <c r="A1" s="10" t="s">
        <v>63</v>
      </c>
      <c r="F1" s="73"/>
    </row>
    <row r="2" ht="12.75">
      <c r="A2" s="3" t="s">
        <v>98</v>
      </c>
    </row>
    <row r="3" ht="12.75">
      <c r="A3" s="3"/>
    </row>
    <row r="4" spans="8:10" ht="12.75">
      <c r="H4" s="14"/>
      <c r="I4" s="14"/>
      <c r="J4" s="14"/>
    </row>
    <row r="5" spans="1:10" ht="12.75">
      <c r="A5" s="2">
        <v>1</v>
      </c>
      <c r="B5" s="12" t="s">
        <v>99</v>
      </c>
      <c r="H5" s="14"/>
      <c r="I5" s="14"/>
      <c r="J5" s="14"/>
    </row>
    <row r="6" ht="12.75">
      <c r="B6" s="1" t="s">
        <v>100</v>
      </c>
    </row>
    <row r="7" ht="12.75">
      <c r="B7" s="1" t="s">
        <v>101</v>
      </c>
    </row>
    <row r="9" ht="12.75">
      <c r="B9" s="1" t="s">
        <v>233</v>
      </c>
    </row>
    <row r="10" ht="12.75">
      <c r="B10" s="1" t="s">
        <v>226</v>
      </c>
    </row>
    <row r="11" ht="12.75">
      <c r="B11" s="1" t="s">
        <v>237</v>
      </c>
    </row>
    <row r="12" ht="12.75">
      <c r="B12" s="1" t="s">
        <v>238</v>
      </c>
    </row>
    <row r="16" spans="1:2" ht="12.75">
      <c r="A16" s="2">
        <v>2</v>
      </c>
      <c r="B16" s="12" t="s">
        <v>27</v>
      </c>
    </row>
    <row r="17" spans="5:6" ht="12.75">
      <c r="E17" s="2"/>
      <c r="F17" s="2" t="s">
        <v>102</v>
      </c>
    </row>
    <row r="18" spans="5:6" ht="12.75">
      <c r="E18" s="2" t="s">
        <v>4</v>
      </c>
      <c r="F18" s="2" t="s">
        <v>6</v>
      </c>
    </row>
    <row r="19" spans="5:6" ht="12.75">
      <c r="E19" s="2" t="s">
        <v>8</v>
      </c>
      <c r="F19" s="2" t="s">
        <v>8</v>
      </c>
    </row>
    <row r="20" spans="5:6" ht="12.75">
      <c r="E20" s="2" t="s">
        <v>10</v>
      </c>
      <c r="F20" s="2" t="s">
        <v>11</v>
      </c>
    </row>
    <row r="21" spans="5:6" ht="12.75">
      <c r="E21" s="27">
        <v>36525</v>
      </c>
      <c r="F21" s="27">
        <v>36525</v>
      </c>
    </row>
    <row r="22" spans="5:6" ht="12.75">
      <c r="E22" s="2" t="s">
        <v>13</v>
      </c>
      <c r="F22" s="2" t="s">
        <v>13</v>
      </c>
    </row>
    <row r="24" spans="2:6" ht="12.75">
      <c r="B24" s="1" t="s">
        <v>37</v>
      </c>
      <c r="C24" s="1" t="s">
        <v>235</v>
      </c>
      <c r="E24" s="43">
        <f>274-1406-630</f>
        <v>-1762</v>
      </c>
      <c r="F24" s="44">
        <f>5352+3-232+589-1406-630</f>
        <v>3676</v>
      </c>
    </row>
    <row r="25" spans="5:6" ht="12.75">
      <c r="E25" s="44"/>
      <c r="F25" s="44"/>
    </row>
    <row r="26" spans="2:6" ht="12.75">
      <c r="B26" s="1" t="s">
        <v>40</v>
      </c>
      <c r="C26" s="1" t="s">
        <v>236</v>
      </c>
      <c r="E26" s="44">
        <v>6</v>
      </c>
      <c r="F26" s="44">
        <v>6</v>
      </c>
    </row>
    <row r="27" spans="5:6" ht="12.75">
      <c r="E27" s="44"/>
      <c r="F27" s="44"/>
    </row>
    <row r="28" spans="2:6" ht="12.75">
      <c r="B28" s="1" t="s">
        <v>48</v>
      </c>
      <c r="C28" s="1" t="s">
        <v>172</v>
      </c>
      <c r="E28" s="44">
        <v>8087</v>
      </c>
      <c r="F28" s="44">
        <v>8087</v>
      </c>
    </row>
    <row r="29" spans="5:6" ht="12.75">
      <c r="E29" s="44"/>
      <c r="F29" s="44"/>
    </row>
    <row r="30" spans="2:6" ht="12.75">
      <c r="B30" s="1" t="s">
        <v>173</v>
      </c>
      <c r="C30" s="1" t="s">
        <v>174</v>
      </c>
      <c r="E30" s="44">
        <f>-2744-2937</f>
        <v>-5681</v>
      </c>
      <c r="F30" s="44">
        <f>-2744-2937</f>
        <v>-5681</v>
      </c>
    </row>
    <row r="31" spans="5:6" ht="12.75">
      <c r="E31" s="44"/>
      <c r="F31" s="44"/>
    </row>
    <row r="32" spans="2:6" ht="12.75">
      <c r="B32" s="1" t="s">
        <v>175</v>
      </c>
      <c r="C32" s="1" t="s">
        <v>186</v>
      </c>
      <c r="E32" s="44">
        <f>-760-366</f>
        <v>-1126</v>
      </c>
      <c r="F32" s="44">
        <f>-760-366</f>
        <v>-1126</v>
      </c>
    </row>
    <row r="33" spans="5:6" ht="12.75">
      <c r="E33" s="44"/>
      <c r="F33" s="44"/>
    </row>
    <row r="34" spans="2:6" ht="12.75">
      <c r="B34" s="1" t="s">
        <v>176</v>
      </c>
      <c r="C34" s="1" t="s">
        <v>188</v>
      </c>
      <c r="E34" s="44">
        <v>-3485</v>
      </c>
      <c r="F34" s="44">
        <v>-3485</v>
      </c>
    </row>
    <row r="35" spans="5:6" ht="12.75">
      <c r="E35" s="44"/>
      <c r="F35" s="44"/>
    </row>
    <row r="36" spans="2:6" ht="12.75">
      <c r="B36" s="1" t="s">
        <v>177</v>
      </c>
      <c r="C36" s="1" t="s">
        <v>103</v>
      </c>
      <c r="E36" s="44">
        <v>0</v>
      </c>
      <c r="F36" s="44">
        <v>503</v>
      </c>
    </row>
    <row r="37" spans="5:6" ht="12.75">
      <c r="E37" s="44"/>
      <c r="F37" s="44"/>
    </row>
    <row r="38" spans="2:6" ht="12.75">
      <c r="B38" s="1" t="s">
        <v>178</v>
      </c>
      <c r="C38" s="1" t="s">
        <v>181</v>
      </c>
      <c r="E38" s="43">
        <v>0</v>
      </c>
      <c r="F38" s="43">
        <v>18</v>
      </c>
    </row>
    <row r="39" spans="5:6" ht="12.75">
      <c r="E39" s="43"/>
      <c r="F39" s="43"/>
    </row>
    <row r="40" spans="2:6" ht="12.75">
      <c r="B40" s="1" t="s">
        <v>192</v>
      </c>
      <c r="C40" s="1" t="s">
        <v>187</v>
      </c>
      <c r="E40" s="43">
        <v>6797</v>
      </c>
      <c r="F40" s="43">
        <v>6797</v>
      </c>
    </row>
    <row r="41" spans="5:6" ht="12.75">
      <c r="E41" s="43"/>
      <c r="F41" s="43"/>
    </row>
    <row r="42" spans="5:6" ht="12.75">
      <c r="E42" s="45">
        <f>SUM(E23:E41)</f>
        <v>2836</v>
      </c>
      <c r="F42" s="45">
        <f>SUM(F23:F41)</f>
        <v>8795</v>
      </c>
    </row>
    <row r="43" spans="5:6" ht="12.75">
      <c r="E43" s="42"/>
      <c r="F43" s="42"/>
    </row>
    <row r="44" spans="1:6" ht="12.75">
      <c r="A44" s="2">
        <v>3</v>
      </c>
      <c r="B44" s="12" t="s">
        <v>104</v>
      </c>
      <c r="E44" s="41"/>
      <c r="F44" s="41"/>
    </row>
    <row r="45" ht="12.75">
      <c r="B45" s="1" t="s">
        <v>105</v>
      </c>
    </row>
    <row r="48" spans="1:2" ht="12.75">
      <c r="A48" s="86">
        <v>4</v>
      </c>
      <c r="B48" s="12" t="s">
        <v>36</v>
      </c>
    </row>
    <row r="49" ht="12.75">
      <c r="B49" s="33" t="s">
        <v>189</v>
      </c>
    </row>
    <row r="50" ht="12.75">
      <c r="B50" s="33" t="s">
        <v>190</v>
      </c>
    </row>
    <row r="51" ht="12.75">
      <c r="B51" s="33"/>
    </row>
    <row r="53" spans="1:2" ht="12.75">
      <c r="A53" s="2">
        <v>5</v>
      </c>
      <c r="B53" s="5" t="s">
        <v>106</v>
      </c>
    </row>
    <row r="54" ht="12.75">
      <c r="B54" s="1" t="s">
        <v>107</v>
      </c>
    </row>
    <row r="57" spans="1:2" ht="12.75">
      <c r="A57" s="86">
        <v>6</v>
      </c>
      <c r="B57" s="5" t="s">
        <v>108</v>
      </c>
    </row>
    <row r="58" spans="1:7" ht="12.75">
      <c r="A58" s="86"/>
      <c r="B58" s="33" t="s">
        <v>193</v>
      </c>
      <c r="C58" s="15"/>
      <c r="D58" s="15"/>
      <c r="E58" s="15"/>
      <c r="F58" s="15"/>
      <c r="G58" s="15"/>
    </row>
    <row r="59" spans="2:7" ht="12.75">
      <c r="B59" s="33"/>
      <c r="C59" s="15"/>
      <c r="D59" s="15"/>
      <c r="E59" s="15"/>
      <c r="F59" s="15"/>
      <c r="G59" s="15"/>
    </row>
    <row r="61" spans="1:2" ht="12.75">
      <c r="A61" s="2">
        <v>7</v>
      </c>
      <c r="B61" s="5" t="s">
        <v>109</v>
      </c>
    </row>
    <row r="62" spans="2:3" ht="12.75">
      <c r="B62" s="1" t="s">
        <v>14</v>
      </c>
      <c r="C62" s="1" t="s">
        <v>110</v>
      </c>
    </row>
    <row r="64" spans="3:4" ht="12.75">
      <c r="C64" s="37"/>
      <c r="D64" s="39" t="s">
        <v>13</v>
      </c>
    </row>
    <row r="65" spans="3:4" ht="12.75">
      <c r="C65" s="37"/>
      <c r="D65" s="39"/>
    </row>
    <row r="66" spans="3:4" ht="12.75">
      <c r="C66" s="37" t="s">
        <v>111</v>
      </c>
      <c r="D66" s="38">
        <v>8408</v>
      </c>
    </row>
    <row r="67" spans="3:4" ht="12.75">
      <c r="C67" s="37" t="s">
        <v>112</v>
      </c>
      <c r="D67" s="38">
        <v>403</v>
      </c>
    </row>
    <row r="68" spans="3:4" ht="12.75">
      <c r="C68" s="37" t="s">
        <v>113</v>
      </c>
      <c r="D68" s="38">
        <v>238</v>
      </c>
    </row>
    <row r="73" spans="2:3" ht="12.75">
      <c r="B73" s="1" t="s">
        <v>16</v>
      </c>
      <c r="C73" s="1" t="s">
        <v>179</v>
      </c>
    </row>
    <row r="75" spans="3:4" ht="12.75">
      <c r="C75" s="14"/>
      <c r="D75" s="40" t="s">
        <v>13</v>
      </c>
    </row>
    <row r="76" spans="3:4" ht="12.75">
      <c r="C76" s="14"/>
      <c r="D76" s="40"/>
    </row>
    <row r="77" spans="3:4" ht="12.75">
      <c r="C77" s="14" t="s">
        <v>114</v>
      </c>
      <c r="D77" s="38">
        <v>37395</v>
      </c>
    </row>
    <row r="78" spans="3:4" ht="12.75">
      <c r="C78" s="14" t="s">
        <v>115</v>
      </c>
      <c r="D78" s="38">
        <v>10572</v>
      </c>
    </row>
    <row r="79" spans="3:4" ht="14.25" customHeight="1">
      <c r="C79" s="14" t="s">
        <v>116</v>
      </c>
      <c r="D79" s="38">
        <v>18085</v>
      </c>
    </row>
    <row r="82" spans="1:5" ht="12.75">
      <c r="A82" s="2">
        <v>8</v>
      </c>
      <c r="B82" s="29" t="s">
        <v>117</v>
      </c>
      <c r="C82" s="29"/>
      <c r="D82" s="17"/>
      <c r="E82" s="17"/>
    </row>
    <row r="83" spans="2:5" ht="12.75">
      <c r="B83" s="17" t="s">
        <v>195</v>
      </c>
      <c r="C83" s="17"/>
      <c r="D83" s="17"/>
      <c r="E83" s="17"/>
    </row>
    <row r="84" spans="2:5" ht="12.75">
      <c r="B84" s="17" t="s">
        <v>196</v>
      </c>
      <c r="C84" s="17"/>
      <c r="D84" s="17"/>
      <c r="E84" s="17"/>
    </row>
    <row r="86" spans="1:2" ht="12.75">
      <c r="A86" s="86">
        <v>9</v>
      </c>
      <c r="B86" s="5" t="s">
        <v>118</v>
      </c>
    </row>
    <row r="87" spans="1:2" ht="12.75">
      <c r="A87" s="86"/>
      <c r="B87" s="5"/>
    </row>
    <row r="88" spans="1:3" ht="12.75">
      <c r="A88" s="86"/>
      <c r="B88" s="1" t="s">
        <v>37</v>
      </c>
      <c r="C88" s="1" t="s">
        <v>205</v>
      </c>
    </row>
    <row r="89" ht="12.75">
      <c r="A89" s="86"/>
    </row>
    <row r="90" spans="1:3" ht="12.75">
      <c r="A90" s="86"/>
      <c r="B90" s="34" t="s">
        <v>198</v>
      </c>
      <c r="C90" s="1" t="s">
        <v>199</v>
      </c>
    </row>
    <row r="91" spans="1:3" ht="12.75">
      <c r="A91" s="86"/>
      <c r="B91" s="5"/>
      <c r="C91" s="1" t="s">
        <v>200</v>
      </c>
    </row>
    <row r="92" spans="1:2" ht="12.75">
      <c r="A92" s="86"/>
      <c r="B92" s="5"/>
    </row>
    <row r="93" spans="1:3" ht="12.75">
      <c r="A93" s="86"/>
      <c r="B93" s="34" t="s">
        <v>201</v>
      </c>
      <c r="C93" s="1" t="s">
        <v>202</v>
      </c>
    </row>
    <row r="94" spans="1:3" ht="12.75">
      <c r="A94" s="86"/>
      <c r="B94" s="5"/>
      <c r="C94" s="1" t="s">
        <v>203</v>
      </c>
    </row>
    <row r="96" spans="2:3" ht="12.75">
      <c r="B96" s="34" t="s">
        <v>204</v>
      </c>
      <c r="C96" s="1" t="s">
        <v>207</v>
      </c>
    </row>
    <row r="97" ht="12.75">
      <c r="C97" s="1" t="s">
        <v>206</v>
      </c>
    </row>
    <row r="99" ht="12.75">
      <c r="C99" s="1" t="s">
        <v>208</v>
      </c>
    </row>
    <row r="100" ht="12.75">
      <c r="C100" s="1" t="s">
        <v>209</v>
      </c>
    </row>
    <row r="101" ht="12.75">
      <c r="C101" s="1" t="s">
        <v>210</v>
      </c>
    </row>
    <row r="103" ht="12.75">
      <c r="C103" s="1" t="s">
        <v>211</v>
      </c>
    </row>
    <row r="104" ht="12.75">
      <c r="C104" s="1" t="s">
        <v>212</v>
      </c>
    </row>
    <row r="105" ht="12.75">
      <c r="C105" s="1" t="s">
        <v>213</v>
      </c>
    </row>
    <row r="106" ht="12.75">
      <c r="C106" s="1" t="s">
        <v>214</v>
      </c>
    </row>
    <row r="108" spans="2:3" ht="12.75">
      <c r="B108" s="1" t="s">
        <v>40</v>
      </c>
      <c r="C108" s="1" t="s">
        <v>215</v>
      </c>
    </row>
    <row r="109" ht="12.75">
      <c r="C109" s="1" t="s">
        <v>216</v>
      </c>
    </row>
    <row r="110" ht="12.75">
      <c r="C110" s="1" t="s">
        <v>217</v>
      </c>
    </row>
    <row r="111" ht="12.75">
      <c r="C111" s="1" t="s">
        <v>218</v>
      </c>
    </row>
    <row r="112" ht="12.75">
      <c r="C112" s="1" t="s">
        <v>219</v>
      </c>
    </row>
    <row r="114" ht="12.75">
      <c r="C114" s="1" t="s">
        <v>220</v>
      </c>
    </row>
    <row r="115" ht="12.75">
      <c r="C115" s="1" t="s">
        <v>221</v>
      </c>
    </row>
    <row r="118" spans="1:2" ht="12.75">
      <c r="A118" s="2">
        <v>10</v>
      </c>
      <c r="B118" s="5" t="s">
        <v>119</v>
      </c>
    </row>
    <row r="119" ht="12.75">
      <c r="B119" s="17" t="s">
        <v>120</v>
      </c>
    </row>
    <row r="120" ht="12.75">
      <c r="B120" s="18"/>
    </row>
    <row r="122" spans="1:2" ht="12.75">
      <c r="A122" s="86">
        <v>11</v>
      </c>
      <c r="B122" s="12" t="s">
        <v>121</v>
      </c>
    </row>
    <row r="123" ht="12.75">
      <c r="B123" s="1" t="s">
        <v>122</v>
      </c>
    </row>
    <row r="124" ht="12.75">
      <c r="B124" s="1" t="s">
        <v>123</v>
      </c>
    </row>
    <row r="125" spans="2:3" ht="12.75">
      <c r="B125" s="1" t="s">
        <v>14</v>
      </c>
      <c r="C125" s="1" t="s">
        <v>222</v>
      </c>
    </row>
    <row r="126" ht="12.75">
      <c r="C126" s="1" t="s">
        <v>223</v>
      </c>
    </row>
    <row r="127" spans="2:3" ht="12.75">
      <c r="B127" s="1" t="s">
        <v>124</v>
      </c>
      <c r="C127" s="36" t="s">
        <v>197</v>
      </c>
    </row>
    <row r="129" spans="1:2" ht="12.75">
      <c r="A129" s="2">
        <v>12</v>
      </c>
      <c r="B129" s="5" t="s">
        <v>125</v>
      </c>
    </row>
    <row r="130" ht="12.75">
      <c r="B130" s="5"/>
    </row>
    <row r="131" ht="12.75">
      <c r="B131" s="30" t="s">
        <v>180</v>
      </c>
    </row>
    <row r="133" ht="12.75">
      <c r="B133" s="72" t="s">
        <v>82</v>
      </c>
    </row>
    <row r="134" spans="2:4" ht="12.75">
      <c r="B134" s="14"/>
      <c r="C134" s="14"/>
      <c r="D134" s="40" t="s">
        <v>13</v>
      </c>
    </row>
    <row r="135" spans="2:4" ht="12.75">
      <c r="B135" s="14"/>
      <c r="C135" s="14"/>
      <c r="D135" s="19"/>
    </row>
    <row r="136" spans="2:4" ht="12.75">
      <c r="B136" s="69" t="s">
        <v>126</v>
      </c>
      <c r="C136" s="14"/>
      <c r="D136" s="42">
        <f>+'[2]A'!$AF$36/1000</f>
        <v>160040.0428682184</v>
      </c>
    </row>
    <row r="137" spans="2:4" ht="12.75">
      <c r="B137" s="69" t="s">
        <v>127</v>
      </c>
      <c r="C137" s="14"/>
      <c r="D137" s="35">
        <v>398309</v>
      </c>
    </row>
    <row r="138" ht="12.75">
      <c r="D138" s="70">
        <f>SUM(D136:D137)</f>
        <v>558349.0428682184</v>
      </c>
    </row>
    <row r="139" ht="12.75">
      <c r="D139" s="38"/>
    </row>
    <row r="140" spans="2:4" ht="12.75">
      <c r="B140" s="1" t="s">
        <v>128</v>
      </c>
      <c r="D140" s="38"/>
    </row>
    <row r="141" ht="12.75">
      <c r="D141" s="38"/>
    </row>
    <row r="142" ht="12.75">
      <c r="D142" s="71" t="s">
        <v>129</v>
      </c>
    </row>
    <row r="143" spans="2:4" ht="12.75">
      <c r="B143" s="1" t="s">
        <v>130</v>
      </c>
      <c r="D143" s="38"/>
    </row>
    <row r="144" spans="2:4" ht="12.75">
      <c r="B144"/>
      <c r="C144" s="1" t="s">
        <v>131</v>
      </c>
      <c r="D144" s="38">
        <f>+'[2]A'!$D$55/1000</f>
        <v>5132.943645583763</v>
      </c>
    </row>
    <row r="145" spans="2:4" ht="12.75">
      <c r="B145"/>
      <c r="C145" s="1" t="s">
        <v>133</v>
      </c>
      <c r="D145" s="38">
        <f>+'[2]A'!$D$56/1000</f>
        <v>80.635</v>
      </c>
    </row>
    <row r="146" spans="1:4" ht="12.75">
      <c r="A146" s="7"/>
      <c r="D146" s="35"/>
    </row>
    <row r="147" spans="1:4" ht="12.75">
      <c r="A147" s="7"/>
      <c r="B147" s="1" t="s">
        <v>132</v>
      </c>
      <c r="D147" s="35"/>
    </row>
    <row r="148" spans="1:4" ht="12.75">
      <c r="A148" s="7"/>
      <c r="B148"/>
      <c r="C148" s="1" t="s">
        <v>131</v>
      </c>
      <c r="D148" s="35">
        <v>42445</v>
      </c>
    </row>
    <row r="149" spans="1:4" ht="12.75">
      <c r="A149" s="7"/>
      <c r="B149"/>
      <c r="C149" s="1" t="s">
        <v>133</v>
      </c>
      <c r="D149" s="35">
        <f>+'[2]A'!$C$56/1000</f>
        <v>6583.2</v>
      </c>
    </row>
    <row r="150" spans="1:4" ht="12.75">
      <c r="A150" s="7"/>
      <c r="B150"/>
      <c r="C150" s="1" t="s">
        <v>134</v>
      </c>
      <c r="D150" s="35">
        <f>+'[2]A'!$C$57/1000</f>
        <v>3148.6330000000003</v>
      </c>
    </row>
    <row r="151" spans="1:4" ht="12.75">
      <c r="A151" s="7"/>
      <c r="D151" s="35"/>
    </row>
    <row r="152" spans="1:4" ht="12.75">
      <c r="A152" s="7"/>
      <c r="D152" s="35"/>
    </row>
    <row r="153" spans="2:4" ht="12.75">
      <c r="B153" s="72" t="s">
        <v>96</v>
      </c>
      <c r="D153" s="35"/>
    </row>
    <row r="154" spans="2:4" ht="12.75">
      <c r="B154" s="14"/>
      <c r="C154" s="14"/>
      <c r="D154" s="71" t="s">
        <v>13</v>
      </c>
    </row>
    <row r="155" spans="2:4" ht="12.75">
      <c r="B155"/>
      <c r="C155" s="14"/>
      <c r="D155" s="38"/>
    </row>
    <row r="156" spans="2:4" ht="12.75">
      <c r="B156" s="14" t="s">
        <v>126</v>
      </c>
      <c r="C156" s="14"/>
      <c r="D156" s="38">
        <v>318177</v>
      </c>
    </row>
    <row r="157" spans="2:4" ht="12.75">
      <c r="B157" s="14" t="s">
        <v>127</v>
      </c>
      <c r="C157" s="14"/>
      <c r="D157" s="38">
        <f>(+'[1]A'!$AE$36+'[1]A'!$AE$51)/1000+1</f>
        <v>228961.43778914996</v>
      </c>
    </row>
    <row r="158" spans="2:4" ht="12.75">
      <c r="B158" s="14"/>
      <c r="C158" s="14"/>
      <c r="D158" s="70">
        <f>SUM(D156:D157)</f>
        <v>547138.4377891499</v>
      </c>
    </row>
    <row r="159" spans="2:4" ht="12.75">
      <c r="B159" s="14"/>
      <c r="C159" s="14"/>
      <c r="D159" s="38"/>
    </row>
    <row r="160" spans="2:4" ht="12.75">
      <c r="B160" s="14" t="s">
        <v>135</v>
      </c>
      <c r="C160" s="14"/>
      <c r="D160" s="38"/>
    </row>
    <row r="161" spans="2:4" ht="12.75">
      <c r="B161" s="14"/>
      <c r="C161" s="14"/>
      <c r="D161" s="38"/>
    </row>
    <row r="162" spans="2:4" ht="12.75">
      <c r="B162" s="20"/>
      <c r="C162" s="14"/>
      <c r="D162" s="71" t="s">
        <v>129</v>
      </c>
    </row>
    <row r="163" spans="2:4" ht="12.75">
      <c r="B163" s="14" t="s">
        <v>136</v>
      </c>
      <c r="C163" s="14"/>
      <c r="D163" s="38"/>
    </row>
    <row r="164" spans="2:4" ht="12.75">
      <c r="B164" s="14"/>
      <c r="C164" s="14" t="s">
        <v>131</v>
      </c>
      <c r="D164" s="38">
        <f>+'[1]A'!$C$71/1000</f>
        <v>83730.915</v>
      </c>
    </row>
    <row r="165" spans="2:4" ht="12.75">
      <c r="B165" s="14"/>
      <c r="C165" s="14"/>
      <c r="D165" s="38"/>
    </row>
    <row r="166" spans="2:4" ht="12.75">
      <c r="B166" s="14"/>
      <c r="C166" s="14"/>
      <c r="D166" s="38"/>
    </row>
    <row r="167" spans="2:4" ht="12.75">
      <c r="B167" s="14" t="s">
        <v>132</v>
      </c>
      <c r="C167" s="14"/>
      <c r="D167" s="38"/>
    </row>
    <row r="168" spans="2:4" ht="12.75">
      <c r="B168" s="14"/>
      <c r="C168" s="14" t="s">
        <v>131</v>
      </c>
      <c r="D168" s="38">
        <v>9956</v>
      </c>
    </row>
    <row r="169" spans="2:4" ht="12.75">
      <c r="B169" s="14"/>
      <c r="C169" s="14" t="s">
        <v>133</v>
      </c>
      <c r="D169" s="38">
        <v>60394</v>
      </c>
    </row>
    <row r="170" spans="2:4" ht="12.75">
      <c r="B170" s="14"/>
      <c r="C170" s="14"/>
      <c r="D170" s="38"/>
    </row>
    <row r="171" spans="2:4" ht="12.75">
      <c r="B171" s="14"/>
      <c r="C171" s="14"/>
      <c r="D171" s="38"/>
    </row>
    <row r="172" spans="1:2" ht="12.75">
      <c r="A172" s="86">
        <v>13</v>
      </c>
      <c r="B172" s="31" t="s">
        <v>137</v>
      </c>
    </row>
    <row r="173" ht="12.75">
      <c r="D173" s="34" t="s">
        <v>13</v>
      </c>
    </row>
    <row r="175" spans="3:5" ht="12.75">
      <c r="C175" s="1" t="s">
        <v>138</v>
      </c>
      <c r="D175" s="67">
        <v>10099</v>
      </c>
      <c r="E175" s="33"/>
    </row>
    <row r="176" spans="3:5" ht="12.75">
      <c r="C176" s="1" t="s">
        <v>139</v>
      </c>
      <c r="D176" s="33"/>
      <c r="E176" s="33"/>
    </row>
    <row r="178" ht="12.75">
      <c r="C178" s="18"/>
    </row>
    <row r="180" spans="1:2" ht="12.75">
      <c r="A180" s="2">
        <v>14</v>
      </c>
      <c r="B180" s="31" t="s">
        <v>140</v>
      </c>
    </row>
    <row r="181" ht="12.75">
      <c r="B181" s="33" t="s">
        <v>141</v>
      </c>
    </row>
    <row r="182" ht="12.75">
      <c r="B182" s="21"/>
    </row>
    <row r="184" spans="1:2" ht="12.75">
      <c r="A184" s="2">
        <v>15</v>
      </c>
      <c r="B184" s="31" t="s">
        <v>142</v>
      </c>
    </row>
    <row r="185" ht="12.75">
      <c r="B185" s="36" t="s">
        <v>225</v>
      </c>
    </row>
    <row r="186" ht="12.75">
      <c r="B186" s="36"/>
    </row>
    <row r="188" spans="1:2" ht="12.75">
      <c r="A188" s="2">
        <v>16</v>
      </c>
      <c r="B188" s="31" t="s">
        <v>143</v>
      </c>
    </row>
    <row r="189" ht="12.75">
      <c r="B189" s="74" t="s">
        <v>163</v>
      </c>
    </row>
    <row r="190" ht="12.75">
      <c r="B190" s="74"/>
    </row>
    <row r="191" ht="12.75">
      <c r="B191" s="77" t="s">
        <v>164</v>
      </c>
    </row>
    <row r="193" spans="3:6" ht="12.75">
      <c r="C193" s="22"/>
      <c r="D193" s="48" t="s">
        <v>15</v>
      </c>
      <c r="E193" s="48" t="s">
        <v>144</v>
      </c>
      <c r="F193" s="87" t="s">
        <v>145</v>
      </c>
    </row>
    <row r="194" spans="3:6" ht="12.75">
      <c r="C194" s="23"/>
      <c r="D194" s="49"/>
      <c r="E194" s="50" t="s">
        <v>36</v>
      </c>
      <c r="F194" s="88" t="s">
        <v>146</v>
      </c>
    </row>
    <row r="195" spans="3:6" ht="12.75">
      <c r="C195" s="16"/>
      <c r="D195" s="52" t="s">
        <v>13</v>
      </c>
      <c r="E195" s="51" t="s">
        <v>13</v>
      </c>
      <c r="F195" s="28" t="s">
        <v>13</v>
      </c>
    </row>
    <row r="196" spans="3:6" ht="12.75">
      <c r="C196" s="23"/>
      <c r="D196" s="63"/>
      <c r="E196" s="63"/>
      <c r="F196" s="63"/>
    </row>
    <row r="197" spans="3:6" ht="12.75">
      <c r="C197" s="46" t="s">
        <v>147</v>
      </c>
      <c r="D197" s="64">
        <v>299462</v>
      </c>
      <c r="E197" s="64">
        <v>63575</v>
      </c>
      <c r="F197" s="64">
        <v>501826</v>
      </c>
    </row>
    <row r="198" spans="3:6" ht="12.75">
      <c r="C198" s="23" t="s">
        <v>148</v>
      </c>
      <c r="D198" s="64">
        <v>59358</v>
      </c>
      <c r="E198" s="64">
        <v>-27098</v>
      </c>
      <c r="F198" s="64">
        <v>-87470</v>
      </c>
    </row>
    <row r="199" spans="3:6" ht="12.75">
      <c r="C199" s="23" t="s">
        <v>149</v>
      </c>
      <c r="D199" s="64">
        <v>130150</v>
      </c>
      <c r="E199" s="64">
        <v>2337</v>
      </c>
      <c r="F199" s="64">
        <v>55568</v>
      </c>
    </row>
    <row r="200" spans="3:6" ht="12.75">
      <c r="C200" s="23" t="s">
        <v>150</v>
      </c>
      <c r="D200" s="64">
        <v>0</v>
      </c>
      <c r="E200" s="64">
        <v>20069</v>
      </c>
      <c r="F200" s="64">
        <v>4926</v>
      </c>
    </row>
    <row r="201" spans="3:6" ht="12.75">
      <c r="C201" s="23" t="s">
        <v>151</v>
      </c>
      <c r="D201" s="64">
        <f>60336+16520+1264</f>
        <v>78120</v>
      </c>
      <c r="E201" s="64">
        <f>-14303+3033-21714</f>
        <v>-32984</v>
      </c>
      <c r="F201" s="64">
        <f>265582-189129</f>
        <v>76453</v>
      </c>
    </row>
    <row r="202" spans="3:6" ht="12.75">
      <c r="C202" s="47"/>
      <c r="D202" s="65">
        <f>SUM(D197:D201)</f>
        <v>567090</v>
      </c>
      <c r="E202" s="65">
        <f>SUM(E197:E201)</f>
        <v>25899</v>
      </c>
      <c r="F202" s="65">
        <f>SUM(F197:F201)</f>
        <v>551303</v>
      </c>
    </row>
    <row r="203" spans="3:6" ht="12.75">
      <c r="C203" s="20"/>
      <c r="D203" s="66"/>
      <c r="E203" s="66"/>
      <c r="F203" s="66"/>
    </row>
    <row r="204" spans="2:6" ht="12.75">
      <c r="B204" s="12" t="s">
        <v>165</v>
      </c>
      <c r="C204" s="20"/>
      <c r="D204" s="66"/>
      <c r="E204" s="66"/>
      <c r="F204" s="66"/>
    </row>
    <row r="205" spans="3:6" ht="12.75">
      <c r="C205" s="14"/>
      <c r="D205" s="42"/>
      <c r="E205" s="42"/>
      <c r="F205" s="42"/>
    </row>
    <row r="206" spans="3:6" ht="12.75">
      <c r="C206" s="22"/>
      <c r="D206" s="78" t="s">
        <v>15</v>
      </c>
      <c r="E206" s="48" t="s">
        <v>144</v>
      </c>
      <c r="F206" s="87" t="s">
        <v>145</v>
      </c>
    </row>
    <row r="207" spans="3:6" ht="12.75">
      <c r="C207" s="23"/>
      <c r="D207" s="49"/>
      <c r="E207" s="50" t="s">
        <v>36</v>
      </c>
      <c r="F207" s="88" t="s">
        <v>146</v>
      </c>
    </row>
    <row r="208" spans="3:6" ht="12.75">
      <c r="C208" s="23"/>
      <c r="D208" s="52" t="s">
        <v>13</v>
      </c>
      <c r="E208" s="51" t="s">
        <v>13</v>
      </c>
      <c r="F208" s="28" t="s">
        <v>13</v>
      </c>
    </row>
    <row r="209" spans="3:6" ht="12.75">
      <c r="C209" s="23"/>
      <c r="D209" s="80"/>
      <c r="E209" s="82"/>
      <c r="F209" s="28"/>
    </row>
    <row r="210" spans="3:6" ht="12.75">
      <c r="C210" s="23" t="s">
        <v>166</v>
      </c>
      <c r="D210" s="81">
        <v>421681</v>
      </c>
      <c r="E210" s="83">
        <v>68517</v>
      </c>
      <c r="F210" s="64">
        <v>775138</v>
      </c>
    </row>
    <row r="211" spans="3:6" ht="12.75">
      <c r="C211" s="23" t="s">
        <v>167</v>
      </c>
      <c r="D211" s="81">
        <v>10029</v>
      </c>
      <c r="E211" s="83">
        <v>-12406</v>
      </c>
      <c r="F211" s="64">
        <v>19335</v>
      </c>
    </row>
    <row r="212" spans="3:6" ht="12.75">
      <c r="C212" s="23" t="s">
        <v>168</v>
      </c>
      <c r="D212" s="81">
        <v>35661</v>
      </c>
      <c r="E212" s="83">
        <f>-14333+407-103-12-30</f>
        <v>-14071</v>
      </c>
      <c r="F212" s="64">
        <v>-187214</v>
      </c>
    </row>
    <row r="213" spans="3:6" ht="12.75">
      <c r="C213" s="23" t="s">
        <v>169</v>
      </c>
      <c r="D213" s="81">
        <v>54272</v>
      </c>
      <c r="E213" s="83">
        <v>-10666</v>
      </c>
      <c r="F213" s="64">
        <v>-67454</v>
      </c>
    </row>
    <row r="214" spans="3:6" ht="12.75">
      <c r="C214" s="23" t="s">
        <v>170</v>
      </c>
      <c r="D214" s="81">
        <v>45074</v>
      </c>
      <c r="E214" s="83">
        <v>-8662</v>
      </c>
      <c r="F214" s="64">
        <v>9521</v>
      </c>
    </row>
    <row r="215" spans="3:6" ht="12.75">
      <c r="C215" s="23" t="s">
        <v>171</v>
      </c>
      <c r="D215" s="81">
        <v>373</v>
      </c>
      <c r="E215" s="83">
        <v>3187</v>
      </c>
      <c r="F215" s="64">
        <v>1977</v>
      </c>
    </row>
    <row r="216" spans="3:6" ht="12.75">
      <c r="C216" s="47"/>
      <c r="D216" s="84">
        <f>SUM(D210:D215)</f>
        <v>567090</v>
      </c>
      <c r="E216" s="79">
        <f>SUM(E210:E215)</f>
        <v>25899</v>
      </c>
      <c r="F216" s="85">
        <f>SUM(F210:F215)</f>
        <v>551303</v>
      </c>
    </row>
    <row r="217" spans="3:6" ht="12.75">
      <c r="C217" s="14"/>
      <c r="D217" s="42"/>
      <c r="E217" s="42"/>
      <c r="F217" s="42"/>
    </row>
    <row r="218" spans="3:6" ht="12.75">
      <c r="C218" s="14"/>
      <c r="D218" s="14"/>
      <c r="E218" s="14"/>
      <c r="F218" s="14"/>
    </row>
    <row r="219" spans="1:6" ht="12.75">
      <c r="A219" s="2">
        <v>17</v>
      </c>
      <c r="B219" s="5" t="s">
        <v>152</v>
      </c>
      <c r="C219" s="14"/>
      <c r="D219" s="14"/>
      <c r="E219" s="14"/>
      <c r="F219" s="14"/>
    </row>
    <row r="220" ht="12.75">
      <c r="B220" s="1" t="s">
        <v>183</v>
      </c>
    </row>
    <row r="223" spans="1:2" ht="12.75">
      <c r="A223" s="2">
        <v>18</v>
      </c>
      <c r="B223" s="29" t="s">
        <v>153</v>
      </c>
    </row>
    <row r="224" ht="12.75">
      <c r="B224" s="17" t="s">
        <v>227</v>
      </c>
    </row>
    <row r="225" ht="12.75">
      <c r="B225" s="1" t="s">
        <v>228</v>
      </c>
    </row>
    <row r="226" ht="12.75">
      <c r="B226" s="1" t="s">
        <v>239</v>
      </c>
    </row>
    <row r="228" ht="12.75">
      <c r="B228" s="1" t="s">
        <v>242</v>
      </c>
    </row>
    <row r="229" ht="12.75">
      <c r="B229" s="1" t="s">
        <v>243</v>
      </c>
    </row>
    <row r="231" ht="12.75">
      <c r="B231" s="1" t="s">
        <v>240</v>
      </c>
    </row>
    <row r="232" ht="12.75">
      <c r="B232" s="1" t="s">
        <v>241</v>
      </c>
    </row>
    <row r="235" spans="1:2" ht="12.75">
      <c r="A235" s="2">
        <v>19</v>
      </c>
      <c r="B235" s="29" t="s">
        <v>154</v>
      </c>
    </row>
    <row r="236" ht="12.75">
      <c r="B236" s="17" t="s">
        <v>229</v>
      </c>
    </row>
    <row r="237" ht="12.75">
      <c r="B237" s="17" t="s">
        <v>230</v>
      </c>
    </row>
    <row r="238" ht="12.75">
      <c r="B238" s="17" t="s">
        <v>231</v>
      </c>
    </row>
    <row r="239" ht="12.75">
      <c r="B239" s="17"/>
    </row>
    <row r="240" ht="12.75">
      <c r="B240" s="17" t="s">
        <v>234</v>
      </c>
    </row>
    <row r="241" ht="12.75">
      <c r="B241" s="17" t="s">
        <v>244</v>
      </c>
    </row>
    <row r="242" ht="12.75">
      <c r="B242" s="17" t="s">
        <v>246</v>
      </c>
    </row>
    <row r="243" ht="12.75">
      <c r="B243" s="17"/>
    </row>
    <row r="244" ht="12.75">
      <c r="B244" s="17" t="s">
        <v>232</v>
      </c>
    </row>
    <row r="245" ht="12.75">
      <c r="B245" s="17"/>
    </row>
    <row r="247" spans="1:2" ht="12.75">
      <c r="A247" s="2">
        <v>20</v>
      </c>
      <c r="B247" s="12" t="s">
        <v>155</v>
      </c>
    </row>
    <row r="248" ht="12.75">
      <c r="B248" s="1" t="s">
        <v>156</v>
      </c>
    </row>
    <row r="251" spans="1:2" ht="12.75">
      <c r="A251" s="2">
        <v>21</v>
      </c>
      <c r="B251" s="5" t="s">
        <v>157</v>
      </c>
    </row>
    <row r="252" ht="12.75">
      <c r="B252" s="1" t="s">
        <v>182</v>
      </c>
    </row>
    <row r="255" spans="1:2" ht="12.75">
      <c r="A255" s="2">
        <v>22</v>
      </c>
      <c r="B255" s="5" t="s">
        <v>158</v>
      </c>
    </row>
    <row r="256" spans="1:2" s="17" customFormat="1" ht="12.75">
      <c r="A256" s="75"/>
      <c r="B256" s="17" t="s">
        <v>184</v>
      </c>
    </row>
    <row r="257" spans="1:2" s="17" customFormat="1" ht="12.75">
      <c r="A257" s="75"/>
      <c r="B257" s="17" t="s">
        <v>185</v>
      </c>
    </row>
    <row r="258" s="17" customFormat="1" ht="12.75">
      <c r="A258" s="75"/>
    </row>
    <row r="259" s="17" customFormat="1" ht="12.75">
      <c r="A259" s="75"/>
    </row>
    <row r="260" s="17" customFormat="1" ht="12.75">
      <c r="A260" s="75"/>
    </row>
    <row r="261" s="17" customFormat="1" ht="12.75">
      <c r="A261" s="75"/>
    </row>
    <row r="262" s="17" customFormat="1" ht="12.75">
      <c r="A262" s="75"/>
    </row>
    <row r="263" s="17" customFormat="1" ht="12.75">
      <c r="A263" s="75"/>
    </row>
    <row r="264" ht="12.75">
      <c r="A264" s="7" t="s">
        <v>245</v>
      </c>
    </row>
    <row r="272" ht="12.75">
      <c r="A272" s="7" t="s">
        <v>159</v>
      </c>
    </row>
    <row r="273" ht="12.75">
      <c r="A273" s="7" t="s">
        <v>160</v>
      </c>
    </row>
    <row r="274" ht="12.75">
      <c r="A274" s="7"/>
    </row>
    <row r="275" ht="12.75">
      <c r="A275" s="7" t="s">
        <v>161</v>
      </c>
    </row>
    <row r="276" ht="12.75">
      <c r="A276" s="7"/>
    </row>
    <row r="277" ht="12.75">
      <c r="A277" s="76" t="s">
        <v>191</v>
      </c>
    </row>
  </sheetData>
  <printOptions/>
  <pageMargins left="0.45" right="0.25" top="0.47" bottom="0.79" header="0.25" footer="0.21"/>
  <pageSetup horizontalDpi="600" verticalDpi="600" orientation="portrait" scale="75" r:id="rId1"/>
  <rowBreaks count="1" manualBreakCount="1">
    <brk id="254" max="255" man="1"/>
  </rowBreaks>
  <colBreaks count="2" manualBreakCount="2">
    <brk id="7" max="65535" man="1"/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&amp; general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 &amp; general bhd</dc:creator>
  <cp:keywords/>
  <dc:description/>
  <cp:lastModifiedBy>Land &amp; General Berhad</cp:lastModifiedBy>
  <cp:lastPrinted>2000-02-29T06:32:00Z</cp:lastPrinted>
  <dcterms:created xsi:type="dcterms:W3CDTF">1999-10-06T02:52:28Z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