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2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<sst xmlns="http://schemas.openxmlformats.org/spreadsheetml/2006/main" count="274" uniqueCount="234">
  <si>
    <t>OLYMPIA INDUSTRIES BERHAD</t>
  </si>
  <si>
    <t>(Company No. 63026-U)</t>
  </si>
  <si>
    <t>(Incorporated in Malaysia)</t>
  </si>
  <si>
    <t>REPORT OF UNAUDITED RESULTS</t>
  </si>
  <si>
    <t>FOR THE QUARTER ENDED 31 DECEMBER 2001</t>
  </si>
  <si>
    <t xml:space="preserve">The Directors of Olympia Industries Berhad wish to announce the unaudited results of the Group for the second quarter ended </t>
  </si>
  <si>
    <t xml:space="preserve">31 December 2001 as follows : </t>
  </si>
  <si>
    <t>INDIVIDUAL QUARTER</t>
  </si>
  <si>
    <t>CUMULATIVE QUARTER</t>
  </si>
  <si>
    <t>Preceding year</t>
  </si>
  <si>
    <t xml:space="preserve">Current </t>
  </si>
  <si>
    <t>corresponding</t>
  </si>
  <si>
    <t>Current year</t>
  </si>
  <si>
    <t>year quarter</t>
  </si>
  <si>
    <t>quarter</t>
  </si>
  <si>
    <t>to date</t>
  </si>
  <si>
    <t>period</t>
  </si>
  <si>
    <t>31 Dec 2001</t>
  </si>
  <si>
    <t>31 Dec 2000</t>
  </si>
  <si>
    <t>RM'000</t>
  </si>
  <si>
    <t>1</t>
  </si>
  <si>
    <t>(a)</t>
  </si>
  <si>
    <t>Revenue</t>
  </si>
  <si>
    <t>(b)</t>
  </si>
  <si>
    <t>Investment income</t>
  </si>
  <si>
    <t>(c)</t>
  </si>
  <si>
    <t xml:space="preserve">Other income </t>
  </si>
  <si>
    <t>2</t>
  </si>
  <si>
    <t>Profit / (loss) before finance costs,</t>
  </si>
  <si>
    <t>depreciation and amortisation,</t>
  </si>
  <si>
    <t>exceptional items, income tax, minority</t>
  </si>
  <si>
    <t>interests and extraordinary items</t>
  </si>
  <si>
    <t>Finance cost</t>
  </si>
  <si>
    <t>Depreciation and amortisation</t>
  </si>
  <si>
    <t>(d)</t>
  </si>
  <si>
    <t>Exceptional items</t>
  </si>
  <si>
    <t>(e)</t>
  </si>
  <si>
    <t>Profit / (loss) before income tax,</t>
  </si>
  <si>
    <t>minority interest and extraordinary items</t>
  </si>
  <si>
    <t>(f)</t>
  </si>
  <si>
    <t>Share of profit and losses of associated companies</t>
  </si>
  <si>
    <t>(g)</t>
  </si>
  <si>
    <t>Profit / (loss) before income tax, minority interests</t>
  </si>
  <si>
    <t>and extraordinary items</t>
  </si>
  <si>
    <t>(h)</t>
  </si>
  <si>
    <t>Income Tax</t>
  </si>
  <si>
    <t>(i)</t>
  </si>
  <si>
    <t>Profit / (loss) after income tax before deducting</t>
  </si>
  <si>
    <t>minority interest</t>
  </si>
  <si>
    <t>(ii)</t>
  </si>
  <si>
    <t>Less minority interests</t>
  </si>
  <si>
    <t>(j)</t>
  </si>
  <si>
    <t>Pre-acquisition profit / (loss)</t>
  </si>
  <si>
    <t>(k)</t>
  </si>
  <si>
    <t xml:space="preserve">Net profit / (loss) from ordinary activities </t>
  </si>
  <si>
    <t>attributable to members of the company</t>
  </si>
  <si>
    <t>(l)</t>
  </si>
  <si>
    <t>Extraordinary items</t>
  </si>
  <si>
    <t>(iii)</t>
  </si>
  <si>
    <t>Extraordinary items attributable to members</t>
  </si>
  <si>
    <t>of the company</t>
  </si>
  <si>
    <t>(m)</t>
  </si>
  <si>
    <t>Net profit / (loss) attributable to  members</t>
  </si>
  <si>
    <t>3</t>
  </si>
  <si>
    <t>Earnings per share based on 2(m) above after</t>
  </si>
  <si>
    <t xml:space="preserve">deducting any provision for preference </t>
  </si>
  <si>
    <t>dividends, if any :-</t>
  </si>
  <si>
    <t xml:space="preserve">Basic (based on 508,381,000 ordinary </t>
  </si>
  <si>
    <t>shares) (sen)</t>
  </si>
  <si>
    <t xml:space="preserve">Fully diluted </t>
  </si>
  <si>
    <t>N/A</t>
  </si>
  <si>
    <t>OLYMPIA INDUSTRIES BERHAD (63026-U)</t>
  </si>
  <si>
    <t>Unaudited Consolidated Balance Sheet as at 31 December 2001</t>
  </si>
  <si>
    <t>AS AT END OF</t>
  </si>
  <si>
    <t>AS AT PRECEDING</t>
  </si>
  <si>
    <t>CURRENT QUARTER</t>
  </si>
  <si>
    <t>FINANCIAL YEAR END</t>
  </si>
  <si>
    <t>30 June 2001</t>
  </si>
  <si>
    <t>1.</t>
  </si>
  <si>
    <t>Property, plant and equipment</t>
  </si>
  <si>
    <t>2.</t>
  </si>
  <si>
    <t>Investment property</t>
  </si>
  <si>
    <t>3.</t>
  </si>
  <si>
    <t>Investment in associated companies</t>
  </si>
  <si>
    <t>4.</t>
  </si>
  <si>
    <t>Long term investments</t>
  </si>
  <si>
    <t>Goodwill on consolidation</t>
  </si>
  <si>
    <t>Intangible assets</t>
  </si>
  <si>
    <t>Long term debtor</t>
  </si>
  <si>
    <t>Other long term assets</t>
  </si>
  <si>
    <t>Current Assets</t>
  </si>
  <si>
    <t>Inventories</t>
  </si>
  <si>
    <t>Trade receivables</t>
  </si>
  <si>
    <t>Short term investments</t>
  </si>
  <si>
    <t>Cash</t>
  </si>
  <si>
    <t>Development properties</t>
  </si>
  <si>
    <t>Other Debtors</t>
  </si>
  <si>
    <t>Due from customers for construction contracts</t>
  </si>
  <si>
    <t>Current Liabilities</t>
  </si>
  <si>
    <t xml:space="preserve">Trade payables </t>
  </si>
  <si>
    <t>Other payables</t>
  </si>
  <si>
    <t>Short term borrowings</t>
  </si>
  <si>
    <t>Provision for taxation</t>
  </si>
  <si>
    <t>Due to customers for construction contracts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</si>
  <si>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</si>
  <si>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</si>
  <si>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</si>
  <si>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</si>
  <si>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</si>
  <si>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</si>
  <si>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</si>
  <si>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</si>
  <si>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</si>
  <si>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Merger deficit</t>
  </si>
  <si>
    <t>Other reserve</t>
  </si>
  <si>
    <t>Minority Interests</t>
  </si>
  <si>
    <t>Long term borrowings</t>
  </si>
  <si>
    <t>Other long term liabilities</t>
  </si>
  <si>
    <t>Deferred taxation</t>
  </si>
  <si>
    <t>Net tangible assets per share (RM)</t>
  </si>
  <si>
    <t xml:space="preserve">Notes </t>
  </si>
  <si>
    <t>Accounting Policies</t>
  </si>
  <si>
    <t>The quarterly financial statements have been prepared using the same accounting policies and methods of computation</t>
  </si>
  <si>
    <t>consistent with those adopted in the most recent annual financial statements.</t>
  </si>
  <si>
    <t>Exceptional Items</t>
  </si>
  <si>
    <t>The were no exceptional items for the current financial year to date.</t>
  </si>
  <si>
    <t>Extraordinary Items</t>
  </si>
  <si>
    <t>There were no extraordinary items for the current financial year to date.</t>
  </si>
  <si>
    <t>Taxation</t>
  </si>
  <si>
    <t xml:space="preserve">Taxation charge for the Group does not include any material deferred tax and/or adjustment for under or over-provision in </t>
  </si>
  <si>
    <t>respect of prior years.</t>
  </si>
  <si>
    <t>Sale of Unquoted Investments and/or Properties</t>
  </si>
  <si>
    <t>There were no material sale of unquoted investments nor properties for the current financial year to date.</t>
  </si>
  <si>
    <t>Quoted Securities</t>
  </si>
  <si>
    <t>Particulars of  Quoted Securities :</t>
  </si>
  <si>
    <t xml:space="preserve">Purchases / disposal </t>
  </si>
  <si>
    <t>Current financial</t>
  </si>
  <si>
    <t>Current quarter</t>
  </si>
  <si>
    <t>year to date</t>
  </si>
  <si>
    <t>Total Purchases</t>
  </si>
  <si>
    <t>Total Sale Proceeds</t>
  </si>
  <si>
    <t>Total Loss on Disposal</t>
  </si>
  <si>
    <t>Balances as at 31 December 2001</t>
  </si>
  <si>
    <t>Total investments at cost</t>
  </si>
  <si>
    <t>Total investments at carrying value/book value (after</t>
  </si>
  <si>
    <t xml:space="preserve">   provision for diminution in value)</t>
  </si>
  <si>
    <t>Total investment at market value at end of reporting</t>
  </si>
  <si>
    <t xml:space="preserve">   period</t>
  </si>
  <si>
    <t>Changes in the Composition of the Group</t>
  </si>
  <si>
    <t>There were no material changes in the Composition of the Group for the current financial year to date.</t>
  </si>
  <si>
    <t>Status of Corporate Proposals</t>
  </si>
  <si>
    <t>The corporate proposals announced but not completed at the date of this report are as follows :</t>
  </si>
  <si>
    <t>Following the Securities Commission's ("SC") approval of the new valuation of certain land proposed to be</t>
  </si>
  <si>
    <t>acquired and disposed by Olympia Industries Berhad, an amended revised Proposed Restructuring Scheme</t>
  </si>
  <si>
    <t>("amended Scheme") to reflect SC's approved valuation and to address SC's queries on the submission dated</t>
  </si>
  <si>
    <t>20 July 2001 had been submitted to SC on 3 December 2001. The amended Scheme was also submitted to Foreign</t>
  </si>
  <si>
    <t>Subsequently the Foreign Investment Committee,  the Ministry of International Trade and Industry and Bank Negara</t>
  </si>
  <si>
    <t>Malaysia has given their conditional approval in relation to the amended  Scheme. Approvals from the Securities</t>
  </si>
  <si>
    <t>On 30 April 1999, Danaharta appointed Special Administrators ("SA") to assume control of the assets and affairs of</t>
  </si>
  <si>
    <t xml:space="preserve">Jupiter  Securities Sdn Bhd ("JSSB"), a 60% owned subsidiary of the Company. The Special Administrators Appointed </t>
  </si>
  <si>
    <t>who are governed by the Pengurusan Danaharta Nasional Berhad Act, 1998, have prepared a workout proposal which</t>
  </si>
  <si>
    <t>was subsequently accepted by the secured creditors at a meeting on 11th October, 1999. The workout plans have</t>
  </si>
  <si>
    <t>At the date of this report, the workout proposal has been approved by all relevant parties and authorities except the</t>
  </si>
  <si>
    <t xml:space="preserve">Securities Commission where a conditional approval was obtained on 14th August 2000. Pursuant to the conditional </t>
  </si>
  <si>
    <t>Changes in Share Capital</t>
  </si>
  <si>
    <t>The Group was not involved in any issuance and repayment of debt and equity securities, share buy-backs, share</t>
  </si>
  <si>
    <t>cancellations, shares held as treasury shares and resale of treasury shares for the current financial year to date.</t>
  </si>
  <si>
    <t>Group Borrowings</t>
  </si>
  <si>
    <t>As at 31 December 2001, the Group borrowings are as follows :</t>
  </si>
  <si>
    <t>Short term borrowings :</t>
  </si>
  <si>
    <t>*</t>
  </si>
  <si>
    <t>Secured</t>
  </si>
  <si>
    <t xml:space="preserve">Unsecured </t>
  </si>
  <si>
    <t>Long term borrowings :</t>
  </si>
  <si>
    <t>Included in the secured short term borrowings are foreign currency loans of USD39,232,000</t>
  </si>
  <si>
    <t>Contingent Liabilities</t>
  </si>
  <si>
    <t>The contingent liabilities amounts to RM4,657,000 as at the date of this report. The above contingent liabilities are mainly</t>
  </si>
  <si>
    <t>related to claims by third parties against subsidiaries of the Company.</t>
  </si>
  <si>
    <t>Off  Balance Sheet Financial Instruments</t>
  </si>
  <si>
    <t>There were no financial instruments with off-balance sheet risk as at the date of this report.</t>
  </si>
  <si>
    <t>Material Litigation</t>
  </si>
  <si>
    <t>The list of material litigation is attached as annexure 1.</t>
  </si>
  <si>
    <t>Segmental Reporting</t>
  </si>
  <si>
    <t>Segmental analysis for the quarter under review is as follows :</t>
  </si>
  <si>
    <t>Profit / (Loss)</t>
  </si>
  <si>
    <t xml:space="preserve">Total assets </t>
  </si>
  <si>
    <t>before taxation</t>
  </si>
  <si>
    <t>employed</t>
  </si>
  <si>
    <t>Analysis by activity</t>
  </si>
  <si>
    <t>Financial services</t>
  </si>
  <si>
    <t>Property development</t>
  </si>
  <si>
    <t>Construction</t>
  </si>
  <si>
    <t>Gaming</t>
  </si>
  <si>
    <t xml:space="preserve">Investment holding and </t>
  </si>
  <si>
    <t>others</t>
  </si>
  <si>
    <t xml:space="preserve">Share of profit of </t>
  </si>
  <si>
    <t>associated company</t>
  </si>
  <si>
    <t>Segmental reporting by geographical location has not been prepared as the Group's operations are substantially carried</t>
  </si>
  <si>
    <t>out in Malaysia.</t>
  </si>
  <si>
    <t>Material Change in the Quarterly Results</t>
  </si>
  <si>
    <t>For the quarter under review, the Group reported a loss before taxation of RM27.9 million compared to the previous</t>
  </si>
  <si>
    <t>quarter ended 30 September 2001's loss of RM25.1 million due to lower contribution from its property development and</t>
  </si>
  <si>
    <t>construction division. Higher finance cost also added to the poorer results.</t>
  </si>
  <si>
    <t>Review of Performance</t>
  </si>
  <si>
    <t xml:space="preserve">Revenue for the current quarter to date at RM38.2 million was lower by 27%  as compared to the preceding year </t>
  </si>
  <si>
    <t xml:space="preserve">corresponding quarter of RM52.3 million. The loss after tax, extraordinary item  and minority interest attributable to </t>
  </si>
  <si>
    <t>members of the Company for the current quarter to date at RM26.5 million shows an increase of  RM4.0  million or 18%</t>
  </si>
  <si>
    <t>compared to the preceding year corresponding quarter loss of RM22.4 million. Stiff competition in the construction</t>
  </si>
  <si>
    <t>industry and lower property development sales contributed to the higher loss for the quarter.</t>
  </si>
  <si>
    <t>Subsequent events</t>
  </si>
  <si>
    <t>There are no significant events which have occurred between 31 December 2001 and the date of this report.</t>
  </si>
  <si>
    <t>Seasonal or Cyclical Factors</t>
  </si>
  <si>
    <t>The Group's business operations are not significantly affected by any seasonal and cyclical factors.</t>
  </si>
  <si>
    <t>19.</t>
  </si>
  <si>
    <t>Current Year Prospect</t>
  </si>
  <si>
    <t>20.</t>
  </si>
  <si>
    <t>Variance from Profit Forecast</t>
  </si>
  <si>
    <t>Not applicable.</t>
  </si>
  <si>
    <t>21.</t>
  </si>
  <si>
    <t>Dividend</t>
  </si>
  <si>
    <t>No interim dividend has been recommended for the quarter under review.</t>
  </si>
  <si>
    <t>On behalf of the Board</t>
  </si>
  <si>
    <t>Lim Shook Nyee</t>
  </si>
  <si>
    <t>Company Secretary</t>
  </si>
  <si>
    <t>Kuala Lumpur</t>
  </si>
  <si>
    <t>27 February 2002</t>
  </si>
  <si>
    <t>Mycom Scheme.</t>
  </si>
  <si>
    <t>Commission and shareholders of OIB Group are still pending. The amended Scheme is also inter-conditional with the</t>
  </si>
  <si>
    <t>been incorporated into The amended Scheme mentioned above.</t>
  </si>
  <si>
    <t>expected to show any material improvements for the coming quarter ending 31 March 2002.</t>
  </si>
  <si>
    <t xml:space="preserve">Pending approval and implementation of the amended  Scheme as disclosed in Note 8, the results of the Group is not </t>
  </si>
  <si>
    <t>Commission is satisfied with the implementation of the workout plans.</t>
  </si>
  <si>
    <t>approval, the appointment of the Special Administrators will be extended until such time where the Securities</t>
  </si>
  <si>
    <t>Investment Committee and Ministry of International Trade and Industry on 8 December 2001.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</si>
</sst>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37" fontId="2" fillId="0" borderId="0" xfId="0" applyNumberFormat="1" applyFont="1" applyAlignment="1" quotePrefix="1">
      <alignment horizontal="left"/>
    </xf>
    <xf numFmtId="164" fontId="1" fillId="0" borderId="0" xfId="15" applyNumberFormat="1" applyFont="1" applyAlignment="1">
      <alignment horizontal="centerContinuous"/>
    </xf>
    <xf numFmtId="164" fontId="1" fillId="0" borderId="0" xfId="15" applyNumberFormat="1" applyFont="1" applyAlignment="1">
      <alignment horizontal="center"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 quotePrefix="1">
      <alignment horizontal="center"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164" fontId="2" fillId="0" borderId="0" xfId="15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164" fontId="1" fillId="0" borderId="0" xfId="15" applyNumberFormat="1" applyFont="1" applyAlignment="1" quotePrefix="1">
      <alignment horizontal="center"/>
    </xf>
    <xf numFmtId="164" fontId="1" fillId="0" borderId="0" xfId="15" applyNumberFormat="1" applyFont="1" applyAlignment="1">
      <alignment horizontal="center"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1" xfId="15" applyNumberFormat="1" applyFont="1" applyFill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2" xfId="15" applyNumberFormat="1" applyFont="1" applyFill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164" fontId="2" fillId="0" borderId="5" xfId="15" applyNumberFormat="1" applyFont="1" applyBorder="1" applyAlignment="1">
      <alignment/>
    </xf>
    <xf numFmtId="164" fontId="2" fillId="0" borderId="5" xfId="15" applyNumberFormat="1" applyFont="1" applyFill="1" applyBorder="1" applyAlignment="1">
      <alignment/>
    </xf>
    <xf numFmtId="38" fontId="2" fillId="0" borderId="0" xfId="15" applyNumberFormat="1" applyFont="1" applyAlignment="1">
      <alignment/>
    </xf>
    <xf numFmtId="38" fontId="2" fillId="0" borderId="0" xfId="15" applyNumberFormat="1" applyFont="1" applyFill="1" applyAlignment="1">
      <alignment/>
    </xf>
    <xf numFmtId="164" fontId="2" fillId="0" borderId="6" xfId="15" applyNumberFormat="1" applyFont="1" applyBorder="1" applyAlignment="1">
      <alignment/>
    </xf>
    <xf numFmtId="164" fontId="2" fillId="0" borderId="6" xfId="15" applyNumberFormat="1" applyFont="1" applyFill="1" applyBorder="1" applyAlignment="1">
      <alignment/>
    </xf>
    <xf numFmtId="40" fontId="2" fillId="0" borderId="0" xfId="15" applyNumberFormat="1" applyFont="1" applyBorder="1" applyAlignment="1">
      <alignment/>
    </xf>
    <xf numFmtId="43" fontId="2" fillId="0" borderId="0" xfId="15" applyFont="1" applyAlignment="1">
      <alignment/>
    </xf>
    <xf numFmtId="40" fontId="2" fillId="0" borderId="0" xfId="15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8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64" fontId="5" fillId="0" borderId="0" xfId="15" applyNumberFormat="1" applyFont="1" applyAlignment="1" quotePrefix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 horizontal="left"/>
    </xf>
    <xf numFmtId="15" fontId="2" fillId="0" borderId="0" xfId="0" applyNumberFormat="1" applyFont="1" applyAlignment="1" quotePrefix="1">
      <alignment horizontal="left"/>
    </xf>
    <xf numFmtId="164" fontId="2" fillId="0" borderId="0" xfId="0" applyNumberFormat="1" applyFont="1" applyAlignment="1">
      <alignment horizontal="center"/>
    </xf>
    <xf numFmtId="164" fontId="2" fillId="0" borderId="0" xfId="15" applyNumberFormat="1" applyFont="1" applyAlignment="1">
      <alignment horizontal="center" vertical="center"/>
    </xf>
    <xf numFmtId="164" fontId="2" fillId="0" borderId="0" xfId="15" applyNumberFormat="1" applyFont="1" applyAlignment="1">
      <alignment horizontal="center"/>
    </xf>
    <xf numFmtId="164" fontId="2" fillId="0" borderId="5" xfId="15" applyNumberFormat="1" applyFont="1" applyBorder="1" applyAlignment="1">
      <alignment horizontal="right"/>
    </xf>
    <xf numFmtId="164" fontId="2" fillId="0" borderId="7" xfId="15" applyNumberFormat="1" applyFont="1" applyBorder="1" applyAlignment="1">
      <alignment/>
    </xf>
    <xf numFmtId="164" fontId="2" fillId="0" borderId="0" xfId="15" applyNumberFormat="1" applyFont="1" applyAlignment="1" quotePrefix="1">
      <alignment horizontal="right"/>
    </xf>
    <xf numFmtId="164" fontId="2" fillId="0" borderId="0" xfId="15" applyNumberFormat="1" applyFont="1" applyAlignment="1">
      <alignment/>
    </xf>
    <xf numFmtId="164" fontId="2" fillId="0" borderId="7" xfId="15" applyNumberFormat="1" applyFont="1" applyFill="1" applyBorder="1" applyAlignment="1" quotePrefix="1">
      <alignment horizontal="center"/>
    </xf>
    <xf numFmtId="164" fontId="2" fillId="0" borderId="7" xfId="15" applyNumberFormat="1" applyFont="1" applyBorder="1" applyAlignment="1">
      <alignment horizontal="center"/>
    </xf>
    <xf numFmtId="164" fontId="2" fillId="0" borderId="0" xfId="15" applyNumberFormat="1" applyFont="1" applyFill="1" applyAlignment="1">
      <alignment horizontal="center"/>
    </xf>
    <xf numFmtId="164" fontId="2" fillId="0" borderId="7" xfId="15" applyNumberFormat="1" applyFont="1" applyBorder="1" applyAlignment="1" quotePrefix="1">
      <alignment horizontal="center"/>
    </xf>
    <xf numFmtId="164" fontId="2" fillId="0" borderId="7" xfId="15" applyNumberFormat="1" applyFont="1" applyFill="1" applyBorder="1" applyAlignment="1">
      <alignment/>
    </xf>
    <xf numFmtId="164" fontId="2" fillId="0" borderId="7" xfId="15" applyNumberFormat="1" applyFont="1" applyFill="1" applyBorder="1" applyAlignment="1">
      <alignment horizontal="center"/>
    </xf>
    <xf numFmtId="164" fontId="2" fillId="0" borderId="0" xfId="15" applyNumberFormat="1" applyFont="1" applyFill="1" applyAlignment="1" quotePrefix="1">
      <alignment horizontal="center"/>
    </xf>
    <xf numFmtId="164" fontId="2" fillId="0" borderId="0" xfId="15" applyNumberFormat="1" applyFont="1" applyAlignment="1" quotePrefix="1">
      <alignment horizontal="center"/>
    </xf>
    <xf numFmtId="164" fontId="2" fillId="0" borderId="8" xfId="15" applyNumberFormat="1" applyFont="1" applyBorder="1" applyAlignment="1">
      <alignment/>
    </xf>
    <xf numFmtId="164" fontId="2" fillId="0" borderId="8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 horizontal="center"/>
    </xf>
    <xf numFmtId="0" fontId="0" fillId="0" borderId="0" xfId="0" applyFont="1" applyAlignment="1">
      <alignment horizontal="centerContinuous"/>
    </xf>
    <xf numFmtId="164" fontId="0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OIB%20Dec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budget"/>
      <sheetName val="Consol BS"/>
      <sheetName val="Segment"/>
      <sheetName val="Consol P&amp;L"/>
      <sheetName val="qtr2"/>
      <sheetName val="commentary"/>
      <sheetName val="bank"/>
      <sheetName val="exco"/>
      <sheetName val="turnover"/>
      <sheetName val="Segment turnover"/>
      <sheetName val="EBITDA"/>
      <sheetName val="Segment EBITDA"/>
      <sheetName val="pbt"/>
      <sheetName val="Segment PBT"/>
      <sheetName val="summary"/>
      <sheetName val="pl"/>
      <sheetName val="bs"/>
      <sheetName val="notes"/>
      <sheetName val="Index"/>
      <sheetName val="cont.l"/>
      <sheetName val="shares"/>
      <sheetName val="Journals"/>
      <sheetName val="Journals2"/>
      <sheetName val="Property BS"/>
      <sheetName val="Property P&amp;L"/>
      <sheetName val="Securities BS"/>
      <sheetName val="Securities P&amp;L"/>
      <sheetName val="Gaming BS"/>
      <sheetName val="Gaming P&amp;L"/>
      <sheetName val="Trading BS"/>
      <sheetName val="Trading PL"/>
      <sheetName val="proof"/>
      <sheetName val="MI"/>
    </sheetNames>
    <sheetDataSet>
      <sheetData sheetId="1">
        <row r="5">
          <cell r="R5">
            <v>43117</v>
          </cell>
        </row>
        <row r="10">
          <cell r="S10">
            <v>1232</v>
          </cell>
        </row>
        <row r="14">
          <cell r="S14">
            <v>142071</v>
          </cell>
        </row>
        <row r="18">
          <cell r="S18">
            <v>264000</v>
          </cell>
        </row>
        <row r="27">
          <cell r="S27">
            <v>154927</v>
          </cell>
        </row>
        <row r="35">
          <cell r="S35">
            <v>2167</v>
          </cell>
        </row>
        <row r="37">
          <cell r="S37">
            <v>125000</v>
          </cell>
        </row>
        <row r="42">
          <cell r="S42">
            <v>26098</v>
          </cell>
        </row>
        <row r="52">
          <cell r="S52">
            <v>17958</v>
          </cell>
        </row>
        <row r="61">
          <cell r="S61">
            <v>63531</v>
          </cell>
        </row>
        <row r="63">
          <cell r="S63">
            <v>50285</v>
          </cell>
        </row>
        <row r="66">
          <cell r="S66">
            <v>1175</v>
          </cell>
        </row>
        <row r="67">
          <cell r="R67">
            <v>3340</v>
          </cell>
        </row>
        <row r="68">
          <cell r="R68">
            <v>-733</v>
          </cell>
        </row>
        <row r="69">
          <cell r="S69">
            <v>13525</v>
          </cell>
        </row>
        <row r="70">
          <cell r="R70">
            <v>-4891</v>
          </cell>
        </row>
        <row r="71">
          <cell r="S71">
            <v>197311</v>
          </cell>
        </row>
        <row r="79">
          <cell r="S79">
            <v>2349</v>
          </cell>
        </row>
        <row r="83">
          <cell r="S83">
            <v>28287</v>
          </cell>
        </row>
        <row r="92">
          <cell r="S92">
            <v>3589</v>
          </cell>
        </row>
        <row r="94">
          <cell r="S94">
            <v>6000</v>
          </cell>
        </row>
        <row r="97">
          <cell r="S97">
            <v>21714</v>
          </cell>
        </row>
        <row r="102">
          <cell r="S102">
            <v>-30958</v>
          </cell>
        </row>
        <row r="112">
          <cell r="S112">
            <v>-72179</v>
          </cell>
        </row>
        <row r="123">
          <cell r="S123">
            <v>-692290</v>
          </cell>
        </row>
        <row r="127">
          <cell r="S127">
            <v>-48655</v>
          </cell>
        </row>
        <row r="132">
          <cell r="S132">
            <v>-519835</v>
          </cell>
        </row>
        <row r="134">
          <cell r="S134">
            <v>-36366</v>
          </cell>
        </row>
        <row r="148">
          <cell r="R148">
            <v>-508381</v>
          </cell>
        </row>
        <row r="150">
          <cell r="R150">
            <v>-190535</v>
          </cell>
        </row>
        <row r="151">
          <cell r="R151">
            <v>-14186</v>
          </cell>
        </row>
        <row r="152">
          <cell r="R152">
            <v>-4797</v>
          </cell>
        </row>
        <row r="154">
          <cell r="T154">
            <v>233884</v>
          </cell>
        </row>
        <row r="155">
          <cell r="R155">
            <v>-2955</v>
          </cell>
        </row>
        <row r="156">
          <cell r="R156">
            <v>188</v>
          </cell>
        </row>
        <row r="157">
          <cell r="R157">
            <v>747187</v>
          </cell>
        </row>
        <row r="158">
          <cell r="R158">
            <v>50396</v>
          </cell>
        </row>
        <row r="164">
          <cell r="S164">
            <v>-255</v>
          </cell>
        </row>
        <row r="167">
          <cell r="S167">
            <v>-50284</v>
          </cell>
        </row>
        <row r="170">
          <cell r="S170">
            <v>0</v>
          </cell>
        </row>
        <row r="174">
          <cell r="S174">
            <v>-5177</v>
          </cell>
        </row>
        <row r="176">
          <cell r="S176">
            <v>-16854</v>
          </cell>
        </row>
      </sheetData>
      <sheetData sheetId="2">
        <row r="20">
          <cell r="E20">
            <v>9822642</v>
          </cell>
          <cell r="G20">
            <v>-1004499.29</v>
          </cell>
          <cell r="H20">
            <v>196619112.86</v>
          </cell>
        </row>
        <row r="38">
          <cell r="E38">
            <v>2263863.21</v>
          </cell>
          <cell r="G38">
            <v>-13171628.79</v>
          </cell>
          <cell r="H38">
            <v>152807122.53</v>
          </cell>
        </row>
        <row r="46">
          <cell r="E46">
            <v>34656076</v>
          </cell>
          <cell r="G46">
            <v>-7741114</v>
          </cell>
          <cell r="H46">
            <v>97850362</v>
          </cell>
        </row>
        <row r="56">
          <cell r="E56">
            <v>5088998</v>
          </cell>
          <cell r="G56">
            <v>-2116499</v>
          </cell>
          <cell r="H56">
            <v>15127795</v>
          </cell>
        </row>
        <row r="72">
          <cell r="E72">
            <v>18916197</v>
          </cell>
          <cell r="G72">
            <v>-1276226</v>
          </cell>
          <cell r="H72">
            <v>18059199.84</v>
          </cell>
        </row>
        <row r="86">
          <cell r="E86">
            <v>5336411</v>
          </cell>
          <cell r="G86">
            <v>-27766823</v>
          </cell>
          <cell r="H86">
            <v>683831001</v>
          </cell>
        </row>
        <row r="89">
          <cell r="G89">
            <v>1566</v>
          </cell>
        </row>
      </sheetData>
      <sheetData sheetId="3">
        <row r="6">
          <cell r="O6">
            <v>-76084187.21000001</v>
          </cell>
        </row>
        <row r="23">
          <cell r="O23">
            <v>-1566</v>
          </cell>
        </row>
        <row r="24">
          <cell r="O24">
            <v>0</v>
          </cell>
        </row>
        <row r="27">
          <cell r="O27">
            <v>53074790.08</v>
          </cell>
        </row>
        <row r="31">
          <cell r="O31">
            <v>7074.84</v>
          </cell>
        </row>
        <row r="36">
          <cell r="O36">
            <v>-2685738.2000000007</v>
          </cell>
        </row>
        <row r="62">
          <cell r="O62">
            <v>2992604</v>
          </cell>
        </row>
        <row r="64">
          <cell r="P64">
            <v>43200810</v>
          </cell>
        </row>
        <row r="70">
          <cell r="O70">
            <v>-89000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417463</v>
          </cell>
        </row>
        <row r="76">
          <cell r="O76">
            <v>10738</v>
          </cell>
        </row>
      </sheetData>
      <sheetData sheetId="15">
        <row r="15">
          <cell r="F15" t="str">
            <v>31 Dec 2001</v>
          </cell>
        </row>
      </sheetData>
      <sheetData sheetId="20">
        <row r="14">
          <cell r="F14">
            <v>0</v>
          </cell>
        </row>
        <row r="18">
          <cell r="F18">
            <v>0</v>
          </cell>
        </row>
        <row r="26">
          <cell r="F26">
            <v>241</v>
          </cell>
        </row>
        <row r="31">
          <cell r="F31">
            <v>190</v>
          </cell>
        </row>
        <row r="33">
          <cell r="F33">
            <v>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G70">
      <selection activeCell="E11" sqref="E11"/>
    </sheetView>
  </sheetViews>
  <sheetFormatPr defaultColWidth="9.140625" defaultRowHeight="12.75"/>
  <cols>
    <col min="1" max="1" width="2.7109375" style="0" customWidth="1"/>
    <col min="2" max="2" width="3.421875" style="0" customWidth="1"/>
    <col min="3" max="3" width="3.7109375" style="0" customWidth="1"/>
    <col min="4" max="4" width="6.8515625" style="0" customWidth="1"/>
    <col min="5" max="5" width="35.8515625" style="0" customWidth="1"/>
    <col min="6" max="6" width="14.421875" style="0" customWidth="1"/>
    <col min="7" max="7" width="16.00390625" style="0" customWidth="1"/>
    <col min="8" max="8" width="3.57421875" style="0" customWidth="1"/>
    <col min="9" max="9" width="14.28125" style="0" customWidth="1"/>
    <col min="10" max="10" width="15.57421875" style="0" customWidth="1"/>
  </cols>
  <sheetData>
    <row r="1" spans="1:10" ht="12.75">
      <c r="A1" s="1" t="s">
        <v>0</v>
      </c>
      <c r="B1" s="79"/>
      <c r="C1" s="79"/>
      <c r="D1" s="79"/>
      <c r="E1" s="79"/>
      <c r="F1" s="80"/>
      <c r="G1" s="80"/>
      <c r="H1" s="80"/>
      <c r="I1" s="80"/>
      <c r="J1" s="80"/>
    </row>
    <row r="2" spans="1:10" ht="12.75">
      <c r="A2" s="1" t="s">
        <v>1</v>
      </c>
      <c r="B2" s="79"/>
      <c r="C2" s="79"/>
      <c r="D2" s="79"/>
      <c r="E2" s="79"/>
      <c r="F2" s="80"/>
      <c r="G2" s="80"/>
      <c r="H2" s="80"/>
      <c r="I2" s="80"/>
      <c r="J2" s="80"/>
    </row>
    <row r="3" spans="1:10" ht="12.75">
      <c r="A3" s="2" t="s">
        <v>2</v>
      </c>
      <c r="B3" s="79"/>
      <c r="C3" s="79"/>
      <c r="D3" s="79"/>
      <c r="E3" s="79"/>
      <c r="F3" s="80"/>
      <c r="G3" s="80"/>
      <c r="H3" s="80"/>
      <c r="I3" s="80"/>
      <c r="J3" s="80"/>
    </row>
    <row r="4" spans="1:10" ht="12.75">
      <c r="A4" s="79"/>
      <c r="B4" s="79"/>
      <c r="C4" s="79"/>
      <c r="D4" s="79"/>
      <c r="E4" s="79"/>
      <c r="F4" s="80"/>
      <c r="G4" s="80"/>
      <c r="H4" s="80"/>
      <c r="I4" s="80"/>
      <c r="J4" s="80"/>
    </row>
    <row r="5" spans="1:10" ht="12.75">
      <c r="A5" s="1" t="s">
        <v>3</v>
      </c>
      <c r="B5" s="79"/>
      <c r="C5" s="79"/>
      <c r="D5" s="79"/>
      <c r="E5" s="79"/>
      <c r="F5" s="80"/>
      <c r="G5" s="80"/>
      <c r="H5" s="80"/>
      <c r="I5" s="80"/>
      <c r="J5" s="80"/>
    </row>
    <row r="6" spans="1:10" ht="12.75">
      <c r="A6" s="1" t="s">
        <v>4</v>
      </c>
      <c r="B6" s="79"/>
      <c r="C6" s="79"/>
      <c r="D6" s="79"/>
      <c r="E6" s="79"/>
      <c r="F6" s="80"/>
      <c r="G6" s="80"/>
      <c r="H6" s="80"/>
      <c r="I6" s="80"/>
      <c r="J6" s="80"/>
    </row>
    <row r="7" spans="1:10" ht="12.75">
      <c r="A7" s="79"/>
      <c r="B7" s="79"/>
      <c r="C7" s="79"/>
      <c r="D7" s="79"/>
      <c r="E7" s="79"/>
      <c r="F7" s="80"/>
      <c r="G7" s="80"/>
      <c r="H7" s="80"/>
      <c r="I7" s="80"/>
      <c r="J7" s="80"/>
    </row>
    <row r="8" spans="1:10" ht="12.75">
      <c r="A8" s="3" t="s">
        <v>5</v>
      </c>
      <c r="B8" s="81"/>
      <c r="C8" s="81"/>
      <c r="D8" s="81"/>
      <c r="E8" s="81"/>
      <c r="F8" s="82"/>
      <c r="G8" s="82"/>
      <c r="H8" s="82"/>
      <c r="I8" s="82"/>
      <c r="J8" s="82"/>
    </row>
    <row r="9" spans="1:10" ht="12.75">
      <c r="A9" s="3" t="s">
        <v>6</v>
      </c>
      <c r="B9" s="81"/>
      <c r="C9" s="81"/>
      <c r="D9" s="81"/>
      <c r="E9" s="81"/>
      <c r="F9" s="82"/>
      <c r="G9" s="82"/>
      <c r="H9" s="82"/>
      <c r="I9" s="82"/>
      <c r="J9" s="82"/>
    </row>
    <row r="10" spans="1:10" ht="12.75">
      <c r="A10" s="83"/>
      <c r="B10" s="83"/>
      <c r="C10" s="83"/>
      <c r="D10" s="83"/>
      <c r="E10" s="83"/>
      <c r="F10" s="84"/>
      <c r="G10" s="84"/>
      <c r="H10" s="84"/>
      <c r="I10" s="84"/>
      <c r="J10" s="84"/>
    </row>
    <row r="11" spans="1:10" ht="12.75">
      <c r="A11" s="83"/>
      <c r="B11" s="83"/>
      <c r="C11" s="83"/>
      <c r="D11" s="83"/>
      <c r="E11" s="83"/>
      <c r="F11" s="4" t="s">
        <v>7</v>
      </c>
      <c r="G11" s="4"/>
      <c r="H11" s="84"/>
      <c r="I11" s="4" t="s">
        <v>8</v>
      </c>
      <c r="J11" s="4"/>
    </row>
    <row r="12" spans="1:10" ht="12.75">
      <c r="A12" s="83"/>
      <c r="B12" s="83"/>
      <c r="C12" s="83"/>
      <c r="D12" s="83"/>
      <c r="E12" s="83"/>
      <c r="F12" s="4"/>
      <c r="G12" s="5" t="s">
        <v>9</v>
      </c>
      <c r="H12" s="6"/>
      <c r="I12" s="4"/>
      <c r="J12" s="5" t="s">
        <v>9</v>
      </c>
    </row>
    <row r="13" spans="1:10" ht="12.75">
      <c r="A13" s="83"/>
      <c r="B13" s="83"/>
      <c r="C13" s="83"/>
      <c r="D13" s="83"/>
      <c r="E13" s="83"/>
      <c r="F13" s="5" t="s">
        <v>10</v>
      </c>
      <c r="G13" s="5" t="s">
        <v>11</v>
      </c>
      <c r="H13" s="6"/>
      <c r="I13" s="5" t="s">
        <v>12</v>
      </c>
      <c r="J13" s="5" t="s">
        <v>11</v>
      </c>
    </row>
    <row r="14" spans="1:10" ht="12.75">
      <c r="A14" s="83"/>
      <c r="B14" s="83"/>
      <c r="C14" s="83"/>
      <c r="D14" s="83"/>
      <c r="E14" s="83"/>
      <c r="F14" s="7" t="s">
        <v>13</v>
      </c>
      <c r="G14" s="5" t="s">
        <v>14</v>
      </c>
      <c r="H14" s="6"/>
      <c r="I14" s="5" t="s">
        <v>15</v>
      </c>
      <c r="J14" s="5" t="s">
        <v>16</v>
      </c>
    </row>
    <row r="15" spans="1:10" ht="12.75">
      <c r="A15" s="83"/>
      <c r="B15" s="83"/>
      <c r="C15" s="83"/>
      <c r="D15" s="83"/>
      <c r="E15" s="83"/>
      <c r="F15" s="7" t="s">
        <v>17</v>
      </c>
      <c r="G15" s="7" t="s">
        <v>18</v>
      </c>
      <c r="H15" s="6"/>
      <c r="I15" s="7" t="str">
        <f>+F15</f>
        <v>31 Dec 2001</v>
      </c>
      <c r="J15" s="7" t="str">
        <f>+G15</f>
        <v>31 Dec 2000</v>
      </c>
    </row>
    <row r="16" spans="1:10" ht="12.75">
      <c r="A16" s="83"/>
      <c r="B16" s="83"/>
      <c r="C16" s="83"/>
      <c r="D16" s="83"/>
      <c r="E16" s="83"/>
      <c r="F16" s="5" t="s">
        <v>19</v>
      </c>
      <c r="G16" s="7" t="s">
        <v>19</v>
      </c>
      <c r="H16" s="5"/>
      <c r="I16" s="5" t="s">
        <v>19</v>
      </c>
      <c r="J16" s="7" t="s">
        <v>19</v>
      </c>
    </row>
    <row r="17" spans="1:10" ht="12.75">
      <c r="A17" s="83"/>
      <c r="B17" s="83"/>
      <c r="C17" s="83"/>
      <c r="D17" s="83"/>
      <c r="E17" s="83"/>
      <c r="F17" s="84"/>
      <c r="G17" s="84"/>
      <c r="H17" s="84"/>
      <c r="I17" s="84"/>
      <c r="J17" s="84"/>
    </row>
    <row r="18" spans="1:10" ht="13.5" thickBot="1">
      <c r="A18" s="10" t="s">
        <v>20</v>
      </c>
      <c r="B18" s="10" t="s">
        <v>21</v>
      </c>
      <c r="C18" s="9" t="s">
        <v>22</v>
      </c>
      <c r="D18" s="9"/>
      <c r="E18" s="9"/>
      <c r="F18" s="65">
        <v>38226</v>
      </c>
      <c r="G18" s="68">
        <v>52353</v>
      </c>
      <c r="H18" s="13"/>
      <c r="I18" s="69">
        <f>-'[1]Consol P&amp;L'!O6/1000</f>
        <v>76084.18721</v>
      </c>
      <c r="J18" s="68">
        <v>90172</v>
      </c>
    </row>
    <row r="19" spans="1:10" ht="13.5" thickTop="1">
      <c r="A19" s="9"/>
      <c r="B19" s="9"/>
      <c r="C19" s="9"/>
      <c r="D19" s="9"/>
      <c r="E19" s="9"/>
      <c r="F19" s="13"/>
      <c r="G19" s="70"/>
      <c r="H19" s="13"/>
      <c r="I19" s="13"/>
      <c r="J19" s="70"/>
    </row>
    <row r="20" spans="1:10" ht="13.5" thickBot="1">
      <c r="A20" s="9"/>
      <c r="B20" s="10" t="s">
        <v>23</v>
      </c>
      <c r="C20" s="9" t="s">
        <v>24</v>
      </c>
      <c r="D20" s="9"/>
      <c r="E20" s="9"/>
      <c r="F20" s="68">
        <v>-83</v>
      </c>
      <c r="G20" s="68">
        <v>4</v>
      </c>
      <c r="H20" s="13"/>
      <c r="I20" s="71">
        <f>('[1]Consol P&amp;L'!O76+'[1]Consol P&amp;L'!O70)/1000</f>
        <v>-78.262</v>
      </c>
      <c r="J20" s="68">
        <v>14</v>
      </c>
    </row>
    <row r="21" spans="1:10" ht="13.5" thickTop="1">
      <c r="A21" s="9"/>
      <c r="B21" s="9"/>
      <c r="C21" s="9"/>
      <c r="D21" s="9"/>
      <c r="E21" s="9"/>
      <c r="F21" s="13"/>
      <c r="G21" s="70"/>
      <c r="H21" s="13"/>
      <c r="I21" s="13"/>
      <c r="J21" s="70"/>
    </row>
    <row r="22" spans="1:10" ht="13.5" thickBot="1">
      <c r="A22" s="9"/>
      <c r="B22" s="10" t="s">
        <v>25</v>
      </c>
      <c r="C22" s="9" t="s">
        <v>26</v>
      </c>
      <c r="D22" s="9"/>
      <c r="E22" s="9"/>
      <c r="F22" s="72">
        <v>207</v>
      </c>
      <c r="G22" s="73">
        <v>2154</v>
      </c>
      <c r="H22" s="13"/>
      <c r="I22" s="71">
        <f>SUM('[1]Consol P&amp;L'!O73:O75)/1000</f>
        <v>417.463</v>
      </c>
      <c r="J22" s="73">
        <v>2447</v>
      </c>
    </row>
    <row r="23" spans="1:10" ht="13.5" thickTop="1">
      <c r="A23" s="9"/>
      <c r="B23" s="9"/>
      <c r="C23" s="9"/>
      <c r="D23" s="9"/>
      <c r="E23" s="9"/>
      <c r="F23" s="13"/>
      <c r="G23" s="19"/>
      <c r="H23" s="13"/>
      <c r="I23" s="13"/>
      <c r="J23" s="19"/>
    </row>
    <row r="24" spans="1:10" ht="12.75">
      <c r="A24" s="10" t="s">
        <v>27</v>
      </c>
      <c r="B24" s="10" t="s">
        <v>21</v>
      </c>
      <c r="C24" s="10" t="s">
        <v>28</v>
      </c>
      <c r="D24" s="9"/>
      <c r="E24" s="9"/>
      <c r="F24" s="13"/>
      <c r="G24" s="19"/>
      <c r="H24" s="13"/>
      <c r="I24" s="13"/>
      <c r="J24" s="19"/>
    </row>
    <row r="25" spans="1:10" ht="12.75">
      <c r="A25" s="9"/>
      <c r="B25" s="9"/>
      <c r="C25" s="10" t="s">
        <v>29</v>
      </c>
      <c r="D25" s="9"/>
      <c r="E25" s="9"/>
      <c r="F25" s="13"/>
      <c r="G25" s="19"/>
      <c r="H25" s="13"/>
      <c r="I25" s="13"/>
      <c r="J25" s="19"/>
    </row>
    <row r="26" spans="1:10" ht="12.75">
      <c r="A26" s="9"/>
      <c r="B26" s="9"/>
      <c r="C26" s="10" t="s">
        <v>30</v>
      </c>
      <c r="D26" s="9"/>
      <c r="E26" s="9"/>
      <c r="F26" s="13"/>
      <c r="G26" s="19"/>
      <c r="H26" s="13"/>
      <c r="I26" s="13"/>
      <c r="J26" s="19"/>
    </row>
    <row r="27" spans="1:10" ht="12.75">
      <c r="A27" s="9"/>
      <c r="B27" s="9"/>
      <c r="C27" s="10" t="s">
        <v>31</v>
      </c>
      <c r="D27" s="9"/>
      <c r="E27" s="9"/>
      <c r="F27" s="13">
        <v>-4450</v>
      </c>
      <c r="G27" s="74">
        <f>+G36-G29-G31-G33</f>
        <v>-782</v>
      </c>
      <c r="H27" s="13"/>
      <c r="I27" s="13">
        <f>-I29-I31+I36-I33</f>
        <v>-6882</v>
      </c>
      <c r="J27" s="74">
        <f>+J36-J29-J31-J33</f>
        <v>-68</v>
      </c>
    </row>
    <row r="28" spans="1:10" ht="12.75">
      <c r="A28" s="9"/>
      <c r="B28" s="9"/>
      <c r="C28" s="9"/>
      <c r="D28" s="9"/>
      <c r="E28" s="9"/>
      <c r="F28" s="13"/>
      <c r="G28" s="70"/>
      <c r="H28" s="13"/>
      <c r="I28" s="63"/>
      <c r="J28" s="70"/>
    </row>
    <row r="29" spans="1:10" ht="12.75">
      <c r="A29" s="9"/>
      <c r="B29" s="10" t="s">
        <v>23</v>
      </c>
      <c r="C29" s="9" t="s">
        <v>32</v>
      </c>
      <c r="D29" s="9"/>
      <c r="E29" s="9"/>
      <c r="F29" s="13">
        <v>-22097</v>
      </c>
      <c r="G29" s="74">
        <v>-21445</v>
      </c>
      <c r="H29" s="13"/>
      <c r="I29" s="75">
        <f>ROUND(-'[1]Consol P&amp;L'!P64/1000,0)</f>
        <v>-43201</v>
      </c>
      <c r="J29" s="74">
        <v>-42073</v>
      </c>
    </row>
    <row r="30" spans="1:10" ht="12.75">
      <c r="A30" s="9"/>
      <c r="B30" s="9"/>
      <c r="C30" s="9"/>
      <c r="D30" s="9"/>
      <c r="E30" s="9"/>
      <c r="F30" s="13"/>
      <c r="G30" s="70"/>
      <c r="H30" s="13"/>
      <c r="I30" s="63"/>
      <c r="J30" s="70"/>
    </row>
    <row r="31" spans="1:10" ht="12.75">
      <c r="A31" s="9"/>
      <c r="B31" s="10" t="s">
        <v>25</v>
      </c>
      <c r="C31" s="9" t="s">
        <v>33</v>
      </c>
      <c r="D31" s="9"/>
      <c r="E31" s="9"/>
      <c r="F31" s="13">
        <v>-1436</v>
      </c>
      <c r="G31" s="74">
        <v>-2437</v>
      </c>
      <c r="H31" s="13"/>
      <c r="I31" s="13">
        <f>ROUND(-'[1]Consol P&amp;L'!O62/1000,0)</f>
        <v>-2993</v>
      </c>
      <c r="J31" s="74">
        <v>-4947</v>
      </c>
    </row>
    <row r="32" spans="1:10" ht="12.75">
      <c r="A32" s="9"/>
      <c r="B32" s="9"/>
      <c r="C32" s="9"/>
      <c r="D32" s="9"/>
      <c r="E32" s="9"/>
      <c r="F32" s="13"/>
      <c r="G32" s="70"/>
      <c r="H32" s="13"/>
      <c r="I32" s="63"/>
      <c r="J32" s="70"/>
    </row>
    <row r="33" spans="1:10" ht="12.75">
      <c r="A33" s="9"/>
      <c r="B33" s="10" t="s">
        <v>34</v>
      </c>
      <c r="C33" s="9" t="s">
        <v>35</v>
      </c>
      <c r="D33" s="9"/>
      <c r="E33" s="9"/>
      <c r="F33" s="13">
        <f>-ROUND('[1]Consol P&amp;L'!$O$24/1000-O33,0)</f>
        <v>0</v>
      </c>
      <c r="G33" s="74">
        <v>0</v>
      </c>
      <c r="H33" s="13"/>
      <c r="I33" s="75">
        <f>-ROUND('[1]Consol P&amp;L'!O24/1000,0)</f>
        <v>0</v>
      </c>
      <c r="J33" s="74">
        <v>0</v>
      </c>
    </row>
    <row r="34" spans="1:10" ht="12.75">
      <c r="A34" s="9"/>
      <c r="B34" s="9"/>
      <c r="C34" s="9"/>
      <c r="D34" s="9"/>
      <c r="E34" s="9"/>
      <c r="F34" s="76"/>
      <c r="G34" s="77"/>
      <c r="H34" s="13"/>
      <c r="I34" s="76"/>
      <c r="J34" s="77"/>
    </row>
    <row r="35" spans="1:10" ht="12.75">
      <c r="A35" s="9"/>
      <c r="B35" s="9" t="s">
        <v>36</v>
      </c>
      <c r="C35" s="10" t="s">
        <v>37</v>
      </c>
      <c r="D35" s="9"/>
      <c r="E35" s="9"/>
      <c r="F35" s="13"/>
      <c r="G35" s="19"/>
      <c r="H35" s="13"/>
      <c r="I35" s="13"/>
      <c r="J35" s="19"/>
    </row>
    <row r="36" spans="1:10" ht="12.75">
      <c r="A36" s="9"/>
      <c r="B36" s="9"/>
      <c r="C36" s="9" t="s">
        <v>38</v>
      </c>
      <c r="D36" s="9"/>
      <c r="E36" s="9"/>
      <c r="F36" s="13">
        <v>-27983</v>
      </c>
      <c r="G36" s="74">
        <v>-24664</v>
      </c>
      <c r="H36" s="13"/>
      <c r="I36" s="13">
        <f>ROUND((-'[1]Consol P&amp;L'!$O$27+'[1]Consol P&amp;L'!O23)/1000-R36,0)</f>
        <v>-53076</v>
      </c>
      <c r="J36" s="74">
        <v>-47088</v>
      </c>
    </row>
    <row r="37" spans="1:10" ht="12.75">
      <c r="A37" s="9"/>
      <c r="B37" s="9"/>
      <c r="C37" s="9"/>
      <c r="D37" s="9"/>
      <c r="E37" s="9"/>
      <c r="F37" s="13"/>
      <c r="G37" s="70"/>
      <c r="H37" s="13"/>
      <c r="I37" s="63"/>
      <c r="J37" s="70"/>
    </row>
    <row r="38" spans="1:10" ht="12.75">
      <c r="A38" s="9"/>
      <c r="B38" s="10" t="s">
        <v>39</v>
      </c>
      <c r="C38" s="10" t="s">
        <v>40</v>
      </c>
      <c r="D38" s="9"/>
      <c r="E38" s="9"/>
      <c r="F38" s="13">
        <v>-48</v>
      </c>
      <c r="G38" s="74">
        <v>0</v>
      </c>
      <c r="H38" s="13"/>
      <c r="I38" s="75">
        <f>-ROUND('[1]Consol P&amp;L'!O23/1000,0)</f>
        <v>2</v>
      </c>
      <c r="J38" s="74">
        <v>0</v>
      </c>
    </row>
    <row r="39" spans="1:10" ht="12.75">
      <c r="A39" s="9"/>
      <c r="B39" s="9"/>
      <c r="C39" s="9"/>
      <c r="D39" s="9"/>
      <c r="E39" s="9"/>
      <c r="F39" s="13"/>
      <c r="G39" s="19"/>
      <c r="H39" s="13"/>
      <c r="I39" s="13"/>
      <c r="J39" s="19"/>
    </row>
    <row r="40" spans="1:10" ht="12.75">
      <c r="A40" s="9"/>
      <c r="B40" s="10" t="s">
        <v>41</v>
      </c>
      <c r="C40" s="10" t="s">
        <v>42</v>
      </c>
      <c r="D40" s="9"/>
      <c r="E40" s="9"/>
      <c r="F40" s="38"/>
      <c r="G40" s="39"/>
      <c r="H40" s="13"/>
      <c r="I40" s="38"/>
      <c r="J40" s="39"/>
    </row>
    <row r="41" spans="1:10" ht="12.75">
      <c r="A41" s="9"/>
      <c r="B41" s="9"/>
      <c r="C41" s="10" t="s">
        <v>43</v>
      </c>
      <c r="D41" s="9"/>
      <c r="E41" s="9"/>
      <c r="F41" s="13">
        <f>SUM(F36:F39)</f>
        <v>-28031</v>
      </c>
      <c r="G41" s="74">
        <f>SUM(G35:G38)</f>
        <v>-24664</v>
      </c>
      <c r="H41" s="13"/>
      <c r="I41" s="13">
        <f>SUM(I36:I39)</f>
        <v>-53074</v>
      </c>
      <c r="J41" s="74">
        <f>SUM(J35:J38)</f>
        <v>-47088</v>
      </c>
    </row>
    <row r="42" spans="1:10" ht="12.75">
      <c r="A42" s="9"/>
      <c r="B42" s="9"/>
      <c r="C42" s="9"/>
      <c r="D42" s="9"/>
      <c r="E42" s="9"/>
      <c r="F42" s="13"/>
      <c r="G42" s="70"/>
      <c r="H42" s="13"/>
      <c r="I42" s="63"/>
      <c r="J42" s="70"/>
    </row>
    <row r="43" spans="1:10" ht="12.75">
      <c r="A43" s="9"/>
      <c r="B43" s="10" t="s">
        <v>44</v>
      </c>
      <c r="C43" s="9" t="s">
        <v>45</v>
      </c>
      <c r="D43" s="9"/>
      <c r="E43" s="9"/>
      <c r="F43" s="13">
        <v>23</v>
      </c>
      <c r="G43" s="74">
        <v>-170</v>
      </c>
      <c r="H43" s="13"/>
      <c r="I43" s="75">
        <f>-ROUND('[1]Consol P&amp;L'!O31/1000,0)</f>
        <v>-7</v>
      </c>
      <c r="J43" s="74">
        <v>-746</v>
      </c>
    </row>
    <row r="44" spans="1:10" ht="12.75">
      <c r="A44" s="9"/>
      <c r="B44" s="9"/>
      <c r="C44" s="9"/>
      <c r="D44" s="9"/>
      <c r="E44" s="9"/>
      <c r="F44" s="13"/>
      <c r="G44" s="70"/>
      <c r="H44" s="13"/>
      <c r="I44" s="13"/>
      <c r="J44" s="70"/>
    </row>
    <row r="45" spans="1:10" ht="12.75">
      <c r="A45" s="9"/>
      <c r="B45" s="10" t="s">
        <v>46</v>
      </c>
      <c r="C45" s="10" t="s">
        <v>46</v>
      </c>
      <c r="D45" s="10" t="s">
        <v>47</v>
      </c>
      <c r="E45" s="9"/>
      <c r="F45" s="38"/>
      <c r="G45" s="78"/>
      <c r="H45" s="13"/>
      <c r="I45" s="38"/>
      <c r="J45" s="78"/>
    </row>
    <row r="46" spans="1:10" ht="12.75">
      <c r="A46" s="9"/>
      <c r="B46" s="9"/>
      <c r="C46" s="9"/>
      <c r="D46" s="10" t="s">
        <v>48</v>
      </c>
      <c r="E46" s="9"/>
      <c r="F46" s="13">
        <f>SUM(F41:F44)</f>
        <v>-28008</v>
      </c>
      <c r="G46" s="19">
        <f>SUM(G41:G44)</f>
        <v>-24834</v>
      </c>
      <c r="H46" s="13"/>
      <c r="I46" s="13">
        <f>SUM(I41:I44)</f>
        <v>-53081</v>
      </c>
      <c r="J46" s="19">
        <f>SUM(J41:J44)</f>
        <v>-47834</v>
      </c>
    </row>
    <row r="47" spans="1:10" ht="12.75">
      <c r="A47" s="9"/>
      <c r="B47" s="9"/>
      <c r="C47" s="9"/>
      <c r="D47" s="9"/>
      <c r="E47" s="9"/>
      <c r="F47" s="13"/>
      <c r="G47" s="70"/>
      <c r="H47" s="13"/>
      <c r="I47" s="63"/>
      <c r="J47" s="70"/>
    </row>
    <row r="48" spans="1:10" ht="12.75">
      <c r="A48" s="9"/>
      <c r="B48" s="9"/>
      <c r="C48" s="10" t="s">
        <v>49</v>
      </c>
      <c r="D48" s="10" t="s">
        <v>50</v>
      </c>
      <c r="E48" s="9"/>
      <c r="F48" s="13">
        <v>1461</v>
      </c>
      <c r="G48" s="70">
        <v>2379</v>
      </c>
      <c r="H48" s="13"/>
      <c r="I48" s="75">
        <f>-ROUND('[1]Consol P&amp;L'!O36/1000,0)</f>
        <v>2686</v>
      </c>
      <c r="J48" s="74">
        <v>4825</v>
      </c>
    </row>
    <row r="49" spans="1:10" ht="12.75">
      <c r="A49" s="9"/>
      <c r="B49" s="9"/>
      <c r="C49" s="9"/>
      <c r="D49" s="9"/>
      <c r="E49" s="9"/>
      <c r="F49" s="13"/>
      <c r="G49" s="19"/>
      <c r="H49" s="13"/>
      <c r="I49" s="13"/>
      <c r="J49" s="19"/>
    </row>
    <row r="50" spans="1:10" ht="12.75">
      <c r="A50" s="9"/>
      <c r="B50" s="9" t="s">
        <v>51</v>
      </c>
      <c r="C50" s="9" t="s">
        <v>52</v>
      </c>
      <c r="D50" s="9"/>
      <c r="E50" s="9"/>
      <c r="F50" s="13">
        <v>0</v>
      </c>
      <c r="G50" s="19">
        <v>0</v>
      </c>
      <c r="H50" s="13"/>
      <c r="I50" s="13">
        <v>0</v>
      </c>
      <c r="J50" s="19">
        <v>0</v>
      </c>
    </row>
    <row r="51" spans="1:10" ht="12.75">
      <c r="A51" s="9"/>
      <c r="B51" s="9"/>
      <c r="C51" s="9"/>
      <c r="D51" s="9"/>
      <c r="E51" s="9"/>
      <c r="F51" s="13"/>
      <c r="G51" s="19"/>
      <c r="H51" s="13"/>
      <c r="I51" s="13"/>
      <c r="J51" s="19"/>
    </row>
    <row r="52" spans="1:10" ht="12.75">
      <c r="A52" s="9"/>
      <c r="B52" s="11" t="s">
        <v>53</v>
      </c>
      <c r="C52" s="10" t="s">
        <v>54</v>
      </c>
      <c r="D52" s="9"/>
      <c r="E52" s="9"/>
      <c r="F52" s="38"/>
      <c r="G52" s="39"/>
      <c r="H52" s="13"/>
      <c r="I52" s="38"/>
      <c r="J52" s="39"/>
    </row>
    <row r="53" spans="1:10" ht="12.75">
      <c r="A53" s="9"/>
      <c r="B53" s="9"/>
      <c r="C53" s="10" t="s">
        <v>55</v>
      </c>
      <c r="D53" s="9"/>
      <c r="E53" s="9"/>
      <c r="F53" s="13">
        <f>SUM(F46:F49)</f>
        <v>-26547</v>
      </c>
      <c r="G53" s="74">
        <f>SUM(G46:G48)</f>
        <v>-22455</v>
      </c>
      <c r="H53" s="13"/>
      <c r="I53" s="13">
        <f>SUM(I46:I49)</f>
        <v>-50395</v>
      </c>
      <c r="J53" s="74">
        <f>SUM(J46:J48)</f>
        <v>-43009</v>
      </c>
    </row>
    <row r="54" spans="1:10" ht="12.75">
      <c r="A54" s="9"/>
      <c r="B54" s="9"/>
      <c r="C54" s="9"/>
      <c r="D54" s="9"/>
      <c r="E54" s="9"/>
      <c r="F54" s="13"/>
      <c r="G54" s="70"/>
      <c r="H54" s="13"/>
      <c r="I54" s="63"/>
      <c r="J54" s="70"/>
    </row>
    <row r="55" spans="1:10" ht="12.75">
      <c r="A55" s="9"/>
      <c r="B55" s="11" t="s">
        <v>56</v>
      </c>
      <c r="C55" s="10" t="s">
        <v>46</v>
      </c>
      <c r="D55" s="9" t="s">
        <v>57</v>
      </c>
      <c r="E55" s="9"/>
      <c r="F55" s="13">
        <v>0</v>
      </c>
      <c r="G55" s="74">
        <v>0</v>
      </c>
      <c r="H55" s="13"/>
      <c r="I55" s="75">
        <v>0</v>
      </c>
      <c r="J55" s="74">
        <v>0</v>
      </c>
    </row>
    <row r="56" spans="1:10" ht="12.75">
      <c r="A56" s="9"/>
      <c r="B56" s="9"/>
      <c r="C56" s="10" t="s">
        <v>49</v>
      </c>
      <c r="D56" s="9" t="s">
        <v>50</v>
      </c>
      <c r="E56" s="9"/>
      <c r="F56" s="13">
        <v>0</v>
      </c>
      <c r="G56" s="74">
        <v>0</v>
      </c>
      <c r="H56" s="13"/>
      <c r="I56" s="75">
        <v>0</v>
      </c>
      <c r="J56" s="74">
        <v>0</v>
      </c>
    </row>
    <row r="57" spans="1:10" ht="12.75">
      <c r="A57" s="9"/>
      <c r="B57" s="9"/>
      <c r="C57" s="10" t="s">
        <v>58</v>
      </c>
      <c r="D57" s="9" t="s">
        <v>59</v>
      </c>
      <c r="E57" s="9"/>
      <c r="F57" s="13"/>
      <c r="G57" s="70"/>
      <c r="H57" s="13"/>
      <c r="I57" s="63"/>
      <c r="J57" s="70"/>
    </row>
    <row r="58" spans="1:10" ht="12.75">
      <c r="A58" s="9"/>
      <c r="B58" s="9"/>
      <c r="C58" s="9"/>
      <c r="D58" s="9" t="s">
        <v>60</v>
      </c>
      <c r="E58" s="9"/>
      <c r="F58" s="13">
        <v>0</v>
      </c>
      <c r="G58" s="74">
        <v>0</v>
      </c>
      <c r="H58" s="13"/>
      <c r="I58" s="75">
        <v>0</v>
      </c>
      <c r="J58" s="74">
        <v>0</v>
      </c>
    </row>
    <row r="59" spans="1:10" ht="12.75">
      <c r="A59" s="9"/>
      <c r="B59" s="9"/>
      <c r="C59" s="9"/>
      <c r="D59" s="9"/>
      <c r="E59" s="9"/>
      <c r="F59" s="13"/>
      <c r="G59" s="70"/>
      <c r="H59" s="13"/>
      <c r="I59" s="13"/>
      <c r="J59" s="70"/>
    </row>
    <row r="60" spans="1:10" ht="12.75">
      <c r="A60" s="9"/>
      <c r="B60" s="11" t="s">
        <v>61</v>
      </c>
      <c r="C60" s="10" t="s">
        <v>62</v>
      </c>
      <c r="D60" s="9"/>
      <c r="E60" s="9"/>
      <c r="F60" s="38"/>
      <c r="G60" s="78"/>
      <c r="H60" s="13"/>
      <c r="I60" s="38"/>
      <c r="J60" s="78"/>
    </row>
    <row r="61" spans="1:10" ht="12.75">
      <c r="A61" s="9"/>
      <c r="B61" s="9"/>
      <c r="C61" s="9" t="s">
        <v>60</v>
      </c>
      <c r="D61" s="9"/>
      <c r="E61" s="9"/>
      <c r="F61" s="13">
        <f>SUM(F53:F60)</f>
        <v>-26547</v>
      </c>
      <c r="G61" s="74">
        <f>SUM(G53:G59)</f>
        <v>-22455</v>
      </c>
      <c r="H61" s="13"/>
      <c r="I61" s="13">
        <f>SUM(I53:I60)</f>
        <v>-50395</v>
      </c>
      <c r="J61" s="74">
        <f>SUM(J53:J59)</f>
        <v>-43009</v>
      </c>
    </row>
    <row r="62" spans="1:10" ht="13.5" thickBot="1">
      <c r="A62" s="9"/>
      <c r="B62" s="9"/>
      <c r="C62" s="9"/>
      <c r="D62" s="9"/>
      <c r="E62" s="9"/>
      <c r="F62" s="65"/>
      <c r="G62" s="72"/>
      <c r="H62" s="13"/>
      <c r="I62" s="65"/>
      <c r="J62" s="72"/>
    </row>
    <row r="63" spans="1:10" ht="13.5" thickTop="1">
      <c r="A63" s="9"/>
      <c r="B63" s="9"/>
      <c r="C63" s="9"/>
      <c r="D63" s="9"/>
      <c r="E63" s="9"/>
      <c r="F63" s="13"/>
      <c r="G63" s="19"/>
      <c r="H63" s="13"/>
      <c r="I63" s="13"/>
      <c r="J63" s="13"/>
    </row>
    <row r="64" spans="1:10" ht="12.75">
      <c r="A64" s="10" t="s">
        <v>63</v>
      </c>
      <c r="B64" s="10" t="s">
        <v>21</v>
      </c>
      <c r="C64" s="10" t="s">
        <v>64</v>
      </c>
      <c r="D64" s="9"/>
      <c r="E64" s="9"/>
      <c r="F64" s="13"/>
      <c r="G64" s="19"/>
      <c r="H64" s="13"/>
      <c r="I64" s="13"/>
      <c r="J64" s="13"/>
    </row>
    <row r="65" spans="1:10" ht="12.75">
      <c r="A65" s="9"/>
      <c r="B65" s="9"/>
      <c r="C65" s="9" t="s">
        <v>65</v>
      </c>
      <c r="D65" s="9"/>
      <c r="E65" s="9"/>
      <c r="F65" s="13"/>
      <c r="G65" s="19"/>
      <c r="H65" s="13"/>
      <c r="I65" s="13"/>
      <c r="J65" s="13"/>
    </row>
    <row r="66" spans="1:10" ht="12.75">
      <c r="A66" s="9"/>
      <c r="B66" s="9"/>
      <c r="C66" s="9" t="s">
        <v>66</v>
      </c>
      <c r="D66" s="9"/>
      <c r="E66" s="9"/>
      <c r="F66" s="13"/>
      <c r="G66" s="19"/>
      <c r="H66" s="13"/>
      <c r="I66" s="13"/>
      <c r="J66" s="13"/>
    </row>
    <row r="67" spans="1:10" ht="12.75">
      <c r="A67" s="9"/>
      <c r="B67" s="9"/>
      <c r="C67" s="9"/>
      <c r="D67" s="9"/>
      <c r="E67" s="9"/>
      <c r="F67" s="13"/>
      <c r="G67" s="19"/>
      <c r="H67" s="13"/>
      <c r="I67" s="13"/>
      <c r="J67" s="13"/>
    </row>
    <row r="68" spans="1:10" ht="12.75">
      <c r="A68" s="9"/>
      <c r="B68" s="9"/>
      <c r="C68" s="10" t="s">
        <v>46</v>
      </c>
      <c r="D68" s="10" t="s">
        <v>67</v>
      </c>
      <c r="E68" s="9"/>
      <c r="F68" s="13">
        <v>-5</v>
      </c>
      <c r="G68" s="19">
        <f>(+G53/508381)*100</f>
        <v>-4.416962868399881</v>
      </c>
      <c r="H68" s="13"/>
      <c r="I68" s="13">
        <f>(+I53/508381)*100</f>
        <v>-9.912840959831309</v>
      </c>
      <c r="J68" s="13">
        <f>(+J53/508381)*100</f>
        <v>-8.45999358748655</v>
      </c>
    </row>
    <row r="69" spans="1:10" ht="12.75">
      <c r="A69" s="9"/>
      <c r="B69" s="9"/>
      <c r="C69" s="9"/>
      <c r="D69" s="9" t="s">
        <v>68</v>
      </c>
      <c r="E69" s="9"/>
      <c r="F69" s="13"/>
      <c r="G69" s="70"/>
      <c r="H69" s="13"/>
      <c r="I69" s="13"/>
      <c r="J69" s="63"/>
    </row>
    <row r="70" spans="1:10" ht="12.75">
      <c r="A70" s="9"/>
      <c r="B70" s="9"/>
      <c r="C70" s="9"/>
      <c r="D70" s="9"/>
      <c r="E70" s="9"/>
      <c r="F70" s="13"/>
      <c r="G70" s="70"/>
      <c r="H70" s="13"/>
      <c r="I70" s="13"/>
      <c r="J70" s="63"/>
    </row>
    <row r="71" spans="1:10" ht="12.75">
      <c r="A71" s="9"/>
      <c r="B71" s="9"/>
      <c r="C71" s="10" t="s">
        <v>49</v>
      </c>
      <c r="D71" s="10" t="s">
        <v>69</v>
      </c>
      <c r="E71" s="9"/>
      <c r="F71" s="20" t="s">
        <v>70</v>
      </c>
      <c r="G71" s="20" t="s">
        <v>70</v>
      </c>
      <c r="H71" s="20"/>
      <c r="I71" s="20" t="s">
        <v>70</v>
      </c>
      <c r="J71" s="20" t="s">
        <v>70</v>
      </c>
    </row>
    <row r="72" spans="1:10" ht="12.75">
      <c r="A72" s="9"/>
      <c r="B72" s="9"/>
      <c r="C72" s="9"/>
      <c r="D72" s="9"/>
      <c r="E72" s="9"/>
      <c r="F72" s="13"/>
      <c r="G72" s="70"/>
      <c r="H72" s="13"/>
      <c r="I72" s="13"/>
      <c r="J72" s="13"/>
    </row>
    <row r="73" spans="1:10" ht="12.75">
      <c r="A73" s="9"/>
      <c r="B73" s="9"/>
      <c r="C73" s="9"/>
      <c r="D73" s="9"/>
      <c r="E73" s="9"/>
      <c r="F73" s="13"/>
      <c r="G73" s="13"/>
      <c r="H73" s="13"/>
      <c r="I73" s="13"/>
      <c r="J73" s="13"/>
    </row>
    <row r="74" spans="1:10" ht="12.7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2.75">
      <c r="A75" s="83"/>
      <c r="B75" s="83"/>
      <c r="C75" s="83"/>
      <c r="D75" s="83"/>
      <c r="E75" s="83"/>
      <c r="F75" s="83"/>
      <c r="G75" s="83"/>
      <c r="H75" s="83"/>
      <c r="I75" s="83"/>
      <c r="J75" s="83"/>
    </row>
    <row r="76" spans="1:10" ht="12.75">
      <c r="A76" s="83"/>
      <c r="B76" s="83"/>
      <c r="C76" s="83"/>
      <c r="D76" s="83"/>
      <c r="E76" s="83"/>
      <c r="F76" s="83"/>
      <c r="G76" s="83"/>
      <c r="H76" s="83"/>
      <c r="I76" s="83"/>
      <c r="J76" s="83"/>
    </row>
    <row r="77" spans="1:10" ht="12.75">
      <c r="A77" s="83"/>
      <c r="B77" s="83"/>
      <c r="C77" s="83"/>
      <c r="D77" s="83"/>
      <c r="E77" s="83"/>
      <c r="F77" s="83"/>
      <c r="G77" s="83"/>
      <c r="H77" s="83"/>
      <c r="I77" s="83"/>
      <c r="J77" s="83"/>
    </row>
    <row r="78" spans="1:10" ht="12.75">
      <c r="A78" s="83"/>
      <c r="B78" s="83"/>
      <c r="C78" s="83"/>
      <c r="D78" s="83"/>
      <c r="E78" s="83"/>
      <c r="F78" s="83"/>
      <c r="G78" s="83"/>
      <c r="H78" s="83"/>
      <c r="I78" s="83"/>
      <c r="J78" s="83"/>
    </row>
    <row r="79" spans="1:10" ht="12.75">
      <c r="A79" s="83"/>
      <c r="B79" s="83"/>
      <c r="C79" s="83"/>
      <c r="D79" s="83"/>
      <c r="E79" s="83"/>
      <c r="F79" s="83"/>
      <c r="G79" s="83"/>
      <c r="H79" s="83"/>
      <c r="I79" s="83"/>
      <c r="J79" s="83"/>
    </row>
    <row r="80" spans="1:10" ht="12.75">
      <c r="A80" s="83"/>
      <c r="B80" s="83"/>
      <c r="C80" s="83"/>
      <c r="D80" s="83"/>
      <c r="E80" s="83"/>
      <c r="F80" s="83"/>
      <c r="G80" s="83"/>
      <c r="H80" s="83"/>
      <c r="I80" s="83"/>
      <c r="J80" s="83"/>
    </row>
    <row r="81" spans="1:10" ht="12.75">
      <c r="A81" s="83"/>
      <c r="B81" s="83"/>
      <c r="C81" s="83"/>
      <c r="D81" s="83"/>
      <c r="E81" s="83"/>
      <c r="F81" s="83"/>
      <c r="G81" s="83"/>
      <c r="H81" s="83"/>
      <c r="I81" s="83"/>
      <c r="J81" s="83"/>
    </row>
    <row r="82" spans="1:10" ht="12.75">
      <c r="A82" s="83"/>
      <c r="B82" s="83"/>
      <c r="C82" s="83"/>
      <c r="D82" s="83"/>
      <c r="E82" s="83"/>
      <c r="F82" s="83"/>
      <c r="G82" s="83"/>
      <c r="H82" s="83"/>
      <c r="I82" s="83"/>
      <c r="J82" s="83"/>
    </row>
    <row r="83" spans="1:10" ht="12.75">
      <c r="A83" s="83"/>
      <c r="B83" s="83"/>
      <c r="C83" s="83"/>
      <c r="D83" s="83"/>
      <c r="E83" s="83"/>
      <c r="F83" s="83"/>
      <c r="G83" s="83"/>
      <c r="H83" s="83"/>
      <c r="I83" s="83"/>
      <c r="J83" s="83"/>
    </row>
    <row r="84" spans="1:10" ht="12.75">
      <c r="A84" s="83"/>
      <c r="B84" s="83"/>
      <c r="C84" s="83"/>
      <c r="D84" s="83"/>
      <c r="E84" s="83"/>
      <c r="F84" s="83"/>
      <c r="G84" s="83"/>
      <c r="H84" s="83"/>
      <c r="I84" s="83"/>
      <c r="J84" s="83"/>
    </row>
  </sheetData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D1" sqref="D1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43.28125" style="0" customWidth="1"/>
    <col min="4" max="4" width="22.8515625" style="0" customWidth="1"/>
    <col min="5" max="5" width="6.28125" style="0" customWidth="1"/>
    <col min="6" max="6" width="22.8515625" style="0" customWidth="1"/>
    <col min="7" max="7" width="4.7109375" style="0" customWidth="1"/>
    <col min="8" max="8" width="4.421875" style="0" customWidth="1"/>
    <col min="9" max="9" width="43.28125" style="0" customWidth="1"/>
    <col min="10" max="10" width="22.8515625" style="0" customWidth="1"/>
    <col min="11" max="11" width="6.28125" style="0" customWidth="1"/>
    <col min="12" max="12" width="22.8515625" style="0" customWidth="1"/>
    <col min="13" max="13" width="3.7109375" style="0" customWidth="1"/>
  </cols>
  <sheetData>
    <row r="1" spans="1:7" ht="12.75">
      <c r="A1" s="12" t="s">
        <v>71</v>
      </c>
      <c r="B1" s="9"/>
      <c r="C1" s="9"/>
      <c r="D1" s="13"/>
      <c r="E1" s="13"/>
      <c r="F1" s="13"/>
      <c r="G1" s="13"/>
    </row>
    <row r="2" spans="1:7" ht="12.75">
      <c r="A2" s="14"/>
      <c r="B2" s="9"/>
      <c r="C2" s="9"/>
      <c r="D2" s="13"/>
      <c r="E2" s="13"/>
      <c r="F2" s="13"/>
      <c r="G2" s="13"/>
    </row>
    <row r="3" spans="1:7" ht="12.75">
      <c r="A3" s="15" t="s">
        <v>72</v>
      </c>
      <c r="B3" s="9"/>
      <c r="C3" s="9"/>
      <c r="D3" s="13"/>
      <c r="E3" s="13"/>
      <c r="F3" s="13"/>
      <c r="G3" s="13"/>
    </row>
    <row r="4" spans="1:7" ht="12.75">
      <c r="A4" s="16"/>
      <c r="B4" s="9"/>
      <c r="C4" s="9"/>
      <c r="D4" s="13"/>
      <c r="E4" s="13"/>
      <c r="F4" s="13"/>
      <c r="G4" s="13"/>
    </row>
    <row r="5" spans="1:7" ht="12.75">
      <c r="A5" s="9"/>
      <c r="B5" s="9"/>
      <c r="C5" s="9"/>
      <c r="D5" s="17" t="s">
        <v>73</v>
      </c>
      <c r="E5" s="17"/>
      <c r="F5" s="18" t="s">
        <v>74</v>
      </c>
      <c r="G5" s="18"/>
    </row>
    <row r="6" spans="1:7" ht="12.75">
      <c r="A6" s="9"/>
      <c r="B6" s="9"/>
      <c r="C6" s="9"/>
      <c r="D6" s="18" t="s">
        <v>75</v>
      </c>
      <c r="E6" s="18"/>
      <c r="F6" s="18" t="s">
        <v>76</v>
      </c>
      <c r="G6" s="18"/>
    </row>
    <row r="7" spans="1:7" ht="12.75">
      <c r="A7" s="9"/>
      <c r="B7" s="9"/>
      <c r="C7" s="9"/>
      <c r="D7" s="17" t="str">
        <f>+'[1]pl'!F15</f>
        <v>31 Dec 2001</v>
      </c>
      <c r="E7" s="18"/>
      <c r="F7" s="17" t="s">
        <v>77</v>
      </c>
      <c r="G7" s="17"/>
    </row>
    <row r="8" spans="1:7" ht="12.75">
      <c r="A8" s="9"/>
      <c r="B8" s="9"/>
      <c r="C8" s="9"/>
      <c r="D8" s="18" t="s">
        <v>19</v>
      </c>
      <c r="E8" s="18"/>
      <c r="F8" s="18" t="s">
        <v>19</v>
      </c>
      <c r="G8" s="18"/>
    </row>
    <row r="9" spans="1:7" ht="12.75">
      <c r="A9" s="9"/>
      <c r="B9" s="9"/>
      <c r="C9" s="9"/>
      <c r="D9" s="13"/>
      <c r="E9" s="13"/>
      <c r="F9" s="13"/>
      <c r="G9" s="13"/>
    </row>
    <row r="10" spans="1:7" ht="12.75">
      <c r="A10" s="10" t="s">
        <v>78</v>
      </c>
      <c r="B10" s="9" t="s">
        <v>79</v>
      </c>
      <c r="C10" s="9"/>
      <c r="D10" s="13">
        <f>+'[1]Consol BS'!R5</f>
        <v>43117</v>
      </c>
      <c r="E10" s="13"/>
      <c r="F10" s="19">
        <v>45619</v>
      </c>
      <c r="G10" s="13"/>
    </row>
    <row r="11" spans="1:7" ht="12.75">
      <c r="A11" s="10" t="s">
        <v>80</v>
      </c>
      <c r="B11" s="9" t="s">
        <v>81</v>
      </c>
      <c r="C11" s="9"/>
      <c r="D11" s="13">
        <f>+'[1]Consol BS'!S18</f>
        <v>264000</v>
      </c>
      <c r="E11" s="13"/>
      <c r="F11" s="19">
        <v>264000</v>
      </c>
      <c r="G11" s="13"/>
    </row>
    <row r="12" spans="1:7" ht="12.75">
      <c r="A12" s="10" t="s">
        <v>82</v>
      </c>
      <c r="B12" s="9" t="s">
        <v>83</v>
      </c>
      <c r="C12" s="9"/>
      <c r="D12" s="19">
        <f>+'[1]Consol BS'!S10</f>
        <v>1232</v>
      </c>
      <c r="E12" s="13"/>
      <c r="F12" s="19">
        <v>1231</v>
      </c>
      <c r="G12" s="13"/>
    </row>
    <row r="13" spans="1:7" ht="12.75">
      <c r="A13" s="10" t="s">
        <v>84</v>
      </c>
      <c r="B13" s="11" t="s">
        <v>85</v>
      </c>
      <c r="C13" s="9"/>
      <c r="D13" s="13">
        <f>+'[1]Consol BS'!S14</f>
        <v>142071</v>
      </c>
      <c r="E13" s="13"/>
      <c r="F13" s="19">
        <v>142196</v>
      </c>
      <c r="G13" s="13"/>
    </row>
    <row r="14" spans="1:7" ht="12.75">
      <c r="A14" s="10">
        <v>5</v>
      </c>
      <c r="B14" s="11" t="s">
        <v>86</v>
      </c>
      <c r="C14" s="9"/>
      <c r="D14" s="20">
        <v>0</v>
      </c>
      <c r="E14" s="13"/>
      <c r="F14" s="19">
        <v>0</v>
      </c>
      <c r="G14" s="13"/>
    </row>
    <row r="15" spans="1:7" ht="12.75">
      <c r="A15" s="10">
        <v>6</v>
      </c>
      <c r="B15" s="11" t="s">
        <v>87</v>
      </c>
      <c r="C15" s="9"/>
      <c r="D15" s="13">
        <f>+'[1]Consol BS'!S35</f>
        <v>2167</v>
      </c>
      <c r="E15" s="13"/>
      <c r="F15" s="19">
        <v>1460</v>
      </c>
      <c r="G15" s="13"/>
    </row>
    <row r="16" spans="1:7" ht="12.75">
      <c r="A16" s="10">
        <v>7</v>
      </c>
      <c r="B16" s="9" t="s">
        <v>88</v>
      </c>
      <c r="C16" s="9"/>
      <c r="D16" s="13">
        <f>+'[1]Consol BS'!S37</f>
        <v>125000</v>
      </c>
      <c r="E16" s="13"/>
      <c r="F16" s="19">
        <v>125000</v>
      </c>
      <c r="G16" s="13"/>
    </row>
    <row r="17" spans="1:7" ht="12.75">
      <c r="A17" s="10">
        <v>8</v>
      </c>
      <c r="B17" s="9" t="s">
        <v>89</v>
      </c>
      <c r="C17" s="9"/>
      <c r="D17" s="19">
        <f>+'[1]Consol BS'!S27</f>
        <v>154927</v>
      </c>
      <c r="E17" s="13"/>
      <c r="F17" s="19">
        <v>154851</v>
      </c>
      <c r="G17" s="13"/>
    </row>
    <row r="18" spans="1:7" ht="12.75">
      <c r="A18" s="10"/>
      <c r="B18" s="9"/>
      <c r="C18" s="9"/>
      <c r="D18" s="9"/>
      <c r="E18" s="9"/>
      <c r="F18" s="21"/>
      <c r="G18" s="9"/>
    </row>
    <row r="19" spans="1:7" ht="12.75">
      <c r="A19" s="9"/>
      <c r="B19" s="9"/>
      <c r="C19" s="22"/>
      <c r="D19" s="13"/>
      <c r="E19" s="13"/>
      <c r="F19" s="19"/>
      <c r="G19" s="13"/>
    </row>
    <row r="20" spans="1:7" ht="12.75">
      <c r="A20" s="10">
        <v>9</v>
      </c>
      <c r="B20" s="14" t="s">
        <v>90</v>
      </c>
      <c r="C20" s="9"/>
      <c r="D20" s="13"/>
      <c r="E20" s="13"/>
      <c r="F20" s="19"/>
      <c r="G20" s="13"/>
    </row>
    <row r="21" spans="1:7" ht="12.75">
      <c r="A21" s="9"/>
      <c r="B21" s="9"/>
      <c r="C21" s="9" t="s">
        <v>91</v>
      </c>
      <c r="D21" s="23">
        <f>+'[1]Consol BS'!S79</f>
        <v>2349</v>
      </c>
      <c r="E21" s="13"/>
      <c r="F21" s="24">
        <v>2598</v>
      </c>
      <c r="G21" s="13"/>
    </row>
    <row r="22" spans="1:7" ht="12.75">
      <c r="A22" s="9"/>
      <c r="B22" s="9"/>
      <c r="C22" s="9" t="s">
        <v>92</v>
      </c>
      <c r="D22" s="25">
        <f>+'[1]Consol BS'!S61</f>
        <v>63531</v>
      </c>
      <c r="E22" s="13"/>
      <c r="F22" s="26">
        <v>65593</v>
      </c>
      <c r="G22" s="13"/>
    </row>
    <row r="23" spans="1:7" ht="12.75">
      <c r="A23" s="9"/>
      <c r="B23" s="9"/>
      <c r="C23" s="9" t="s">
        <v>93</v>
      </c>
      <c r="D23" s="25">
        <f>+'[1]Consol BS'!S83+'[1]Consol BS'!S92+'[1]Consol BS'!S93+'[1]Consol BS'!S94</f>
        <v>37876</v>
      </c>
      <c r="E23" s="13"/>
      <c r="F23" s="26">
        <f>36474+4094+6000</f>
        <v>46568</v>
      </c>
      <c r="G23" s="13"/>
    </row>
    <row r="24" spans="1:7" ht="12.75">
      <c r="A24" s="9"/>
      <c r="B24" s="9"/>
      <c r="C24" s="9" t="s">
        <v>94</v>
      </c>
      <c r="D24" s="25">
        <f>+'[1]Consol BS'!S97</f>
        <v>21714</v>
      </c>
      <c r="E24" s="13"/>
      <c r="F24" s="26">
        <v>18840</v>
      </c>
      <c r="G24" s="13"/>
    </row>
    <row r="25" spans="1:7" ht="12.75">
      <c r="A25" s="9"/>
      <c r="B25" s="9"/>
      <c r="C25" s="9" t="s">
        <v>95</v>
      </c>
      <c r="D25" s="26">
        <f>+'[1]Consol BS'!S52</f>
        <v>17958</v>
      </c>
      <c r="E25" s="13"/>
      <c r="F25" s="26">
        <v>18206</v>
      </c>
      <c r="G25" s="13"/>
    </row>
    <row r="26" spans="1:7" ht="12.75">
      <c r="A26" s="9"/>
      <c r="B26" s="9"/>
      <c r="C26" s="9" t="s">
        <v>96</v>
      </c>
      <c r="D26" s="25">
        <f>+'[1]Consol BS'!S63+'[1]Consol BS'!S66+'[1]Consol BS'!S69+'[1]Consol BS'!S71-1</f>
        <v>262295</v>
      </c>
      <c r="E26" s="13"/>
      <c r="F26" s="26">
        <f>42442+1175+18241+197972</f>
        <v>259830</v>
      </c>
      <c r="G26" s="13"/>
    </row>
    <row r="27" spans="1:7" ht="12.75">
      <c r="A27" s="9"/>
      <c r="B27" s="9"/>
      <c r="C27" s="11" t="s">
        <v>97</v>
      </c>
      <c r="D27" s="27">
        <f>+'[1]Consol BS'!S42</f>
        <v>26098</v>
      </c>
      <c r="E27" s="13"/>
      <c r="F27" s="28">
        <v>31797</v>
      </c>
      <c r="G27" s="13"/>
    </row>
    <row r="28" spans="1:7" ht="12.75">
      <c r="A28" s="9"/>
      <c r="B28" s="9"/>
      <c r="C28" s="9"/>
      <c r="D28" s="29">
        <f>SUM(D21:D27)</f>
        <v>431821</v>
      </c>
      <c r="E28" s="13"/>
      <c r="F28" s="30">
        <f>SUM(F21:F27)</f>
        <v>443432</v>
      </c>
      <c r="G28" s="31"/>
    </row>
    <row r="29" spans="1:7" ht="12.75">
      <c r="A29" s="10">
        <v>10</v>
      </c>
      <c r="B29" s="14" t="s">
        <v>98</v>
      </c>
      <c r="C29" s="9"/>
      <c r="D29" s="13"/>
      <c r="E29" s="13"/>
      <c r="F29" s="19"/>
      <c r="G29" s="13"/>
    </row>
    <row r="30" spans="1:7" ht="12.75">
      <c r="A30" s="9"/>
      <c r="B30" s="9"/>
      <c r="C30" s="9" t="s">
        <v>99</v>
      </c>
      <c r="D30" s="23">
        <f>+'[1]Consol BS'!S112</f>
        <v>-72179</v>
      </c>
      <c r="E30" s="13"/>
      <c r="F30" s="24">
        <v>-73202</v>
      </c>
      <c r="G30" s="13"/>
    </row>
    <row r="31" spans="1:7" ht="12.75">
      <c r="A31" s="9"/>
      <c r="B31" s="9"/>
      <c r="C31" s="9" t="s">
        <v>100</v>
      </c>
      <c r="D31" s="25">
        <f>+'[1]Consol BS'!S132+'[1]Consol BS'!R67+'[1]Consol BS'!R70+'[1]Consol BS'!R68</f>
        <v>-522119</v>
      </c>
      <c r="E31" s="13"/>
      <c r="F31" s="26">
        <v>-476992</v>
      </c>
      <c r="G31" s="13"/>
    </row>
    <row r="32" spans="1:7" ht="12.75">
      <c r="A32" s="9"/>
      <c r="B32" s="9"/>
      <c r="C32" s="9" t="s">
        <v>101</v>
      </c>
      <c r="D32" s="25">
        <f>+'[1]Consol BS'!S123+'[1]Consol BS'!S127</f>
        <v>-740945</v>
      </c>
      <c r="E32" s="13"/>
      <c r="F32" s="26">
        <f>-689582-48326</f>
        <v>-737908</v>
      </c>
      <c r="G32" s="13"/>
    </row>
    <row r="33" spans="1:7" ht="12.75">
      <c r="A33" s="9"/>
      <c r="B33" s="9"/>
      <c r="C33" s="9" t="s">
        <v>102</v>
      </c>
      <c r="D33" s="25">
        <f>+'[1]Consol BS'!S134</f>
        <v>-36366</v>
      </c>
      <c r="E33" s="13"/>
      <c r="F33" s="26">
        <v>-37459</v>
      </c>
      <c r="G33" s="13"/>
    </row>
    <row r="34" spans="1:7" ht="12.75">
      <c r="A34" s="9"/>
      <c r="B34" s="9"/>
      <c r="C34" s="9" t="s">
        <v>103</v>
      </c>
      <c r="D34" s="25">
        <f>+'[1]Consol BS'!S102</f>
        <v>-30958</v>
      </c>
      <c r="E34" s="13"/>
      <c r="F34" s="26">
        <v>-34250</v>
      </c>
      <c r="G34" s="13"/>
    </row>
    <row r="35" spans="1:7" ht="12.75">
      <c r="A35" s="9"/>
      <c r="B35" s="9"/>
      <c r="C35" s="9"/>
      <c r="D35" s="29">
        <f>SUM(D30:D34)</f>
        <v>-1402567</v>
      </c>
      <c r="E35" s="13"/>
      <c r="F35" s="30">
        <f>SUM(F30:F34)</f>
        <v>-1359811</v>
      </c>
      <c r="G35" s="31"/>
    </row>
    <row r="36" spans="1:7" ht="12.75">
      <c r="A36" s="9"/>
      <c r="B36" s="9"/>
      <c r="C36" s="9"/>
      <c r="D36" s="31"/>
      <c r="E36" s="13"/>
      <c r="F36" s="32"/>
      <c r="G36" s="31"/>
    </row>
    <row r="37" spans="1:7" ht="12.75">
      <c r="A37" s="10">
        <v>11</v>
      </c>
      <c r="B37" s="33" t="s">
        <v>104</v>
      </c>
      <c r="C37" s="9"/>
      <c r="D37" s="31">
        <f>+D35+D28</f>
        <v>-970746</v>
      </c>
      <c r="E37" s="13"/>
      <c r="F37" s="32">
        <f>+F35+F28</f>
        <v>-916379</v>
      </c>
      <c r="G37" s="31"/>
    </row>
    <row r="38" spans="1:7" ht="13.5" thickBot="1">
      <c r="A38" s="9"/>
      <c r="B38" s="9"/>
      <c r="C38" s="9"/>
      <c r="D38" s="34">
        <f>+D37+SUM(D10:D17)</f>
        <v>-238232</v>
      </c>
      <c r="E38" s="13"/>
      <c r="F38" s="35">
        <f>+F37+SUM(F10:F17)</f>
        <v>-182022</v>
      </c>
      <c r="G38" s="31"/>
    </row>
    <row r="39" spans="1:7" ht="13.5" thickTop="1">
      <c r="A39" s="9"/>
      <c r="B39" s="9"/>
      <c r="C39" s="9"/>
      <c r="D39" s="13"/>
      <c r="E39" s="13"/>
      <c r="F39" s="19"/>
      <c r="G39" s="13"/>
    </row>
    <row r="40" spans="1:7" ht="12.75">
      <c r="A40" s="9"/>
      <c r="B40" s="9"/>
      <c r="C40" s="9"/>
      <c r="D40" s="13"/>
      <c r="E40" s="13"/>
      <c r="F40" s="19"/>
      <c r="G40" s="13"/>
    </row>
    <row r="41" spans="1:7" ht="12.75">
      <c r="A41" s="10">
        <v>12</v>
      </c>
      <c r="B41" s="14" t="s">
        <v>105</v>
      </c>
      <c r="C41" s="9"/>
      <c r="D41" s="13"/>
      <c r="E41" s="13"/>
      <c r="F41" s="19"/>
      <c r="G41" s="13"/>
    </row>
    <row r="42" spans="1:7" ht="12.75">
      <c r="A42" s="9"/>
      <c r="B42" s="9" t="s">
        <v>106</v>
      </c>
      <c r="C42" s="9"/>
      <c r="D42" s="13">
        <f>-'[1]Consol BS'!R148</f>
        <v>508381</v>
      </c>
      <c r="E42" s="13"/>
      <c r="F42" s="19">
        <v>508381</v>
      </c>
      <c r="G42" s="13"/>
    </row>
    <row r="43" spans="1:7" ht="12.75">
      <c r="A43" s="9"/>
      <c r="B43" s="9" t="s">
        <v>107</v>
      </c>
      <c r="C43" s="9"/>
      <c r="D43" s="13"/>
      <c r="E43" s="13"/>
      <c r="F43" s="19"/>
      <c r="G43" s="13"/>
    </row>
    <row r="44" spans="1:7" ht="12.75">
      <c r="A44" s="9"/>
      <c r="B44" s="9"/>
      <c r="C44" s="9" t="s">
        <v>108</v>
      </c>
      <c r="D44" s="13">
        <f>-'[1]Consol BS'!R150</f>
        <v>190535</v>
      </c>
      <c r="E44" s="13"/>
      <c r="F44" s="19">
        <v>190535</v>
      </c>
      <c r="G44" s="13"/>
    </row>
    <row r="45" spans="1:7" ht="12.75">
      <c r="A45" s="9"/>
      <c r="B45" s="9"/>
      <c r="C45" s="9" t="s">
        <v>109</v>
      </c>
      <c r="D45" s="13">
        <f>-'[1]Consol BS'!R151</f>
        <v>14186</v>
      </c>
      <c r="E45" s="13"/>
      <c r="F45" s="19">
        <v>14186</v>
      </c>
      <c r="G45" s="13"/>
    </row>
    <row r="46" spans="1:7" ht="12.75">
      <c r="A46" s="9"/>
      <c r="B46" s="9"/>
      <c r="C46" s="9" t="s">
        <v>110</v>
      </c>
      <c r="D46" s="13">
        <f>-'[1]Consol BS'!R155</f>
        <v>2955</v>
      </c>
      <c r="E46" s="13"/>
      <c r="F46" s="19">
        <v>2955</v>
      </c>
      <c r="G46" s="13"/>
    </row>
    <row r="47" spans="1:7" ht="12.75">
      <c r="A47" s="9"/>
      <c r="B47" s="9"/>
      <c r="C47" s="11" t="s">
        <v>111</v>
      </c>
      <c r="D47" s="13">
        <v>0</v>
      </c>
      <c r="E47" s="13"/>
      <c r="F47" s="19">
        <v>0</v>
      </c>
      <c r="G47" s="13"/>
    </row>
    <row r="48" spans="1:7" ht="12.75">
      <c r="A48" s="9"/>
      <c r="B48" s="9"/>
      <c r="C48" s="11" t="s">
        <v>112</v>
      </c>
      <c r="D48" s="36">
        <f>-'[1]Consol BS'!R157-'[1]Consol BS'!R158-'[1]Consol BS'!R156-1</f>
        <v>-797772</v>
      </c>
      <c r="E48" s="9"/>
      <c r="F48" s="37">
        <f>-605096-188-142032-1</f>
        <v>-747317</v>
      </c>
      <c r="G48" s="36"/>
    </row>
    <row r="49" spans="1:7" ht="12.75">
      <c r="A49" s="9"/>
      <c r="B49" s="9"/>
      <c r="C49" s="11" t="s">
        <v>113</v>
      </c>
      <c r="D49" s="36">
        <f>-'[1]Consol BS'!T154</f>
        <v>-233884</v>
      </c>
      <c r="E49" s="9"/>
      <c r="F49" s="37">
        <v>-233884</v>
      </c>
      <c r="G49" s="36"/>
    </row>
    <row r="50" spans="1:7" ht="12.75">
      <c r="A50" s="9"/>
      <c r="B50" s="9"/>
      <c r="C50" s="9" t="s">
        <v>114</v>
      </c>
      <c r="D50" s="13">
        <f>-'[1]Consol BS'!R152</f>
        <v>4797</v>
      </c>
      <c r="E50" s="13"/>
      <c r="F50" s="19">
        <v>3020</v>
      </c>
      <c r="G50" s="13"/>
    </row>
    <row r="51" spans="1:7" ht="12.75">
      <c r="A51" s="9"/>
      <c r="B51" s="9"/>
      <c r="C51" s="9"/>
      <c r="D51" s="38">
        <f>SUM(D42:D50)</f>
        <v>-310802</v>
      </c>
      <c r="E51" s="13"/>
      <c r="F51" s="39">
        <f>SUM(F42:F50)</f>
        <v>-262124</v>
      </c>
      <c r="G51" s="31"/>
    </row>
    <row r="52" spans="1:7" ht="12.75">
      <c r="A52" s="10">
        <v>13</v>
      </c>
      <c r="B52" s="9" t="s">
        <v>115</v>
      </c>
      <c r="C52" s="9"/>
      <c r="D52" s="13">
        <f>-'[1]Consol BS'!S176</f>
        <v>16854</v>
      </c>
      <c r="E52" s="13"/>
      <c r="F52" s="19">
        <v>19540</v>
      </c>
      <c r="G52" s="13"/>
    </row>
    <row r="53" spans="1:7" ht="12.75">
      <c r="A53" s="10">
        <v>14</v>
      </c>
      <c r="B53" s="9" t="s">
        <v>116</v>
      </c>
      <c r="C53" s="9"/>
      <c r="D53" s="13">
        <f>-'[1]Consol BS'!S170-'[1]Consol BS'!S167</f>
        <v>50284</v>
      </c>
      <c r="E53" s="13"/>
      <c r="F53" s="19">
        <v>55085</v>
      </c>
      <c r="G53" s="13"/>
    </row>
    <row r="54" spans="1:7" ht="12.75">
      <c r="A54" s="10">
        <v>15</v>
      </c>
      <c r="B54" s="9" t="s">
        <v>117</v>
      </c>
      <c r="C54" s="9"/>
      <c r="D54" s="13">
        <f>-'[1]Consol BS'!S164</f>
        <v>255</v>
      </c>
      <c r="E54" s="13"/>
      <c r="F54" s="19">
        <v>299</v>
      </c>
      <c r="G54" s="13"/>
    </row>
    <row r="55" spans="1:7" ht="12.75">
      <c r="A55" s="10">
        <v>16</v>
      </c>
      <c r="B55" s="11" t="s">
        <v>118</v>
      </c>
      <c r="C55" s="9"/>
      <c r="D55" s="13">
        <f>-'[1]Consol BS'!S174</f>
        <v>5177</v>
      </c>
      <c r="E55" s="13"/>
      <c r="F55" s="19">
        <v>5178</v>
      </c>
      <c r="G55" s="13"/>
    </row>
    <row r="56" spans="1:7" ht="13.5" thickBot="1">
      <c r="A56" s="9"/>
      <c r="B56" s="9"/>
      <c r="C56" s="9"/>
      <c r="D56" s="34">
        <f>SUM(D51:D55)</f>
        <v>-238232</v>
      </c>
      <c r="E56" s="13"/>
      <c r="F56" s="35">
        <f>SUM(F51:F55)</f>
        <v>-182022</v>
      </c>
      <c r="G56" s="31"/>
    </row>
    <row r="57" spans="1:7" ht="13.5" thickTop="1">
      <c r="A57" s="9"/>
      <c r="B57" s="9"/>
      <c r="C57" s="9"/>
      <c r="D57" s="13"/>
      <c r="E57" s="13"/>
      <c r="F57" s="19"/>
      <c r="G57" s="13"/>
    </row>
    <row r="58" spans="1:7" ht="12.75">
      <c r="A58" s="10">
        <v>17</v>
      </c>
      <c r="B58" s="9" t="s">
        <v>119</v>
      </c>
      <c r="C58" s="9"/>
      <c r="D58" s="40">
        <v>-0.62</v>
      </c>
      <c r="E58" s="41"/>
      <c r="F58" s="42">
        <v>-0.52</v>
      </c>
      <c r="G58" s="31"/>
    </row>
    <row r="59" spans="1:7" ht="12.75">
      <c r="A59" s="10"/>
      <c r="B59" s="9"/>
      <c r="C59" s="9"/>
      <c r="D59" s="40"/>
      <c r="E59" s="41"/>
      <c r="F59" s="42"/>
      <c r="G59" s="31"/>
    </row>
    <row r="60" spans="1:7" ht="12.75">
      <c r="A60" s="10"/>
      <c r="B60" s="9"/>
      <c r="C60" s="9"/>
      <c r="D60" s="40"/>
      <c r="E60" s="41"/>
      <c r="F60" s="42"/>
      <c r="G60" s="31"/>
    </row>
  </sheetData>
  <printOptions/>
  <pageMargins left="0.75" right="0.75" top="1" bottom="1" header="0.5" footer="0.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tabSelected="1" workbookViewId="0" topLeftCell="A46">
      <selection activeCell="C53" sqref="C53"/>
    </sheetView>
  </sheetViews>
  <sheetFormatPr defaultColWidth="9.140625" defaultRowHeight="12.75"/>
  <cols>
    <col min="1" max="1" width="3.7109375" style="0" customWidth="1"/>
    <col min="2" max="2" width="3.28125" style="0" customWidth="1"/>
    <col min="3" max="3" width="9.28125" style="0" customWidth="1"/>
    <col min="4" max="4" width="11.57421875" style="0" customWidth="1"/>
    <col min="5" max="5" width="15.00390625" style="0" customWidth="1"/>
    <col min="6" max="6" width="17.7109375" style="0" customWidth="1"/>
    <col min="7" max="7" width="16.7109375" style="0" customWidth="1"/>
    <col min="8" max="8" width="20.57421875" style="0" customWidth="1"/>
    <col min="9" max="9" width="21.8515625" style="0" customWidth="1"/>
  </cols>
  <sheetData>
    <row r="1" spans="1:9" ht="12.75">
      <c r="A1" s="12" t="s">
        <v>71</v>
      </c>
      <c r="B1" s="9"/>
      <c r="C1" s="9"/>
      <c r="D1" s="9"/>
      <c r="E1" s="9"/>
      <c r="F1" s="9"/>
      <c r="G1" s="9"/>
      <c r="H1" s="9"/>
      <c r="I1" s="9"/>
    </row>
    <row r="2" spans="1:9" ht="12.75">
      <c r="A2" s="43" t="s">
        <v>120</v>
      </c>
      <c r="B2" s="9"/>
      <c r="C2" s="9"/>
      <c r="D2" s="9"/>
      <c r="E2" s="9"/>
      <c r="F2" s="9"/>
      <c r="G2" s="9"/>
      <c r="H2" s="9"/>
      <c r="I2" s="9"/>
    </row>
    <row r="3" spans="1:9" ht="12.75">
      <c r="A3" s="9"/>
      <c r="B3" s="9"/>
      <c r="C3" s="9"/>
      <c r="D3" s="9"/>
      <c r="E3" s="9"/>
      <c r="F3" s="9"/>
      <c r="G3" s="9"/>
      <c r="H3" s="9"/>
      <c r="I3" s="9"/>
    </row>
    <row r="4" spans="1:9" ht="12.75">
      <c r="A4" s="10" t="s">
        <v>78</v>
      </c>
      <c r="B4" s="14" t="s">
        <v>121</v>
      </c>
      <c r="C4" s="9"/>
      <c r="D4" s="9"/>
      <c r="E4" s="9"/>
      <c r="F4" s="9"/>
      <c r="G4" s="9"/>
      <c r="H4" s="9"/>
      <c r="I4" s="9"/>
    </row>
    <row r="5" spans="1:9" ht="12.75">
      <c r="A5" s="9"/>
      <c r="B5" s="9" t="s">
        <v>122</v>
      </c>
      <c r="C5" s="9"/>
      <c r="D5" s="9"/>
      <c r="E5" s="9"/>
      <c r="F5" s="9"/>
      <c r="G5" s="9"/>
      <c r="H5" s="9"/>
      <c r="I5" s="9"/>
    </row>
    <row r="6" spans="1:9" ht="12.75">
      <c r="A6" s="9"/>
      <c r="B6" s="10" t="s">
        <v>123</v>
      </c>
      <c r="C6" s="9"/>
      <c r="D6" s="9"/>
      <c r="E6" s="9"/>
      <c r="F6" s="9"/>
      <c r="G6" s="9"/>
      <c r="H6" s="9"/>
      <c r="I6" s="9"/>
    </row>
    <row r="7" spans="1:9" ht="12.75">
      <c r="A7" s="9"/>
      <c r="B7" s="9"/>
      <c r="C7" s="9"/>
      <c r="D7" s="9"/>
      <c r="E7" s="9"/>
      <c r="F7" s="9"/>
      <c r="G7" s="9"/>
      <c r="H7" s="9"/>
      <c r="I7" s="9"/>
    </row>
    <row r="8" spans="1:9" ht="12.75">
      <c r="A8" s="10" t="s">
        <v>80</v>
      </c>
      <c r="B8" s="14" t="s">
        <v>124</v>
      </c>
      <c r="C8" s="9"/>
      <c r="D8" s="9"/>
      <c r="E8" s="9"/>
      <c r="F8" s="9"/>
      <c r="G8" s="9"/>
      <c r="H8" s="9"/>
      <c r="I8" s="9"/>
    </row>
    <row r="9" spans="1:9" ht="12.75">
      <c r="A9" s="10"/>
      <c r="B9" s="10" t="s">
        <v>125</v>
      </c>
      <c r="C9" s="9"/>
      <c r="D9" s="9"/>
      <c r="E9" s="9"/>
      <c r="F9" s="9"/>
      <c r="G9" s="9"/>
      <c r="H9" s="9"/>
      <c r="I9" s="9"/>
    </row>
    <row r="10" spans="1:9" ht="12.75">
      <c r="A10" s="9"/>
      <c r="B10" s="9"/>
      <c r="C10" s="9"/>
      <c r="D10" s="9"/>
      <c r="E10" s="9"/>
      <c r="F10" s="9"/>
      <c r="G10" s="9"/>
      <c r="H10" s="9"/>
      <c r="I10" s="9"/>
    </row>
    <row r="11" spans="1:9" ht="12.75">
      <c r="A11" s="10" t="s">
        <v>82</v>
      </c>
      <c r="B11" s="14" t="s">
        <v>126</v>
      </c>
      <c r="C11" s="9"/>
      <c r="D11" s="9"/>
      <c r="E11" s="9"/>
      <c r="F11" s="9"/>
      <c r="G11" s="9"/>
      <c r="H11" s="9"/>
      <c r="I11" s="9"/>
    </row>
    <row r="12" spans="1:9" ht="12.75">
      <c r="A12" s="10"/>
      <c r="B12" s="10" t="s">
        <v>127</v>
      </c>
      <c r="C12" s="9"/>
      <c r="D12" s="9"/>
      <c r="E12" s="9"/>
      <c r="F12" s="9"/>
      <c r="G12" s="9"/>
      <c r="H12" s="9"/>
      <c r="I12" s="9"/>
    </row>
    <row r="13" spans="1:9" ht="12.75">
      <c r="A13" s="9"/>
      <c r="B13" s="9"/>
      <c r="C13" s="9"/>
      <c r="D13" s="9"/>
      <c r="E13" s="9"/>
      <c r="F13" s="9"/>
      <c r="G13" s="9"/>
      <c r="H13" s="9"/>
      <c r="I13" s="9"/>
    </row>
    <row r="14" spans="1:9" ht="12.75">
      <c r="A14" s="10" t="s">
        <v>84</v>
      </c>
      <c r="B14" s="14" t="s">
        <v>128</v>
      </c>
      <c r="C14" s="9"/>
      <c r="D14" s="9"/>
      <c r="E14" s="9"/>
      <c r="F14" s="9"/>
      <c r="G14" s="9"/>
      <c r="H14" s="9"/>
      <c r="I14" s="9"/>
    </row>
    <row r="15" spans="1:9" ht="12.75">
      <c r="A15" s="9"/>
      <c r="B15" s="10" t="s">
        <v>129</v>
      </c>
      <c r="C15" s="9"/>
      <c r="D15" s="9"/>
      <c r="E15" s="9"/>
      <c r="F15" s="9"/>
      <c r="G15" s="9"/>
      <c r="H15" s="9"/>
      <c r="I15" s="9"/>
    </row>
    <row r="16" spans="1:9" ht="12.75">
      <c r="A16" s="9"/>
      <c r="B16" s="10" t="s">
        <v>130</v>
      </c>
      <c r="C16" s="9"/>
      <c r="D16" s="9"/>
      <c r="E16" s="9"/>
      <c r="F16" s="9"/>
      <c r="G16" s="9"/>
      <c r="H16" s="9"/>
      <c r="I16" s="9"/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9" ht="12.75">
      <c r="A18" s="10">
        <v>5</v>
      </c>
      <c r="B18" s="14" t="s">
        <v>131</v>
      </c>
      <c r="C18" s="9"/>
      <c r="D18" s="9"/>
      <c r="E18" s="9"/>
      <c r="F18" s="9"/>
      <c r="G18" s="9"/>
      <c r="H18" s="9"/>
      <c r="I18" s="9"/>
    </row>
    <row r="19" spans="1:9" ht="12.75">
      <c r="A19" s="10"/>
      <c r="B19" s="10" t="s">
        <v>132</v>
      </c>
      <c r="C19" s="9"/>
      <c r="D19" s="9"/>
      <c r="E19" s="9"/>
      <c r="F19" s="9"/>
      <c r="G19" s="9"/>
      <c r="H19" s="9"/>
      <c r="I19" s="9"/>
    </row>
    <row r="20" spans="1:9" ht="12.75">
      <c r="A20" s="9"/>
      <c r="B20" s="9"/>
      <c r="C20" s="9"/>
      <c r="D20" s="9"/>
      <c r="E20" s="9"/>
      <c r="F20" s="9"/>
      <c r="G20" s="9"/>
      <c r="H20" s="9"/>
      <c r="I20" s="9"/>
    </row>
    <row r="21" spans="1:9" ht="12.75">
      <c r="A21" s="10">
        <v>6</v>
      </c>
      <c r="B21" s="14" t="s">
        <v>133</v>
      </c>
      <c r="C21" s="9"/>
      <c r="D21" s="9"/>
      <c r="E21" s="9"/>
      <c r="F21" s="9"/>
      <c r="G21" s="9"/>
      <c r="H21" s="9"/>
      <c r="I21" s="9"/>
    </row>
    <row r="22" spans="1:9" ht="12.75">
      <c r="A22" s="10"/>
      <c r="B22" s="10" t="s">
        <v>134</v>
      </c>
      <c r="C22" s="9"/>
      <c r="D22" s="9"/>
      <c r="E22" s="9"/>
      <c r="F22" s="9"/>
      <c r="G22" s="9"/>
      <c r="H22" s="9"/>
      <c r="I22" s="9"/>
    </row>
    <row r="23" spans="1:8" ht="12.75">
      <c r="A23" s="10"/>
      <c r="H23" s="44"/>
    </row>
    <row r="24" spans="1:8" ht="12.75">
      <c r="A24" s="10"/>
      <c r="B24" s="8" t="s">
        <v>21</v>
      </c>
      <c r="C24" s="9" t="s">
        <v>135</v>
      </c>
      <c r="H24" s="44"/>
    </row>
    <row r="25" spans="1:8" ht="12.75">
      <c r="A25" s="10"/>
      <c r="B25" s="8"/>
      <c r="C25" s="9"/>
      <c r="H25" s="44"/>
    </row>
    <row r="26" spans="1:8" ht="12.75">
      <c r="A26" s="10"/>
      <c r="B26" s="8"/>
      <c r="C26" s="9"/>
      <c r="G26" s="9"/>
      <c r="H26" s="45" t="s">
        <v>136</v>
      </c>
    </row>
    <row r="27" spans="1:8" ht="12.75">
      <c r="A27" s="10"/>
      <c r="B27" s="8"/>
      <c r="C27" s="9"/>
      <c r="G27" s="46" t="s">
        <v>137</v>
      </c>
      <c r="H27" s="46" t="s">
        <v>138</v>
      </c>
    </row>
    <row r="28" spans="1:8" ht="12.75">
      <c r="A28" s="10"/>
      <c r="B28" s="8"/>
      <c r="C28" s="9"/>
      <c r="G28" s="47" t="s">
        <v>19</v>
      </c>
      <c r="H28" s="47" t="s">
        <v>19</v>
      </c>
    </row>
    <row r="29" spans="1:8" ht="12.75">
      <c r="A29" s="10"/>
      <c r="B29" s="8"/>
      <c r="C29" s="9"/>
      <c r="H29" s="44"/>
    </row>
    <row r="30" spans="1:9" ht="12.75">
      <c r="A30" s="10"/>
      <c r="B30" s="9"/>
      <c r="C30" s="9" t="s">
        <v>139</v>
      </c>
      <c r="D30" s="9"/>
      <c r="E30" s="9"/>
      <c r="F30" s="9"/>
      <c r="G30" s="61">
        <v>0</v>
      </c>
      <c r="H30" s="62">
        <v>0</v>
      </c>
      <c r="I30" s="9"/>
    </row>
    <row r="31" spans="1:9" ht="12.75">
      <c r="A31" s="10"/>
      <c r="B31" s="9"/>
      <c r="C31" s="9" t="s">
        <v>140</v>
      </c>
      <c r="D31" s="9"/>
      <c r="E31" s="9"/>
      <c r="F31" s="9"/>
      <c r="G31" s="61">
        <v>0</v>
      </c>
      <c r="H31" s="62">
        <f>+'[1]shares'!F14</f>
        <v>0</v>
      </c>
      <c r="I31" s="9"/>
    </row>
    <row r="32" spans="1:9" ht="12.75">
      <c r="A32" s="10"/>
      <c r="B32" s="9"/>
      <c r="C32" s="10" t="s">
        <v>141</v>
      </c>
      <c r="D32" s="9"/>
      <c r="E32" s="9"/>
      <c r="F32" s="9"/>
      <c r="G32" s="61">
        <v>0</v>
      </c>
      <c r="H32" s="62">
        <f>+'[1]shares'!F18</f>
        <v>0</v>
      </c>
      <c r="I32" s="9"/>
    </row>
    <row r="33" spans="1:9" ht="12.75">
      <c r="A33" s="10"/>
      <c r="B33" s="9"/>
      <c r="C33" s="9"/>
      <c r="D33" s="9"/>
      <c r="E33" s="9"/>
      <c r="F33" s="9"/>
      <c r="G33" s="9"/>
      <c r="H33" s="20"/>
      <c r="I33" s="9"/>
    </row>
    <row r="34" spans="1:9" ht="12.75">
      <c r="A34" s="10"/>
      <c r="B34" s="10" t="s">
        <v>23</v>
      </c>
      <c r="C34" s="10" t="s">
        <v>142</v>
      </c>
      <c r="D34" s="9"/>
      <c r="E34" s="9"/>
      <c r="F34" s="9"/>
      <c r="G34" s="9"/>
      <c r="H34" s="20"/>
      <c r="I34" s="9"/>
    </row>
    <row r="35" spans="1:9" ht="12.75">
      <c r="A35" s="10"/>
      <c r="B35" s="10"/>
      <c r="C35" s="9"/>
      <c r="D35" s="9"/>
      <c r="E35" s="9"/>
      <c r="F35" s="9"/>
      <c r="G35" s="9"/>
      <c r="H35" s="20"/>
      <c r="I35" s="9"/>
    </row>
    <row r="36" spans="1:9" ht="12.75">
      <c r="A36" s="10"/>
      <c r="B36" s="9"/>
      <c r="C36" s="9" t="s">
        <v>143</v>
      </c>
      <c r="D36" s="9"/>
      <c r="E36" s="9"/>
      <c r="F36" s="9"/>
      <c r="G36" s="9"/>
      <c r="H36" s="63">
        <f>+'[1]shares'!F26</f>
        <v>241</v>
      </c>
      <c r="I36" s="9"/>
    </row>
    <row r="37" spans="1:9" ht="12.75">
      <c r="A37" s="10"/>
      <c r="B37" s="9"/>
      <c r="C37" s="9" t="s">
        <v>144</v>
      </c>
      <c r="D37" s="9"/>
      <c r="E37" s="9"/>
      <c r="F37" s="9"/>
      <c r="G37" s="9"/>
      <c r="H37" s="20"/>
      <c r="I37" s="9"/>
    </row>
    <row r="38" spans="1:9" ht="12.75">
      <c r="A38" s="10"/>
      <c r="B38" s="9"/>
      <c r="C38" s="10" t="s">
        <v>145</v>
      </c>
      <c r="D38" s="9"/>
      <c r="E38" s="9"/>
      <c r="F38" s="9"/>
      <c r="G38" s="9"/>
      <c r="H38" s="63">
        <f>+'[1]shares'!F31</f>
        <v>190</v>
      </c>
      <c r="I38" s="9"/>
    </row>
    <row r="39" spans="1:9" ht="12.75">
      <c r="A39" s="10"/>
      <c r="B39" s="9"/>
      <c r="C39" s="9" t="s">
        <v>146</v>
      </c>
      <c r="D39" s="9"/>
      <c r="E39" s="9"/>
      <c r="F39" s="9"/>
      <c r="G39" s="9"/>
      <c r="H39" s="20"/>
      <c r="I39" s="9"/>
    </row>
    <row r="40" spans="1:9" ht="12.75">
      <c r="A40" s="9"/>
      <c r="B40" s="9"/>
      <c r="C40" s="10" t="s">
        <v>147</v>
      </c>
      <c r="D40" s="9"/>
      <c r="E40" s="9"/>
      <c r="F40" s="9"/>
      <c r="G40" s="9"/>
      <c r="H40" s="62">
        <f>+'[1]shares'!F33</f>
        <v>182</v>
      </c>
      <c r="I40" s="9"/>
    </row>
    <row r="41" spans="1:9" ht="12.75">
      <c r="A41" s="9"/>
      <c r="B41" s="9"/>
      <c r="C41" s="9"/>
      <c r="D41" s="9"/>
      <c r="E41" s="9"/>
      <c r="F41" s="9"/>
      <c r="G41" s="9"/>
      <c r="H41" s="9"/>
      <c r="I41" s="9"/>
    </row>
    <row r="42" spans="1:9" ht="12.75">
      <c r="A42" s="10">
        <v>7</v>
      </c>
      <c r="B42" s="33" t="s">
        <v>148</v>
      </c>
      <c r="C42" s="9"/>
      <c r="D42" s="9"/>
      <c r="E42" s="9"/>
      <c r="F42" s="9"/>
      <c r="G42" s="9"/>
      <c r="H42" s="9"/>
      <c r="I42" s="9"/>
    </row>
    <row r="43" spans="1:9" ht="12.75">
      <c r="A43" s="10"/>
      <c r="B43" s="10" t="s">
        <v>149</v>
      </c>
      <c r="C43" s="9"/>
      <c r="D43" s="9"/>
      <c r="E43" s="9"/>
      <c r="F43" s="9"/>
      <c r="G43" s="9"/>
      <c r="H43" s="9"/>
      <c r="I43" s="9"/>
    </row>
    <row r="44" spans="1:9" ht="12.75">
      <c r="A44" s="9"/>
      <c r="B44" s="9"/>
      <c r="C44" s="9"/>
      <c r="D44" s="9"/>
      <c r="E44" s="9"/>
      <c r="F44" s="9"/>
      <c r="G44" s="9"/>
      <c r="H44" s="9"/>
      <c r="I44" s="9"/>
    </row>
    <row r="45" spans="1:9" ht="12.75">
      <c r="A45" s="10">
        <v>8</v>
      </c>
      <c r="B45" s="14" t="s">
        <v>150</v>
      </c>
      <c r="C45" s="9"/>
      <c r="D45" s="9"/>
      <c r="E45" s="9"/>
      <c r="F45" s="9"/>
      <c r="G45" s="9"/>
      <c r="H45" s="9"/>
      <c r="I45" s="9"/>
    </row>
    <row r="46" spans="1:9" ht="12.75">
      <c r="A46" s="10"/>
      <c r="B46" s="14"/>
      <c r="C46" s="9"/>
      <c r="D46" s="9"/>
      <c r="E46" s="9"/>
      <c r="F46" s="9"/>
      <c r="G46" s="9"/>
      <c r="H46" s="9"/>
      <c r="I46" s="9"/>
    </row>
    <row r="47" spans="1:9" ht="12.75">
      <c r="A47" s="10"/>
      <c r="B47" s="10" t="s">
        <v>151</v>
      </c>
      <c r="C47" s="9"/>
      <c r="D47" s="9"/>
      <c r="E47" s="9"/>
      <c r="F47" s="9"/>
      <c r="G47" s="9"/>
      <c r="H47" s="9"/>
      <c r="I47" s="9"/>
    </row>
    <row r="48" spans="1:9" ht="12.75">
      <c r="A48" s="10"/>
      <c r="B48" s="10"/>
      <c r="C48" s="9"/>
      <c r="D48" s="9"/>
      <c r="E48" s="9"/>
      <c r="F48" s="9"/>
      <c r="G48" s="9"/>
      <c r="H48" s="9"/>
      <c r="I48" s="9"/>
    </row>
    <row r="49" spans="1:9" ht="12.75">
      <c r="A49" s="10"/>
      <c r="B49" s="10" t="s">
        <v>46</v>
      </c>
      <c r="C49" s="11" t="s">
        <v>152</v>
      </c>
      <c r="D49" s="9"/>
      <c r="E49" s="9"/>
      <c r="F49" s="9"/>
      <c r="G49" s="9"/>
      <c r="H49" s="9"/>
      <c r="I49" s="9"/>
    </row>
    <row r="50" spans="1:9" ht="12.75">
      <c r="A50" s="10"/>
      <c r="B50" s="10"/>
      <c r="C50" s="11" t="s">
        <v>153</v>
      </c>
      <c r="D50" s="9"/>
      <c r="E50" s="9"/>
      <c r="F50" s="9"/>
      <c r="G50" s="9"/>
      <c r="H50" s="9"/>
      <c r="I50" s="9"/>
    </row>
    <row r="51" spans="1:9" ht="12.75">
      <c r="A51" s="10"/>
      <c r="B51" s="10"/>
      <c r="C51" s="9" t="s">
        <v>154</v>
      </c>
      <c r="D51" s="9"/>
      <c r="E51" s="9"/>
      <c r="F51" s="9"/>
      <c r="G51" s="9"/>
      <c r="H51" s="9"/>
      <c r="I51" s="9"/>
    </row>
    <row r="52" spans="1:9" ht="12.75">
      <c r="A52" s="10"/>
      <c r="B52" s="10"/>
      <c r="C52" s="9" t="s">
        <v>155</v>
      </c>
      <c r="D52" s="9"/>
      <c r="E52" s="9"/>
      <c r="F52" s="9"/>
      <c r="G52" s="9"/>
      <c r="H52" s="9"/>
      <c r="I52" s="9"/>
    </row>
    <row r="53" spans="1:9" ht="12.75">
      <c r="A53" s="10"/>
      <c r="B53" s="10"/>
      <c r="C53" s="11" t="s">
        <v>233</v>
      </c>
      <c r="D53" s="9"/>
      <c r="E53" s="9"/>
      <c r="F53" s="9"/>
      <c r="G53" s="9"/>
      <c r="H53" s="9"/>
      <c r="I53" s="9"/>
    </row>
    <row r="54" spans="1:9" ht="12.75">
      <c r="A54" s="10"/>
      <c r="B54" s="10"/>
      <c r="C54" s="11"/>
      <c r="D54" s="9"/>
      <c r="E54" s="9"/>
      <c r="F54" s="9"/>
      <c r="G54" s="9"/>
      <c r="H54" s="9"/>
      <c r="I54" s="9"/>
    </row>
    <row r="55" spans="1:9" ht="12.75">
      <c r="A55" s="10"/>
      <c r="B55" s="10"/>
      <c r="C55" s="9" t="s">
        <v>156</v>
      </c>
      <c r="D55" s="9"/>
      <c r="E55" s="9"/>
      <c r="F55" s="9"/>
      <c r="G55" s="9"/>
      <c r="H55" s="9"/>
      <c r="I55" s="9"/>
    </row>
    <row r="56" spans="1:9" ht="12.75">
      <c r="A56" s="10"/>
      <c r="B56" s="10"/>
      <c r="C56" s="9" t="s">
        <v>157</v>
      </c>
      <c r="D56" s="9"/>
      <c r="E56" s="9"/>
      <c r="F56" s="9"/>
      <c r="G56" s="9"/>
      <c r="H56" s="9"/>
      <c r="I56" s="9"/>
    </row>
    <row r="57" spans="1:9" ht="12.75">
      <c r="A57" s="10"/>
      <c r="B57" s="10"/>
      <c r="C57" s="9" t="s">
        <v>227</v>
      </c>
      <c r="D57" s="9"/>
      <c r="E57" s="9"/>
      <c r="F57" s="9"/>
      <c r="G57" s="9"/>
      <c r="H57" s="9"/>
      <c r="I57" s="9"/>
    </row>
    <row r="58" spans="1:9" ht="12.75">
      <c r="A58" s="10"/>
      <c r="B58" s="10"/>
      <c r="C58" s="9" t="s">
        <v>226</v>
      </c>
      <c r="D58" s="9"/>
      <c r="E58" s="9"/>
      <c r="F58" s="9"/>
      <c r="G58" s="9"/>
      <c r="H58" s="9"/>
      <c r="I58" s="9"/>
    </row>
    <row r="59" spans="1:9" ht="12.75">
      <c r="A59" s="10"/>
      <c r="B59" s="10"/>
      <c r="C59" s="9"/>
      <c r="D59" s="9"/>
      <c r="E59" s="9"/>
      <c r="F59" s="9"/>
      <c r="G59" s="9"/>
      <c r="H59" s="9"/>
      <c r="I59" s="9"/>
    </row>
    <row r="60" spans="1:9" ht="12.75">
      <c r="A60" s="10"/>
      <c r="B60" s="10"/>
      <c r="C60" s="9"/>
      <c r="D60" s="9"/>
      <c r="E60" s="9"/>
      <c r="F60" s="9"/>
      <c r="G60" s="9"/>
      <c r="H60" s="9"/>
      <c r="I60" s="9"/>
    </row>
    <row r="61" spans="1:9" ht="12.75">
      <c r="A61" s="10"/>
      <c r="B61" s="10"/>
      <c r="C61" s="9"/>
      <c r="D61" s="9"/>
      <c r="E61" s="9"/>
      <c r="F61" s="9"/>
      <c r="G61" s="9"/>
      <c r="H61" s="9"/>
      <c r="I61" s="9"/>
    </row>
    <row r="62" spans="1:9" ht="12.75">
      <c r="A62" s="10"/>
      <c r="B62" s="10"/>
      <c r="C62" s="9"/>
      <c r="D62" s="9"/>
      <c r="E62" s="9"/>
      <c r="F62" s="9"/>
      <c r="G62" s="9"/>
      <c r="H62" s="9"/>
      <c r="I62" s="9"/>
    </row>
    <row r="63" spans="1:9" ht="12.75">
      <c r="A63" s="10"/>
      <c r="B63" s="10" t="s">
        <v>49</v>
      </c>
      <c r="C63" s="10" t="s">
        <v>158</v>
      </c>
      <c r="D63" s="9"/>
      <c r="E63" s="9"/>
      <c r="F63" s="9"/>
      <c r="G63" s="9"/>
      <c r="H63" s="9"/>
      <c r="I63" s="9"/>
    </row>
    <row r="64" spans="1:9" ht="12.75">
      <c r="A64" s="10"/>
      <c r="B64" s="10"/>
      <c r="C64" s="10" t="s">
        <v>159</v>
      </c>
      <c r="D64" s="9"/>
      <c r="E64" s="9"/>
      <c r="F64" s="9"/>
      <c r="G64" s="9"/>
      <c r="H64" s="9"/>
      <c r="I64" s="9"/>
    </row>
    <row r="65" spans="1:9" ht="12.75">
      <c r="A65" s="10"/>
      <c r="B65" s="10"/>
      <c r="C65" s="9" t="s">
        <v>160</v>
      </c>
      <c r="D65" s="9"/>
      <c r="E65" s="9"/>
      <c r="F65" s="9"/>
      <c r="G65" s="9"/>
      <c r="H65" s="9"/>
      <c r="I65" s="9"/>
    </row>
    <row r="66" spans="1:9" ht="12.75">
      <c r="A66" s="10"/>
      <c r="B66" s="10"/>
      <c r="C66" s="9" t="s">
        <v>161</v>
      </c>
      <c r="D66" s="9"/>
      <c r="E66" s="9"/>
      <c r="F66" s="9"/>
      <c r="G66" s="9"/>
      <c r="H66" s="9"/>
      <c r="I66" s="9"/>
    </row>
    <row r="67" spans="1:9" ht="12.75">
      <c r="A67" s="10"/>
      <c r="B67" s="10"/>
      <c r="C67" s="9" t="s">
        <v>228</v>
      </c>
      <c r="D67" s="9"/>
      <c r="E67" s="9"/>
      <c r="F67" s="9"/>
      <c r="G67" s="9"/>
      <c r="H67" s="9"/>
      <c r="I67" s="9"/>
    </row>
    <row r="68" spans="1:9" ht="12.75">
      <c r="A68" s="10"/>
      <c r="B68" s="10"/>
      <c r="C68" s="9"/>
      <c r="D68" s="9"/>
      <c r="E68" s="9"/>
      <c r="F68" s="9"/>
      <c r="G68" s="9"/>
      <c r="H68" s="9"/>
      <c r="I68" s="9"/>
    </row>
    <row r="69" spans="1:9" ht="12.75">
      <c r="A69" s="10"/>
      <c r="B69" s="10"/>
      <c r="C69" s="9" t="s">
        <v>162</v>
      </c>
      <c r="D69" s="9"/>
      <c r="E69" s="9"/>
      <c r="F69" s="9"/>
      <c r="G69" s="9"/>
      <c r="H69" s="9"/>
      <c r="I69" s="9"/>
    </row>
    <row r="70" spans="1:9" ht="12.75">
      <c r="A70" s="10"/>
      <c r="B70" s="10"/>
      <c r="C70" s="9" t="s">
        <v>163</v>
      </c>
      <c r="D70" s="9"/>
      <c r="E70" s="9"/>
      <c r="F70" s="9"/>
      <c r="G70" s="9"/>
      <c r="H70" s="9"/>
      <c r="I70" s="9"/>
    </row>
    <row r="71" spans="1:9" ht="12.75">
      <c r="A71" s="10"/>
      <c r="B71" s="10"/>
      <c r="C71" s="9" t="s">
        <v>232</v>
      </c>
      <c r="D71" s="9"/>
      <c r="E71" s="9"/>
      <c r="F71" s="9"/>
      <c r="G71" s="9"/>
      <c r="H71" s="9"/>
      <c r="I71" s="9"/>
    </row>
    <row r="72" spans="1:9" ht="12.75">
      <c r="A72" s="10"/>
      <c r="B72" s="10"/>
      <c r="C72" s="9" t="s">
        <v>231</v>
      </c>
      <c r="D72" s="9"/>
      <c r="E72" s="9"/>
      <c r="F72" s="9"/>
      <c r="G72" s="9"/>
      <c r="H72" s="9"/>
      <c r="I72" s="9"/>
    </row>
    <row r="73" spans="1:9" ht="12.75">
      <c r="A73" s="10"/>
      <c r="B73" s="10"/>
      <c r="C73" s="9"/>
      <c r="D73" s="9"/>
      <c r="E73" s="9"/>
      <c r="F73" s="9"/>
      <c r="G73" s="9"/>
      <c r="H73" s="9"/>
      <c r="I73" s="9"/>
    </row>
    <row r="74" spans="1:9" ht="12.75">
      <c r="A74" s="10">
        <v>9</v>
      </c>
      <c r="B74" s="14" t="s">
        <v>164</v>
      </c>
      <c r="C74" s="9"/>
      <c r="D74" s="9"/>
      <c r="E74" s="9"/>
      <c r="F74" s="9"/>
      <c r="G74" s="9"/>
      <c r="H74" s="9"/>
      <c r="I74" s="9"/>
    </row>
    <row r="75" spans="1:9" ht="12.75">
      <c r="A75" s="10"/>
      <c r="B75" s="10" t="s">
        <v>165</v>
      </c>
      <c r="C75" s="9"/>
      <c r="D75" s="9"/>
      <c r="E75" s="9"/>
      <c r="F75" s="9"/>
      <c r="G75" s="9"/>
      <c r="H75" s="9"/>
      <c r="I75" s="9"/>
    </row>
    <row r="76" spans="1:9" ht="12.75">
      <c r="A76" s="10"/>
      <c r="B76" s="10" t="s">
        <v>166</v>
      </c>
      <c r="C76" s="9"/>
      <c r="D76" s="9"/>
      <c r="E76" s="9"/>
      <c r="F76" s="9"/>
      <c r="G76" s="9"/>
      <c r="H76" s="9"/>
      <c r="I76" s="9"/>
    </row>
    <row r="77" spans="1:9" ht="12.75">
      <c r="A77" s="9"/>
      <c r="B77" s="9"/>
      <c r="C77" s="9"/>
      <c r="D77" s="9"/>
      <c r="E77" s="9"/>
      <c r="F77" s="9"/>
      <c r="G77" s="9"/>
      <c r="H77" s="9"/>
      <c r="I77" s="9"/>
    </row>
    <row r="78" spans="1:9" ht="12.75">
      <c r="A78" s="10">
        <v>10</v>
      </c>
      <c r="B78" s="14" t="s">
        <v>167</v>
      </c>
      <c r="C78" s="9"/>
      <c r="D78" s="9"/>
      <c r="E78" s="9"/>
      <c r="F78" s="9"/>
      <c r="G78" s="9"/>
      <c r="H78" s="9"/>
      <c r="I78" s="9"/>
    </row>
    <row r="79" spans="1:9" ht="12.75">
      <c r="A79" s="10"/>
      <c r="B79" s="10" t="s">
        <v>168</v>
      </c>
      <c r="C79" s="9"/>
      <c r="D79" s="9"/>
      <c r="E79" s="9"/>
      <c r="F79" s="9"/>
      <c r="G79" s="9"/>
      <c r="H79" s="9"/>
      <c r="I79" s="9"/>
    </row>
    <row r="80" spans="1:9" ht="12.75">
      <c r="A80" s="9"/>
      <c r="B80" s="9"/>
      <c r="C80" s="9"/>
      <c r="D80" s="9"/>
      <c r="E80" s="9"/>
      <c r="F80" s="9"/>
      <c r="G80" s="9"/>
      <c r="H80" s="9"/>
      <c r="I80" s="9"/>
    </row>
    <row r="81" spans="1:9" ht="12.75">
      <c r="A81" s="9"/>
      <c r="B81" s="9"/>
      <c r="C81" s="9"/>
      <c r="D81" s="9"/>
      <c r="E81" s="9"/>
      <c r="F81" s="9"/>
      <c r="G81" s="44" t="s">
        <v>19</v>
      </c>
      <c r="H81" s="9"/>
      <c r="I81" s="9"/>
    </row>
    <row r="82" spans="1:9" ht="12.75">
      <c r="A82" s="9"/>
      <c r="B82" s="10" t="s">
        <v>169</v>
      </c>
      <c r="C82" s="9"/>
      <c r="D82" s="9"/>
      <c r="E82" s="9"/>
      <c r="F82" s="9"/>
      <c r="G82" s="47"/>
      <c r="H82" s="9"/>
      <c r="I82" s="9"/>
    </row>
    <row r="83" spans="1:9" ht="12.75">
      <c r="A83" s="9"/>
      <c r="B83" s="10"/>
      <c r="C83" s="9"/>
      <c r="D83" s="9"/>
      <c r="E83" s="9"/>
      <c r="F83" s="9"/>
      <c r="G83" s="47"/>
      <c r="H83" s="9"/>
      <c r="I83" s="9"/>
    </row>
    <row r="84" spans="1:9" ht="12.75">
      <c r="A84" s="9" t="s">
        <v>170</v>
      </c>
      <c r="B84" s="10" t="s">
        <v>171</v>
      </c>
      <c r="C84" s="9"/>
      <c r="D84" s="9"/>
      <c r="E84" s="9"/>
      <c r="F84" s="9"/>
      <c r="G84" s="20">
        <f>-'[1]Consol BS'!S123</f>
        <v>692290</v>
      </c>
      <c r="H84" s="9"/>
      <c r="I84" s="9"/>
    </row>
    <row r="85" spans="1:9" ht="12.75">
      <c r="A85" s="9"/>
      <c r="B85" s="10" t="s">
        <v>172</v>
      </c>
      <c r="C85" s="9"/>
      <c r="D85" s="9"/>
      <c r="E85" s="9"/>
      <c r="F85" s="9"/>
      <c r="G85" s="20">
        <f>-'[1]Consol BS'!S127</f>
        <v>48655</v>
      </c>
      <c r="H85" s="9"/>
      <c r="I85" s="9"/>
    </row>
    <row r="86" spans="1:9" ht="13.5" thickBot="1">
      <c r="A86" s="9"/>
      <c r="B86" s="14"/>
      <c r="C86" s="9"/>
      <c r="D86" s="9"/>
      <c r="E86" s="9"/>
      <c r="F86" s="9"/>
      <c r="G86" s="64">
        <f>SUM(G84:G85)</f>
        <v>740945</v>
      </c>
      <c r="H86" s="9"/>
      <c r="I86" s="9"/>
    </row>
    <row r="87" spans="1:9" ht="13.5" thickTop="1">
      <c r="A87" s="9"/>
      <c r="B87" s="11" t="s">
        <v>173</v>
      </c>
      <c r="C87" s="9"/>
      <c r="D87" s="9"/>
      <c r="E87" s="9"/>
      <c r="F87" s="13"/>
      <c r="G87" s="9"/>
      <c r="H87" s="9"/>
      <c r="I87" s="9"/>
    </row>
    <row r="88" spans="1:9" ht="12.75">
      <c r="A88" s="9"/>
      <c r="B88" s="11"/>
      <c r="C88" s="9"/>
      <c r="D88" s="9"/>
      <c r="E88" s="9"/>
      <c r="F88" s="13"/>
      <c r="G88" s="9"/>
      <c r="H88" s="9"/>
      <c r="I88" s="9"/>
    </row>
    <row r="89" spans="1:9" ht="13.5" thickBot="1">
      <c r="A89" s="9"/>
      <c r="B89" s="11" t="s">
        <v>171</v>
      </c>
      <c r="C89" s="9"/>
      <c r="D89" s="9"/>
      <c r="E89" s="9"/>
      <c r="F89" s="13"/>
      <c r="G89" s="65">
        <f>-'[1]Consol BS'!S167</f>
        <v>50284</v>
      </c>
      <c r="H89" s="9"/>
      <c r="I89" s="9"/>
    </row>
    <row r="90" spans="1:9" ht="13.5" thickTop="1">
      <c r="A90" s="9"/>
      <c r="B90" s="10"/>
      <c r="C90" s="9"/>
      <c r="D90" s="9"/>
      <c r="E90" s="9"/>
      <c r="F90" s="13"/>
      <c r="G90" s="9"/>
      <c r="H90" s="9"/>
      <c r="I90" s="9"/>
    </row>
    <row r="91" spans="1:9" ht="12.75">
      <c r="A91" s="9" t="s">
        <v>170</v>
      </c>
      <c r="B91" s="49" t="s">
        <v>174</v>
      </c>
      <c r="C91" s="21"/>
      <c r="D91" s="21"/>
      <c r="E91" s="21"/>
      <c r="F91" s="19"/>
      <c r="G91" s="21"/>
      <c r="H91" s="21"/>
      <c r="I91" s="9"/>
    </row>
    <row r="92" spans="1:9" ht="12.75">
      <c r="A92" s="9"/>
      <c r="B92" s="10"/>
      <c r="C92" s="9"/>
      <c r="D92" s="9"/>
      <c r="E92" s="9"/>
      <c r="F92" s="13"/>
      <c r="G92" s="9"/>
      <c r="H92" s="9"/>
      <c r="I92" s="9"/>
    </row>
    <row r="93" spans="1:9" ht="12.75">
      <c r="A93" s="10">
        <v>11</v>
      </c>
      <c r="B93" s="14" t="s">
        <v>175</v>
      </c>
      <c r="C93" s="9"/>
      <c r="D93" s="9"/>
      <c r="E93" s="9"/>
      <c r="F93" s="9"/>
      <c r="G93" s="9"/>
      <c r="H93" s="9"/>
      <c r="I93" s="9"/>
    </row>
    <row r="94" spans="1:9" ht="12.75">
      <c r="A94" s="10"/>
      <c r="B94" s="49" t="s">
        <v>176</v>
      </c>
      <c r="C94" s="21"/>
      <c r="D94" s="21"/>
      <c r="E94" s="21"/>
      <c r="F94" s="21"/>
      <c r="G94" s="21"/>
      <c r="H94" s="21"/>
      <c r="I94" s="9"/>
    </row>
    <row r="95" spans="1:9" ht="12.75">
      <c r="A95" s="10"/>
      <c r="B95" s="10" t="s">
        <v>177</v>
      </c>
      <c r="C95" s="9"/>
      <c r="D95" s="9"/>
      <c r="E95" s="9"/>
      <c r="F95" s="9"/>
      <c r="G95" s="9"/>
      <c r="H95" s="9"/>
      <c r="I95" s="9"/>
    </row>
    <row r="96" spans="1:9" ht="12.75">
      <c r="A96" s="9"/>
      <c r="B96" s="9"/>
      <c r="C96" s="9"/>
      <c r="D96" s="9"/>
      <c r="E96" s="9"/>
      <c r="F96" s="9"/>
      <c r="G96" s="9"/>
      <c r="H96" s="9"/>
      <c r="I96" s="9"/>
    </row>
    <row r="97" spans="1:9" ht="12.75">
      <c r="A97" s="10">
        <v>12</v>
      </c>
      <c r="B97" s="14" t="s">
        <v>178</v>
      </c>
      <c r="C97" s="9"/>
      <c r="D97" s="9"/>
      <c r="E97" s="9"/>
      <c r="F97" s="9"/>
      <c r="G97" s="9"/>
      <c r="H97" s="9"/>
      <c r="I97" s="9"/>
    </row>
    <row r="98" spans="1:9" ht="12.75">
      <c r="A98" s="10"/>
      <c r="B98" s="10" t="s">
        <v>179</v>
      </c>
      <c r="C98" s="9"/>
      <c r="D98" s="9"/>
      <c r="E98" s="9"/>
      <c r="F98" s="9"/>
      <c r="G98" s="9"/>
      <c r="H98" s="9"/>
      <c r="I98" s="9"/>
    </row>
    <row r="99" spans="1:9" ht="12.75">
      <c r="A99" s="9"/>
      <c r="B99" s="9"/>
      <c r="C99" s="9"/>
      <c r="D99" s="9"/>
      <c r="E99" s="9"/>
      <c r="F99" s="9"/>
      <c r="G99" s="9"/>
      <c r="H99" s="9"/>
      <c r="I99" s="9"/>
    </row>
    <row r="100" spans="1:9" ht="12.75">
      <c r="A100" s="10">
        <v>13</v>
      </c>
      <c r="B100" s="14" t="s">
        <v>180</v>
      </c>
      <c r="C100" s="9"/>
      <c r="D100" s="9"/>
      <c r="E100" s="9"/>
      <c r="F100" s="9"/>
      <c r="G100" s="9"/>
      <c r="H100" s="9"/>
      <c r="I100" s="9"/>
    </row>
    <row r="101" spans="1:9" ht="12.75">
      <c r="A101" s="10"/>
      <c r="B101" s="10" t="s">
        <v>181</v>
      </c>
      <c r="C101" s="9"/>
      <c r="D101" s="9"/>
      <c r="E101" s="9"/>
      <c r="F101" s="9"/>
      <c r="G101" s="9"/>
      <c r="H101" s="9"/>
      <c r="I101" s="9"/>
    </row>
    <row r="102" spans="1:9" ht="12.7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75">
      <c r="A103" s="10">
        <v>14</v>
      </c>
      <c r="B103" s="12" t="s">
        <v>182</v>
      </c>
      <c r="C103" s="9"/>
      <c r="D103" s="9"/>
      <c r="E103" s="9"/>
      <c r="F103" s="9"/>
      <c r="G103" s="9"/>
      <c r="H103" s="9"/>
      <c r="I103" s="9"/>
    </row>
    <row r="104" spans="1:9" ht="12.75">
      <c r="A104" s="10"/>
      <c r="B104" s="10" t="s">
        <v>183</v>
      </c>
      <c r="C104" s="9"/>
      <c r="D104" s="9"/>
      <c r="E104" s="9"/>
      <c r="F104" s="9"/>
      <c r="G104" s="9"/>
      <c r="H104" s="9"/>
      <c r="I104" s="9"/>
    </row>
    <row r="105" spans="1:9" ht="12.7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75">
      <c r="A106" s="9"/>
      <c r="B106" s="9"/>
      <c r="C106" s="9"/>
      <c r="D106" s="9"/>
      <c r="E106" s="63"/>
      <c r="F106" s="66" t="s">
        <v>184</v>
      </c>
      <c r="G106" s="20" t="s">
        <v>185</v>
      </c>
      <c r="H106" s="9"/>
      <c r="I106" s="9"/>
    </row>
    <row r="107" spans="1:9" ht="12.75">
      <c r="A107" s="9"/>
      <c r="B107" s="9"/>
      <c r="C107" s="9"/>
      <c r="D107" s="9"/>
      <c r="E107" s="20" t="s">
        <v>22</v>
      </c>
      <c r="F107" s="20" t="s">
        <v>186</v>
      </c>
      <c r="G107" s="20" t="s">
        <v>187</v>
      </c>
      <c r="H107" s="9"/>
      <c r="I107" s="9"/>
    </row>
    <row r="108" spans="1:9" ht="15">
      <c r="A108" s="9"/>
      <c r="B108" s="51" t="s">
        <v>188</v>
      </c>
      <c r="C108" s="9"/>
      <c r="D108" s="9"/>
      <c r="E108" s="52" t="s">
        <v>19</v>
      </c>
      <c r="F108" s="52" t="s">
        <v>19</v>
      </c>
      <c r="G108" s="52" t="s">
        <v>19</v>
      </c>
      <c r="H108" s="9"/>
      <c r="I108" s="9"/>
    </row>
    <row r="109" spans="1:9" ht="12.75">
      <c r="A109" s="9"/>
      <c r="B109" s="9"/>
      <c r="C109" s="9"/>
      <c r="D109" s="9"/>
      <c r="E109" s="13"/>
      <c r="F109" s="13"/>
      <c r="G109" s="13"/>
      <c r="H109" s="9"/>
      <c r="I109" s="9"/>
    </row>
    <row r="110" spans="1:9" ht="12.75">
      <c r="A110" s="9"/>
      <c r="B110" s="9" t="s">
        <v>189</v>
      </c>
      <c r="C110" s="9"/>
      <c r="D110" s="9"/>
      <c r="E110" s="13">
        <f>+ROUND('[1]Segment'!E38/1000,0)-1</f>
        <v>2263</v>
      </c>
      <c r="F110" s="13">
        <f>+ROUND('[1]Segment'!G38/1000,0)</f>
        <v>-13172</v>
      </c>
      <c r="G110" s="13">
        <f>+ROUND('[1]Segment'!H38/1000,0)</f>
        <v>152807</v>
      </c>
      <c r="H110" s="9"/>
      <c r="I110" s="9"/>
    </row>
    <row r="111" spans="1:9" ht="12.75">
      <c r="A111" s="9"/>
      <c r="B111" s="9"/>
      <c r="C111" s="9"/>
      <c r="D111" s="9"/>
      <c r="E111" s="13"/>
      <c r="F111" s="13"/>
      <c r="G111" s="13"/>
      <c r="H111" s="9"/>
      <c r="I111" s="9"/>
    </row>
    <row r="112" spans="1:9" ht="12.75">
      <c r="A112" s="9"/>
      <c r="B112" s="9" t="s">
        <v>190</v>
      </c>
      <c r="C112" s="9"/>
      <c r="D112" s="9"/>
      <c r="E112" s="13">
        <f>+ROUND('[1]Segment'!E20/1000,0)</f>
        <v>9823</v>
      </c>
      <c r="F112" s="13">
        <f>+ROUND('[1]Segment'!G20/1000,0)</f>
        <v>-1004</v>
      </c>
      <c r="G112" s="13">
        <f>+ROUND('[1]Segment'!H20/1000,0)</f>
        <v>196619</v>
      </c>
      <c r="H112" s="9"/>
      <c r="I112" s="9"/>
    </row>
    <row r="113" spans="1:9" ht="12.75">
      <c r="A113" s="9"/>
      <c r="B113" s="9"/>
      <c r="C113" s="9"/>
      <c r="D113" s="9"/>
      <c r="E113" s="13"/>
      <c r="F113" s="13"/>
      <c r="G113" s="13"/>
      <c r="H113" s="9"/>
      <c r="I113" s="9"/>
    </row>
    <row r="114" spans="1:9" ht="12.75">
      <c r="A114" s="9"/>
      <c r="B114" s="9" t="s">
        <v>191</v>
      </c>
      <c r="C114" s="9"/>
      <c r="D114" s="9"/>
      <c r="E114" s="13">
        <f>+ROUND('[1]Segment'!E46/1000,0)</f>
        <v>34656</v>
      </c>
      <c r="F114" s="13">
        <f>+ROUND('[1]Segment'!G46/1000,0)</f>
        <v>-7741</v>
      </c>
      <c r="G114" s="13">
        <f>+ROUND('[1]Segment'!H46/1000,0)</f>
        <v>97850</v>
      </c>
      <c r="H114" s="9"/>
      <c r="I114" s="9"/>
    </row>
    <row r="115" spans="1:9" ht="12.75">
      <c r="A115" s="9"/>
      <c r="B115" s="9"/>
      <c r="C115" s="9"/>
      <c r="D115" s="9"/>
      <c r="E115" s="13"/>
      <c r="F115" s="13"/>
      <c r="G115" s="13"/>
      <c r="H115" s="9"/>
      <c r="I115" s="9"/>
    </row>
    <row r="116" spans="1:9" ht="12.75">
      <c r="A116" s="9"/>
      <c r="B116" s="9" t="s">
        <v>192</v>
      </c>
      <c r="C116" s="9"/>
      <c r="D116" s="9"/>
      <c r="E116" s="13">
        <f>+ROUND('[1]Segment'!E56/1000,0)</f>
        <v>5089</v>
      </c>
      <c r="F116" s="13">
        <f>+ROUND('[1]Segment'!G56/1000,0)</f>
        <v>-2116</v>
      </c>
      <c r="G116" s="13">
        <f>+ROUND('[1]Segment'!H56/1000,0)</f>
        <v>15128</v>
      </c>
      <c r="H116" s="9"/>
      <c r="I116" s="9"/>
    </row>
    <row r="117" spans="1:9" ht="12.75">
      <c r="A117" s="9"/>
      <c r="B117" s="9"/>
      <c r="C117" s="9"/>
      <c r="D117" s="9"/>
      <c r="E117" s="13"/>
      <c r="F117" s="13"/>
      <c r="G117" s="13"/>
      <c r="H117" s="9"/>
      <c r="I117" s="9"/>
    </row>
    <row r="118" spans="1:9" ht="12.75">
      <c r="A118" s="9"/>
      <c r="B118" s="10" t="s">
        <v>193</v>
      </c>
      <c r="C118" s="9"/>
      <c r="D118" s="9"/>
      <c r="E118" s="13">
        <f>+ROUND('[1]Segment'!E72/1000+'[1]Segment'!E86/1000,0)</f>
        <v>24253</v>
      </c>
      <c r="F118" s="67">
        <f>+ROUND('[1]Segment'!G72/1000+'[1]Segment'!G86/1000,0)</f>
        <v>-29043</v>
      </c>
      <c r="G118" s="13">
        <f>+ROUND('[1]Segment'!H72/1000+'[1]Segment'!H86/1000,0)+1-G122</f>
        <v>701889</v>
      </c>
      <c r="H118" s="9"/>
      <c r="I118" s="9"/>
    </row>
    <row r="119" spans="1:9" ht="12.75">
      <c r="A119" s="9"/>
      <c r="B119" s="9"/>
      <c r="C119" s="9" t="s">
        <v>194</v>
      </c>
      <c r="D119" s="9"/>
      <c r="E119" s="13"/>
      <c r="F119" s="13"/>
      <c r="G119" s="13"/>
      <c r="H119" s="9"/>
      <c r="I119" s="9"/>
    </row>
    <row r="120" spans="1:9" ht="12.75">
      <c r="A120" s="9"/>
      <c r="B120" s="9"/>
      <c r="C120" s="9"/>
      <c r="D120" s="9"/>
      <c r="E120" s="38">
        <f>SUM(E110:E119)</f>
        <v>76084</v>
      </c>
      <c r="F120" s="38">
        <f>SUM(F110:F119)</f>
        <v>-53076</v>
      </c>
      <c r="G120" s="38">
        <f>SUM(G110:G119)</f>
        <v>1164293</v>
      </c>
      <c r="H120" s="9"/>
      <c r="I120" s="9"/>
    </row>
    <row r="121" spans="1:9" ht="12.75">
      <c r="A121" s="9"/>
      <c r="B121" s="9" t="s">
        <v>195</v>
      </c>
      <c r="C121" s="9"/>
      <c r="D121" s="9"/>
      <c r="E121" s="31"/>
      <c r="F121" s="31"/>
      <c r="G121" s="31"/>
      <c r="H121" s="9"/>
      <c r="I121" s="9"/>
    </row>
    <row r="122" spans="1:9" ht="12.75">
      <c r="A122" s="9"/>
      <c r="B122" s="9"/>
      <c r="C122" s="10" t="s">
        <v>196</v>
      </c>
      <c r="D122" s="9"/>
      <c r="E122" s="31">
        <v>0</v>
      </c>
      <c r="F122" s="31">
        <f>+ROUND('[1]Segment'!G89/1000,0)</f>
        <v>2</v>
      </c>
      <c r="G122" s="31">
        <f>+F122</f>
        <v>2</v>
      </c>
      <c r="H122" s="9"/>
      <c r="I122" s="9"/>
    </row>
    <row r="123" spans="1:9" ht="13.5" thickBot="1">
      <c r="A123" s="9"/>
      <c r="B123" s="9"/>
      <c r="C123" s="9"/>
      <c r="D123" s="9"/>
      <c r="E123" s="34">
        <f>SUM(E120:E122)</f>
        <v>76084</v>
      </c>
      <c r="F123" s="34">
        <f>SUM(F120:F122)</f>
        <v>-53074</v>
      </c>
      <c r="G123" s="34">
        <f>SUM(G120:G122)</f>
        <v>1164295</v>
      </c>
      <c r="H123" s="9"/>
      <c r="I123" s="9"/>
    </row>
    <row r="124" spans="1:9" ht="13.5" thickTop="1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2.75">
      <c r="A125" s="9"/>
      <c r="B125" s="9" t="s">
        <v>197</v>
      </c>
      <c r="C125" s="9"/>
      <c r="D125" s="9"/>
      <c r="E125" s="9"/>
      <c r="F125" s="9"/>
      <c r="G125" s="9"/>
      <c r="H125" s="9"/>
      <c r="I125" s="9"/>
    </row>
    <row r="126" spans="1:9" ht="12.75">
      <c r="A126" s="9"/>
      <c r="B126" s="9" t="s">
        <v>198</v>
      </c>
      <c r="C126" s="9"/>
      <c r="D126" s="9"/>
      <c r="E126" s="9"/>
      <c r="F126" s="9"/>
      <c r="G126" s="9"/>
      <c r="H126" s="9"/>
      <c r="I126" s="9"/>
    </row>
    <row r="127" spans="1:9" ht="12.7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2.7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2.75">
      <c r="A129" s="9"/>
      <c r="B129" s="9"/>
      <c r="C129" s="9"/>
      <c r="D129" s="9"/>
      <c r="E129" s="9"/>
      <c r="F129" s="9"/>
      <c r="G129" s="9"/>
      <c r="H129" s="9"/>
      <c r="I129" s="9"/>
    </row>
    <row r="130" ht="12.75">
      <c r="A130" s="9"/>
    </row>
    <row r="131" ht="12.75">
      <c r="A131" s="9"/>
    </row>
    <row r="132" spans="1:9" ht="12.75">
      <c r="A132" s="10">
        <v>15</v>
      </c>
      <c r="B132" s="53" t="s">
        <v>199</v>
      </c>
      <c r="C132" s="50"/>
      <c r="D132" s="50"/>
      <c r="E132" s="50"/>
      <c r="F132" s="50"/>
      <c r="G132" s="50"/>
      <c r="H132" s="50"/>
      <c r="I132" s="50"/>
    </row>
    <row r="133" spans="1:9" ht="12.75">
      <c r="A133" s="10"/>
      <c r="B133" s="21" t="s">
        <v>200</v>
      </c>
      <c r="C133" s="50"/>
      <c r="D133" s="50"/>
      <c r="E133" s="50"/>
      <c r="F133" s="50"/>
      <c r="G133" s="50"/>
      <c r="H133" s="50"/>
      <c r="I133" s="50"/>
    </row>
    <row r="134" spans="1:9" ht="12.75">
      <c r="A134" s="10"/>
      <c r="B134" s="21" t="s">
        <v>201</v>
      </c>
      <c r="C134" s="21"/>
      <c r="D134" s="21"/>
      <c r="E134" s="21"/>
      <c r="F134" s="21"/>
      <c r="G134" s="21"/>
      <c r="H134" s="21"/>
      <c r="I134" s="21"/>
    </row>
    <row r="135" spans="1:9" ht="12.75">
      <c r="A135" s="10"/>
      <c r="B135" s="21" t="s">
        <v>202</v>
      </c>
      <c r="C135" s="50"/>
      <c r="D135" s="50"/>
      <c r="E135" s="50"/>
      <c r="F135" s="50"/>
      <c r="G135" s="50"/>
      <c r="H135" s="50"/>
      <c r="I135" s="50"/>
    </row>
    <row r="136" spans="1:9" ht="12.75">
      <c r="A136" s="10"/>
      <c r="B136" s="9"/>
      <c r="C136" s="50"/>
      <c r="D136" s="50"/>
      <c r="E136" s="50"/>
      <c r="F136" s="50"/>
      <c r="G136" s="50"/>
      <c r="H136" s="50"/>
      <c r="I136" s="50"/>
    </row>
    <row r="137" spans="1:9" ht="12.75">
      <c r="A137" s="10">
        <v>16</v>
      </c>
      <c r="B137" s="54" t="s">
        <v>203</v>
      </c>
      <c r="C137" s="50"/>
      <c r="D137" s="50"/>
      <c r="E137" s="50"/>
      <c r="F137" s="50"/>
      <c r="G137" s="50"/>
      <c r="H137" s="50"/>
      <c r="I137" s="50"/>
    </row>
    <row r="138" spans="1:9" ht="12.75">
      <c r="A138" s="10"/>
      <c r="B138" s="9" t="s">
        <v>204</v>
      </c>
      <c r="C138" s="9"/>
      <c r="D138" s="9"/>
      <c r="E138" s="9"/>
      <c r="F138" s="9"/>
      <c r="G138" s="9"/>
      <c r="H138" s="9"/>
      <c r="I138" s="9"/>
    </row>
    <row r="139" spans="1:9" ht="12.75">
      <c r="A139" s="10"/>
      <c r="B139" s="9" t="s">
        <v>205</v>
      </c>
      <c r="C139" s="9"/>
      <c r="D139" s="9"/>
      <c r="E139" s="9"/>
      <c r="F139" s="9"/>
      <c r="G139" s="9"/>
      <c r="H139" s="9"/>
      <c r="I139" s="9"/>
    </row>
    <row r="140" spans="1:9" ht="12.75">
      <c r="A140" s="10"/>
      <c r="B140" s="9" t="s">
        <v>206</v>
      </c>
      <c r="C140" s="9"/>
      <c r="D140" s="9"/>
      <c r="E140" s="9"/>
      <c r="F140" s="9"/>
      <c r="G140" s="9"/>
      <c r="H140" s="9"/>
      <c r="I140" s="9"/>
    </row>
    <row r="141" spans="1:9" ht="12.75">
      <c r="A141" s="10"/>
      <c r="B141" s="9" t="s">
        <v>207</v>
      </c>
      <c r="C141" s="9"/>
      <c r="D141" s="9"/>
      <c r="E141" s="9"/>
      <c r="F141" s="9"/>
      <c r="G141" s="9"/>
      <c r="H141" s="9"/>
      <c r="I141" s="9"/>
    </row>
    <row r="142" spans="1:9" ht="12.75">
      <c r="A142" s="10"/>
      <c r="B142" s="9" t="s">
        <v>208</v>
      </c>
      <c r="C142" s="9"/>
      <c r="D142" s="9"/>
      <c r="E142" s="9"/>
      <c r="F142" s="9"/>
      <c r="G142" s="9"/>
      <c r="H142" s="9"/>
      <c r="I142" s="9"/>
    </row>
    <row r="143" spans="1:9" ht="12.75">
      <c r="A143" s="10"/>
      <c r="B143" s="55"/>
      <c r="C143" s="50"/>
      <c r="D143" s="50"/>
      <c r="E143" s="50"/>
      <c r="F143" s="50"/>
      <c r="G143" s="50"/>
      <c r="H143" s="50"/>
      <c r="I143" s="50"/>
    </row>
    <row r="144" spans="1:2" ht="12.75">
      <c r="A144" s="10">
        <v>17</v>
      </c>
      <c r="B144" s="33" t="s">
        <v>209</v>
      </c>
    </row>
    <row r="145" spans="1:9" ht="12.75">
      <c r="A145" s="10"/>
      <c r="B145" s="11" t="s">
        <v>210</v>
      </c>
      <c r="C145" s="9"/>
      <c r="D145" s="9"/>
      <c r="E145" s="9"/>
      <c r="F145" s="9"/>
      <c r="G145" s="9"/>
      <c r="H145" s="9"/>
      <c r="I145" s="9"/>
    </row>
    <row r="146" spans="1:2" ht="12.75">
      <c r="A146" s="10"/>
      <c r="B146" s="56"/>
    </row>
    <row r="147" spans="1:2" ht="12.75">
      <c r="A147" s="10">
        <v>18</v>
      </c>
      <c r="B147" s="16" t="s">
        <v>211</v>
      </c>
    </row>
    <row r="148" spans="1:2" ht="12.75">
      <c r="A148" s="10"/>
      <c r="B148" s="10" t="s">
        <v>212</v>
      </c>
    </row>
    <row r="149" spans="1:2" ht="12.75">
      <c r="A149" s="10"/>
      <c r="B149" s="48"/>
    </row>
    <row r="150" spans="1:2" ht="12.75">
      <c r="A150" s="10" t="s">
        <v>213</v>
      </c>
      <c r="B150" s="15" t="s">
        <v>214</v>
      </c>
    </row>
    <row r="151" spans="1:2" ht="12.75">
      <c r="A151" s="10"/>
      <c r="B151" s="56" t="s">
        <v>230</v>
      </c>
    </row>
    <row r="152" spans="1:2" ht="12.75">
      <c r="A152" s="10"/>
      <c r="B152" s="11" t="s">
        <v>229</v>
      </c>
    </row>
    <row r="153" spans="1:2" ht="12.75">
      <c r="A153" s="10"/>
      <c r="B153" s="48"/>
    </row>
    <row r="154" spans="1:2" ht="12.75">
      <c r="A154" s="10" t="s">
        <v>215</v>
      </c>
      <c r="B154" s="15" t="s">
        <v>216</v>
      </c>
    </row>
    <row r="155" spans="1:2" ht="12.75">
      <c r="A155" s="10"/>
      <c r="B155" s="11" t="s">
        <v>217</v>
      </c>
    </row>
    <row r="156" ht="12.75">
      <c r="A156" s="9"/>
    </row>
    <row r="157" spans="1:2" ht="12.75">
      <c r="A157" s="10" t="s">
        <v>218</v>
      </c>
      <c r="B157" s="16" t="s">
        <v>219</v>
      </c>
    </row>
    <row r="158" spans="1:2" ht="12.75">
      <c r="A158" s="10"/>
      <c r="B158" s="10" t="s">
        <v>220</v>
      </c>
    </row>
    <row r="161" ht="12.75">
      <c r="A161" s="57" t="s">
        <v>221</v>
      </c>
    </row>
    <row r="162" ht="12.75">
      <c r="A162" s="58" t="s">
        <v>0</v>
      </c>
    </row>
    <row r="163" ht="12.75">
      <c r="A163" s="57"/>
    </row>
    <row r="164" ht="12.75">
      <c r="A164" s="57"/>
    </row>
    <row r="165" ht="12.75">
      <c r="A165" s="57"/>
    </row>
    <row r="166" ht="12.75">
      <c r="A166" s="59" t="s">
        <v>222</v>
      </c>
    </row>
    <row r="167" ht="12.75">
      <c r="A167" s="3" t="s">
        <v>223</v>
      </c>
    </row>
    <row r="168" ht="12.75">
      <c r="A168" s="57"/>
    </row>
    <row r="169" ht="12.75">
      <c r="A169" s="59" t="s">
        <v>224</v>
      </c>
    </row>
    <row r="170" ht="12.75">
      <c r="A170" s="60" t="s">
        <v>225</v>
      </c>
    </row>
    <row r="171" ht="12.75">
      <c r="A171" s="60"/>
    </row>
  </sheetData>
  <printOptions/>
  <pageMargins left="1" right="0" top="0.75" bottom="0.25" header="0.5" footer="0.5"/>
  <pageSetup horizontalDpi="300" verticalDpi="300" orientation="portrait" scale="85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Jupiter Securities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 Lee</dc:creator>
  <cp:keywords/>
  <dc:description/>
  <cp:lastModifiedBy>Olympia Industries Berhad</cp:lastModifiedBy>
  <cp:lastPrinted>2002-02-27T10:04:37Z</cp:lastPrinted>
  <dcterms:created xsi:type="dcterms:W3CDTF">2002-02-27T07:55:50Z</dcterms:created>
  <dcterms:modified xsi:type="dcterms:W3CDTF">2002-02-27T08:20:25Z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