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<sst xmlns="http://schemas.openxmlformats.org/spreadsheetml/2006/main" count="284" uniqueCount="244">
  <si>
    <t>OLYMPIA INDUSTRIES BERHAD (63026-U)</t>
  </si>
  <si>
    <t xml:space="preserve">Notes </t>
  </si>
  <si>
    <t>1.</t>
  </si>
  <si>
    <t>Accounting Policies</t>
  </si>
  <si>
    <t>The quarterly financial statements have been prepared using the same accounting policies and methods of computation</t>
  </si>
  <si>
    <t>consistent with those adopted in the most recent annual financial statements.</t>
  </si>
  <si>
    <t>2.</t>
  </si>
  <si>
    <t>Exceptional Items</t>
  </si>
  <si>
    <t>The were no exceptional items for the current financial year to date.</t>
  </si>
  <si>
    <t>3.</t>
  </si>
  <si>
    <t>Extraordinary Items</t>
  </si>
  <si>
    <t>There were no extraordinary items for the current financial year to date.</t>
  </si>
  <si>
    <t>4.</t>
  </si>
  <si>
    <t>Taxation</t>
  </si>
  <si>
    <t xml:space="preserve">Taxation charge for the Group does not include any material deferred tax and/or adjustment for under or over-provision in </t>
  </si>
  <si>
    <t>respect of prior years.</t>
  </si>
  <si>
    <t>Sale of Unquoted Investments and/or Properties</t>
  </si>
  <si>
    <t>There were no material sale of unquoted investments nor properties for the current financial year to date.</t>
  </si>
  <si>
    <t>Quoted Securities</t>
  </si>
  <si>
    <t>Particulars of  Quoted Securities :</t>
  </si>
  <si>
    <t>(a)</t>
  </si>
  <si>
    <t xml:space="preserve">Purchases / disposal </t>
  </si>
  <si>
    <t>Current financial</t>
  </si>
  <si>
    <t>Current quarter</t>
  </si>
  <si>
    <t>year to date</t>
  </si>
  <si>
    <t>RM'000</t>
  </si>
  <si>
    <t>Total Purchases</t>
  </si>
  <si>
    <t>Total Sale Proceeds</t>
  </si>
  <si>
    <t>Total Loss on Disposal</t>
  </si>
  <si>
    <t>(b)</t>
  </si>
  <si>
    <t>Balances as at 30 September 2001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</si>
  <si>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</si>
  <si>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</si>
  <si>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</si>
  <si>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</si>
  <si>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</si>
  <si>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Changes in the Composition of the Group</t>
  </si>
  <si>
    <t>There were no material changes in the Composition of the Group for the current financial year to date.</t>
  </si>
  <si>
    <t>Status of Corporate Proposals</t>
  </si>
  <si>
    <t>The corporate proposals announced but not completed at the date of this report are as follows :</t>
  </si>
  <si>
    <t>(i)</t>
  </si>
  <si>
    <t>On 23 September 1998, the Company applied to the Corporate Debt Restructuring Committee (CDRC) to seek</t>
  </si>
  <si>
    <t>assistance of the CDRC to restructure its existing debts to the mutual interest and benefit of both the financial</t>
  </si>
  <si>
    <t>institution creditors (FIs) and the Company.</t>
  </si>
  <si>
    <t>On 8th May 2000, the Company("OIB") and certain of its subsidiaries ("OIB" Group) and certain affiliated companies</t>
  </si>
  <si>
    <t>("Mycom Berhad ("Mycom") Group) entered into a Restructuring and Standstill Agreement with certain financial</t>
  </si>
  <si>
    <t>institutions to restructure the indebtedness of OIB Group and Mycom Group. Consequent to this, a proposed Group</t>
  </si>
  <si>
    <t>restructuring scheme ("The Scheme") was submitted to the Securities Commission on 16th August 2000. The Securities</t>
  </si>
  <si>
    <t xml:space="preserve">Commission ("SC") had subsequently, vide its letter dated 26th February 2001, requested for a revised proposal with all the </t>
  </si>
  <si>
    <t>areas of concern duly addressed for further consideration.  Accordingly, OIB has prepared a revised proposed restructuring</t>
  </si>
  <si>
    <t xml:space="preserve">scheme ("Revised Scheme") to the SC which was submitted on 20 July 2001. </t>
  </si>
  <si>
    <t>Subsequently the Foreign Investment Committee has given a conditional approval on the Revised Scheme vide its letter</t>
  </si>
  <si>
    <t>dated 29 October 2001.  OIB has also received approval from the Ministry of International Trade and Industry on the</t>
  </si>
  <si>
    <t>Revised Scheme on 21 November 2001.  Approvals from the Securities Commission and  shareholders of OIB Group</t>
  </si>
  <si>
    <t>are still pending.  The Scheme is also inter-conditional with the Mycom Scheme.</t>
  </si>
  <si>
    <t>(ii)</t>
  </si>
  <si>
    <t>On 30 April 1999, Danaharta appointed Special Administrators ("SA") to assume control of the assets and affairs of</t>
  </si>
  <si>
    <t xml:space="preserve">Jupiter  Securities Sdn Bhd ("JSSB"), a 60% owned subsidiary of the Company. The Special Administrators Appointed </t>
  </si>
  <si>
    <t>who are governed by the Pengurusan Danaharta Nasional Berhad Act, 1998, have prepared a workout proposal which</t>
  </si>
  <si>
    <t>been incorporated into The Scheme mentioned above.</t>
  </si>
  <si>
    <t>At the date of this report, the workout proposal has been approved by all relevant parties and authorities except the</t>
  </si>
  <si>
    <t>approval, the appointment of the Special Administrators will be extended until such time where the Securities Commission</t>
  </si>
  <si>
    <t>is satisfied with the implementation of the workout plans.</t>
  </si>
  <si>
    <t>Changes in Share Capital</t>
  </si>
  <si>
    <t>The Group was not involved in any issuance and repayment of debt and equity securities, share buy-backs, share</t>
  </si>
  <si>
    <t>cancellations, shares held as treasury shares and resale of treasury shares for the current financial year to date.</t>
  </si>
  <si>
    <t>Group Borrowings</t>
  </si>
  <si>
    <t>As at 30 September 2001, the Group borrowings are as follows :</t>
  </si>
  <si>
    <t>Short term borrowings :</t>
  </si>
  <si>
    <t>*</t>
  </si>
  <si>
    <t>Secured</t>
  </si>
  <si>
    <t xml:space="preserve">Unsecured </t>
  </si>
  <si>
    <t>Long term borrowings :</t>
  </si>
  <si>
    <t>Included in the secured short term borrowings are foreign currency loans of USD11,949,355.</t>
  </si>
  <si>
    <t>Contingent Liabilities</t>
  </si>
  <si>
    <t>The contingent liabilities amounts to RM4,657,000 as at the date of this report. The above contingent liabilities are mainly</t>
  </si>
  <si>
    <t>related to claims by third parties against subsidiaries of the Company.</t>
  </si>
  <si>
    <t>Off  Balance Sheet Financial Instruments</t>
  </si>
  <si>
    <t>There were no financial instruments with off-balance sheet risk as at the date of this report.</t>
  </si>
  <si>
    <t>Material Litigation</t>
  </si>
  <si>
    <t>The list of material litigation is attached as annexure 1.</t>
  </si>
  <si>
    <t>Segmental Reporting</t>
  </si>
  <si>
    <t>Segmental analysis for the quarter under review is as follows :</t>
  </si>
  <si>
    <t>Profit / (Loss)</t>
  </si>
  <si>
    <t xml:space="preserve">Total assets </t>
  </si>
  <si>
    <t>Revenue</t>
  </si>
  <si>
    <t>before taxation</t>
  </si>
  <si>
    <t>employed</t>
  </si>
  <si>
    <t>Analysis by activity</t>
  </si>
  <si>
    <t>Financial services</t>
  </si>
  <si>
    <t>Property development</t>
  </si>
  <si>
    <t>Construction</t>
  </si>
  <si>
    <t>Gaming</t>
  </si>
  <si>
    <t xml:space="preserve">Investment holding and </t>
  </si>
  <si>
    <t>others</t>
  </si>
  <si>
    <t xml:space="preserve">Share of profit of </t>
  </si>
  <si>
    <t>associated company</t>
  </si>
  <si>
    <t>Segmental reporting by geographical location has not been prepared as the Group's operations are substantially carried</t>
  </si>
  <si>
    <t>out in Malaysia.</t>
  </si>
  <si>
    <t>Material Change in the Quarterly Results</t>
  </si>
  <si>
    <t>For the quarter under review, the Group reported a lower loss before tax of RM25.1 million as compared to the previous</t>
  </si>
  <si>
    <t>quarter ended 30 June 2001's loss of RM79.2 million due to lower finance expenses and the absence of writedown of</t>
  </si>
  <si>
    <t>deferred capital expenditure.</t>
  </si>
  <si>
    <t>Review of Performance</t>
  </si>
  <si>
    <t xml:space="preserve">Revenue for the current quarter to date at RM37.9 million shows a marginal increase as compared to the preceding year </t>
  </si>
  <si>
    <t xml:space="preserve">corresponding quarter of RM37.8 million. The loss after tax, extraordinary item  and minority interest attributable to </t>
  </si>
  <si>
    <t>members of the Company for the current quarter to date at RM23.9 million shows an increase of RM3.3 million or 16%</t>
  </si>
  <si>
    <t>compared to the preceding year corresponding quarter loss of RM20.6 million. Lower contributions from the property</t>
  </si>
  <si>
    <t>and construction divisions accounted for the higher operating loss.</t>
  </si>
  <si>
    <t>Subsequent events</t>
  </si>
  <si>
    <t>Subsequent to the quarter ended 30 September 2001 and the date of this report, Diriwan Corporation Sdn Bhd, a wholly owned</t>
  </si>
  <si>
    <t>subsidiary, obtained the approval from the Sabah State Government for the issuance of the trading licences which are</t>
  </si>
  <si>
    <t>necessary for the resumption of its gaming operations in Sabah.</t>
  </si>
  <si>
    <t>Olympia Industries Berhad has on 9 November 2001 entered into an agreement with Kretam Holding Berhad ("KHB")</t>
  </si>
  <si>
    <t>for a proposed acquisition of the assets and business of Innosabah Securities Berhad, a subsidiary of KHB, by its</t>
  </si>
  <si>
    <t>subsidiary,  Jupiter Securities Sdn. Bhd. (Special Administrators Appointed)</t>
  </si>
  <si>
    <t>Seasonal or Cyclical Factors</t>
  </si>
  <si>
    <t>The Group's business operations are not significantly affected by any seasonal and cyclical factors.</t>
  </si>
  <si>
    <t>19.</t>
  </si>
  <si>
    <t>Current Year Prospect</t>
  </si>
  <si>
    <t>Barring any unforeseen circumstances and pending approval and implementation of The Scheme as disclosed in Note 8,</t>
  </si>
  <si>
    <t>the results of the Group is not expected to show any material improvements for the coming quarter ended 31 December 2001.</t>
  </si>
  <si>
    <t>20.</t>
  </si>
  <si>
    <t>Variance from Profit Forecast</t>
  </si>
  <si>
    <t>Not applicable.</t>
  </si>
  <si>
    <t>21.</t>
  </si>
  <si>
    <t>Dividend</t>
  </si>
  <si>
    <t>No interim dividend has been recommended for the quarter under review.</t>
  </si>
  <si>
    <t>On behalf of the Board</t>
  </si>
  <si>
    <t>OLYMPIA INDUSTRIES BERHAD</t>
  </si>
  <si>
    <t>Lim Shook Nyee</t>
  </si>
  <si>
    <t>Company Secretary</t>
  </si>
  <si>
    <t>Kuala Lumpur</t>
  </si>
  <si>
    <t>29 November 2001</t>
  </si>
  <si>
    <t>Unaudited Consolidated Balance Sheet as at 30 September 2001</t>
  </si>
  <si>
    <t>AS AT END OF</t>
  </si>
  <si>
    <t>AS AT PRECEDING</t>
  </si>
  <si>
    <t>CURRENT QUARTER</t>
  </si>
  <si>
    <t>FINANCIAL YEAR END</t>
  </si>
  <si>
    <t>30 June 2001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</si>
  <si>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</si>
  <si>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</si>
  <si>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</si>
  <si>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</si>
  <si>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</si>
  <si>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</si>
  <si>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Long term debtor</t>
  </si>
  <si>
    <t>Other long term assets</t>
  </si>
  <si>
    <t>Current Assets</t>
  </si>
  <si>
    <t>Inventories</t>
  </si>
  <si>
    <t>Trade receivables</t>
  </si>
  <si>
    <t>Short term investments</t>
  </si>
  <si>
    <t>Cash</t>
  </si>
  <si>
    <t>Development properties</t>
  </si>
  <si>
    <t>Other Debtors</t>
  </si>
  <si>
    <t>Due from customers for construction contracts</t>
  </si>
  <si>
    <t>Current Liabilities</t>
  </si>
  <si>
    <t xml:space="preserve">Trade payables </t>
  </si>
  <si>
    <t>Other payables</t>
  </si>
  <si>
    <t>Short term borrowings</t>
  </si>
  <si>
    <t>Provision for taxation</t>
  </si>
  <si>
    <t>Due to customers for construction contracts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</si>
  <si>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</si>
  <si>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</si>
  <si>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</si>
  <si>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</si>
  <si>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</si>
  <si>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</si>
  <si>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</si>
  <si>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</si>
  <si>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</si>
  <si>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Merger deficit</t>
  </si>
  <si>
    <t>Other reserve</t>
  </si>
  <si>
    <t>Minority Interests</t>
  </si>
  <si>
    <t>Long term borrowings</t>
  </si>
  <si>
    <t>Other long term liabilities</t>
  </si>
  <si>
    <t>Deferred taxation</t>
  </si>
  <si>
    <t>Net tangible assets per share (RM)</t>
  </si>
  <si>
    <t>(Company No. 63026-U)</t>
  </si>
  <si>
    <t>(Incorporated in Malaysia)</t>
  </si>
  <si>
    <t>REPORT OF UNAUDITED RESULTS</t>
  </si>
  <si>
    <t>FOR THE QUARTER ENDED 30 SEPTEMBER 2001</t>
  </si>
  <si>
    <t xml:space="preserve">The Directors of Olympia Industries Berhad wish to announce the unaudited results of the Group for the first quarter ended </t>
  </si>
  <si>
    <t xml:space="preserve">30 September 2001 as follows : </t>
  </si>
  <si>
    <t>INDIVIDUAL QUARTER</t>
  </si>
  <si>
    <t>CUMULATIVE QUARTER</t>
  </si>
  <si>
    <t>Preceding year</t>
  </si>
  <si>
    <t xml:space="preserve">Current </t>
  </si>
  <si>
    <t>corresponding</t>
  </si>
  <si>
    <t>Current year</t>
  </si>
  <si>
    <t>year quarter</t>
  </si>
  <si>
    <t>quarter</t>
  </si>
  <si>
    <t>to date</t>
  </si>
  <si>
    <t>period</t>
  </si>
  <si>
    <t>30 Sept 2001</t>
  </si>
  <si>
    <t>30 Sept 2000</t>
  </si>
  <si>
    <t>1</t>
  </si>
  <si>
    <t>Investment income</t>
  </si>
  <si>
    <t>(c)</t>
  </si>
  <si>
    <t xml:space="preserve">Other income </t>
  </si>
  <si>
    <t>2</t>
  </si>
  <si>
    <t>Profit / (loss) before finance costs,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</si>
  <si>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</si>
  <si>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</si>
  <si>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</si>
  <si>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</si>
  <si>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</si>
  <si>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</si>
  <si>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</si>
  <si>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</si>
  <si>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 / (loss) before income tax,</t>
  </si>
  <si>
    <t>minority interest and extraordinary items</t>
  </si>
  <si>
    <t>(f)</t>
  </si>
  <si>
    <t>Share of profit and losses of associated companies</t>
  </si>
  <si>
    <t>(g)</t>
  </si>
  <si>
    <t>Profit / (loss) before income tax, minority interests</t>
  </si>
  <si>
    <t>and extraordinary items</t>
  </si>
  <si>
    <t>(h)</t>
  </si>
  <si>
    <t>Income Tax</t>
  </si>
  <si>
    <t>Profit / (loss) after income tax before deducting</t>
  </si>
  <si>
    <t>minority interest</t>
  </si>
  <si>
    <t>Less minority interests</t>
  </si>
  <si>
    <t>(j)</t>
  </si>
  <si>
    <t>Pre-acquisition profit / (loss)</t>
  </si>
  <si>
    <t>(k)</t>
  </si>
  <si>
    <t xml:space="preserve">Net profit / (loss) from ordinary activities </t>
  </si>
  <si>
    <t>attributable to members of the company</t>
  </si>
  <si>
    <t>(l)</t>
  </si>
  <si>
    <t>Extraordinary items</t>
  </si>
  <si>
    <t>(iii)</t>
  </si>
  <si>
    <t>Extraordinary items attributable to members</t>
  </si>
  <si>
    <t>of the company</t>
  </si>
  <si>
    <t>(m)</t>
  </si>
  <si>
    <t>Net profit / (loss) attributable to  members</t>
  </si>
  <si>
    <t>3</t>
  </si>
  <si>
    <t>Earnings per share based on 2(m) above after</t>
  </si>
  <si>
    <t xml:space="preserve">deducting any provision for preference </t>
  </si>
  <si>
    <t>dividends, if any :-</t>
  </si>
  <si>
    <t xml:space="preserve">Basic (based on 508,381,000 ordinary </t>
  </si>
  <si>
    <t>shares) (sen)</t>
  </si>
  <si>
    <t xml:space="preserve">Fully diluted </t>
  </si>
  <si>
    <t>N/A</t>
  </si>
  <si>
    <t xml:space="preserve">Securities Commission where a conditional approval was obtained on 14 August 2000. Pursuant to the conditional </t>
  </si>
  <si>
    <t>was subsequently accepted by the secured creditors at a meeting on 11 October, 1999. The workout plans have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</si>
</sst>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0"/>
    </font>
    <font>
      <u val="single"/>
      <sz val="9"/>
      <name val="Times New Roman"/>
      <family val="1"/>
    </font>
    <font>
      <u val="singleAccounting"/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 quotePrefix="1">
      <alignment horizontal="center"/>
    </xf>
    <xf numFmtId="164" fontId="1" fillId="0" borderId="0" xfId="15" applyNumberFormat="1" applyFont="1" applyAlignment="1">
      <alignment horizontal="center"/>
    </xf>
    <xf numFmtId="164" fontId="2" fillId="0" borderId="0" xfId="15" applyNumberFormat="1" applyFont="1" applyBorder="1" applyAlignment="1">
      <alignment/>
    </xf>
    <xf numFmtId="38" fontId="2" fillId="0" borderId="0" xfId="15" applyNumberFormat="1" applyFont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38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15" applyNumberFormat="1" applyFont="1" applyAlignment="1">
      <alignment horizontal="center" vertical="center"/>
    </xf>
    <xf numFmtId="164" fontId="4" fillId="0" borderId="0" xfId="15" applyNumberFormat="1" applyFont="1" applyAlignment="1">
      <alignment horizontal="right"/>
    </xf>
    <xf numFmtId="164" fontId="4" fillId="0" borderId="0" xfId="15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1" xfId="15" applyNumberFormat="1" applyFont="1" applyBorder="1" applyAlignment="1">
      <alignment horizontal="right"/>
    </xf>
    <xf numFmtId="164" fontId="4" fillId="0" borderId="0" xfId="15" applyNumberFormat="1" applyFont="1" applyAlignment="1">
      <alignment/>
    </xf>
    <xf numFmtId="164" fontId="4" fillId="0" borderId="2" xfId="15" applyNumberFormat="1" applyFont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164" fontId="4" fillId="0" borderId="0" xfId="15" applyNumberFormat="1" applyFont="1" applyFill="1" applyAlignment="1">
      <alignment/>
    </xf>
    <xf numFmtId="164" fontId="4" fillId="0" borderId="0" xfId="15" applyNumberFormat="1" applyFont="1" applyAlignment="1" quotePrefix="1">
      <alignment horizontal="right"/>
    </xf>
    <xf numFmtId="0" fontId="7" fillId="0" borderId="0" xfId="0" applyFont="1" applyAlignment="1">
      <alignment/>
    </xf>
    <xf numFmtId="164" fontId="8" fillId="0" borderId="0" xfId="15" applyNumberFormat="1" applyFont="1" applyAlignment="1" quotePrefix="1">
      <alignment horizontal="right"/>
    </xf>
    <xf numFmtId="164" fontId="4" fillId="0" borderId="0" xfId="15" applyNumberFormat="1" applyFont="1" applyAlignment="1">
      <alignment/>
    </xf>
    <xf numFmtId="164" fontId="4" fillId="0" borderId="3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1" xfId="15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37" fontId="4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164" fontId="9" fillId="0" borderId="0" xfId="15" applyNumberFormat="1" applyFont="1" applyAlignment="1">
      <alignment horizontal="right"/>
    </xf>
    <xf numFmtId="164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15" applyNumberFormat="1" applyFont="1" applyAlignment="1">
      <alignment/>
    </xf>
    <xf numFmtId="164" fontId="9" fillId="0" borderId="2" xfId="15" applyNumberFormat="1" applyFont="1" applyBorder="1" applyAlignment="1">
      <alignment/>
    </xf>
    <xf numFmtId="164" fontId="9" fillId="0" borderId="0" xfId="15" applyNumberFormat="1" applyFont="1" applyFill="1" applyAlignment="1">
      <alignment/>
    </xf>
    <xf numFmtId="164" fontId="9" fillId="0" borderId="3" xfId="15" applyNumberFormat="1" applyFont="1" applyBorder="1" applyAlignment="1">
      <alignment/>
    </xf>
    <xf numFmtId="164" fontId="4" fillId="0" borderId="3" xfId="15" applyNumberFormat="1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0" xfId="15" applyNumberFormat="1" applyFont="1" applyAlignment="1">
      <alignment horizontal="centerContinuous"/>
    </xf>
    <xf numFmtId="164" fontId="10" fillId="0" borderId="0" xfId="15" applyNumberFormat="1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37" fontId="9" fillId="0" borderId="0" xfId="0" applyNumberFormat="1" applyFont="1" applyAlignment="1" quotePrefix="1">
      <alignment horizontal="left"/>
    </xf>
    <xf numFmtId="0" fontId="10" fillId="0" borderId="0" xfId="0" applyFont="1" applyAlignment="1">
      <alignment/>
    </xf>
    <xf numFmtId="164" fontId="10" fillId="0" borderId="0" xfId="15" applyNumberFormat="1" applyFont="1" applyAlignment="1">
      <alignment/>
    </xf>
    <xf numFmtId="164" fontId="10" fillId="0" borderId="0" xfId="15" applyNumberFormat="1" applyFont="1" applyAlignment="1">
      <alignment/>
    </xf>
    <xf numFmtId="164" fontId="11" fillId="0" borderId="0" xfId="15" applyNumberFormat="1" applyFont="1" applyAlignment="1">
      <alignment horizontal="centerContinuous"/>
    </xf>
    <xf numFmtId="164" fontId="11" fillId="0" borderId="0" xfId="15" applyNumberFormat="1" applyFont="1" applyAlignment="1">
      <alignment horizontal="center"/>
    </xf>
    <xf numFmtId="164" fontId="11" fillId="0" borderId="0" xfId="15" applyNumberFormat="1" applyFont="1" applyAlignment="1">
      <alignment/>
    </xf>
    <xf numFmtId="164" fontId="11" fillId="0" borderId="0" xfId="15" applyNumberFormat="1" applyFont="1" applyAlignment="1" quotePrefix="1">
      <alignment horizontal="center"/>
    </xf>
    <xf numFmtId="164" fontId="9" fillId="0" borderId="2" xfId="15" applyNumberFormat="1" applyFont="1" applyFill="1" applyBorder="1" applyAlignment="1" quotePrefix="1">
      <alignment horizontal="center"/>
    </xf>
    <xf numFmtId="164" fontId="9" fillId="0" borderId="2" xfId="15" applyNumberFormat="1" applyFont="1" applyBorder="1" applyAlignment="1">
      <alignment horizontal="center"/>
    </xf>
    <xf numFmtId="164" fontId="9" fillId="0" borderId="0" xfId="15" applyNumberFormat="1" applyFont="1" applyFill="1" applyAlignment="1">
      <alignment horizontal="center"/>
    </xf>
    <xf numFmtId="164" fontId="9" fillId="0" borderId="2" xfId="15" applyNumberFormat="1" applyFont="1" applyBorder="1" applyAlignment="1" quotePrefix="1">
      <alignment horizontal="center"/>
    </xf>
    <xf numFmtId="164" fontId="9" fillId="0" borderId="2" xfId="15" applyNumberFormat="1" applyFont="1" applyFill="1" applyBorder="1" applyAlignment="1">
      <alignment/>
    </xf>
    <xf numFmtId="164" fontId="9" fillId="0" borderId="2" xfId="15" applyNumberFormat="1" applyFont="1" applyFill="1" applyBorder="1" applyAlignment="1">
      <alignment horizontal="center"/>
    </xf>
    <xf numFmtId="164" fontId="9" fillId="0" borderId="0" xfId="15" applyNumberFormat="1" applyFont="1" applyFill="1" applyAlignment="1" quotePrefix="1">
      <alignment horizontal="center"/>
    </xf>
    <xf numFmtId="164" fontId="9" fillId="0" borderId="0" xfId="15" applyNumberFormat="1" applyFont="1" applyAlignment="1" quotePrefix="1">
      <alignment horizontal="center"/>
    </xf>
    <xf numFmtId="164" fontId="9" fillId="0" borderId="4" xfId="15" applyNumberFormat="1" applyFont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3" xfId="15" applyNumberFormat="1" applyFont="1" applyFill="1" applyBorder="1" applyAlignment="1">
      <alignment/>
    </xf>
    <xf numFmtId="164" fontId="9" fillId="0" borderId="3" xfId="15" applyNumberFormat="1" applyFont="1" applyFill="1" applyBorder="1" applyAlignment="1">
      <alignment horizontal="center"/>
    </xf>
    <xf numFmtId="164" fontId="3" fillId="0" borderId="0" xfId="15" applyNumberFormat="1" applyFont="1" applyAlignment="1" quotePrefix="1">
      <alignment horizontal="center"/>
    </xf>
    <xf numFmtId="164" fontId="3" fillId="0" borderId="0" xfId="15" applyNumberFormat="1" applyFont="1" applyAlignment="1">
      <alignment horizontal="center"/>
    </xf>
    <xf numFmtId="164" fontId="4" fillId="0" borderId="5" xfId="15" applyNumberFormat="1" applyFont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6" xfId="15" applyNumberFormat="1" applyFont="1" applyFill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7" xfId="15" applyNumberFormat="1" applyFont="1" applyFill="1" applyBorder="1" applyAlignment="1">
      <alignment/>
    </xf>
    <xf numFmtId="164" fontId="4" fillId="0" borderId="8" xfId="15" applyNumberFormat="1" applyFont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38" fontId="4" fillId="0" borderId="0" xfId="15" applyNumberFormat="1" applyFont="1" applyAlignment="1">
      <alignment/>
    </xf>
    <xf numFmtId="38" fontId="4" fillId="0" borderId="0" xfId="15" applyNumberFormat="1" applyFont="1" applyFill="1" applyAlignment="1">
      <alignment/>
    </xf>
    <xf numFmtId="40" fontId="4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40" fontId="4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OIB%20Sept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budget"/>
      <sheetName val="Consol BS"/>
      <sheetName val="Segment"/>
      <sheetName val="Consol P&amp;L"/>
      <sheetName val="qtr1"/>
      <sheetName val="bank"/>
      <sheetName val="exco"/>
      <sheetName val="turnover"/>
      <sheetName val="EBITDA"/>
      <sheetName val="pbt"/>
      <sheetName val="summary"/>
      <sheetName val="pl"/>
      <sheetName val="bs"/>
      <sheetName val="notes"/>
      <sheetName val="cont.l"/>
      <sheetName val="shares"/>
      <sheetName val="Journals"/>
      <sheetName val="Journals2"/>
      <sheetName val="Property BS"/>
      <sheetName val="Property P&amp;L"/>
      <sheetName val="Securities BS"/>
      <sheetName val="Securities P&amp;L"/>
      <sheetName val="Gaming BS"/>
      <sheetName val="Gaming P&amp;L"/>
      <sheetName val="Trading BS"/>
      <sheetName val="Trading PL"/>
      <sheetName val="proof"/>
      <sheetName val="MI"/>
    </sheetNames>
    <sheetDataSet>
      <sheetData sheetId="1">
        <row r="5">
          <cell r="R5">
            <v>44357</v>
          </cell>
        </row>
        <row r="10">
          <cell r="S10">
            <v>1275</v>
          </cell>
        </row>
        <row r="14">
          <cell r="S14">
            <v>142071</v>
          </cell>
        </row>
        <row r="18">
          <cell r="S18">
            <v>264000</v>
          </cell>
        </row>
        <row r="27">
          <cell r="S27">
            <v>154592</v>
          </cell>
        </row>
        <row r="35">
          <cell r="S35">
            <v>1947</v>
          </cell>
        </row>
        <row r="37">
          <cell r="S37">
            <v>125000</v>
          </cell>
        </row>
        <row r="42">
          <cell r="S42">
            <v>26297</v>
          </cell>
        </row>
        <row r="52">
          <cell r="S52">
            <v>17899</v>
          </cell>
        </row>
        <row r="61">
          <cell r="S61">
            <v>65522</v>
          </cell>
        </row>
        <row r="63">
          <cell r="S63">
            <v>47990</v>
          </cell>
        </row>
        <row r="66">
          <cell r="S66">
            <v>1174</v>
          </cell>
        </row>
        <row r="67">
          <cell r="R67">
            <v>2333</v>
          </cell>
        </row>
        <row r="68">
          <cell r="R68">
            <v>0</v>
          </cell>
        </row>
        <row r="69">
          <cell r="S69">
            <v>16755</v>
          </cell>
        </row>
        <row r="70">
          <cell r="R70">
            <v>-4891</v>
          </cell>
        </row>
        <row r="71">
          <cell r="S71">
            <v>197897</v>
          </cell>
        </row>
        <row r="79">
          <cell r="S79">
            <v>2657</v>
          </cell>
        </row>
        <row r="83">
          <cell r="S83">
            <v>29507</v>
          </cell>
        </row>
        <row r="92">
          <cell r="S92">
            <v>4095</v>
          </cell>
        </row>
        <row r="94">
          <cell r="S94">
            <v>6000</v>
          </cell>
        </row>
        <row r="97">
          <cell r="S97">
            <v>20293</v>
          </cell>
        </row>
        <row r="102">
          <cell r="S102">
            <v>-31210</v>
          </cell>
        </row>
        <row r="112">
          <cell r="S112">
            <v>-74283</v>
          </cell>
        </row>
        <row r="123">
          <cell r="S123">
            <v>-691230</v>
          </cell>
        </row>
        <row r="127">
          <cell r="S127">
            <v>-48358</v>
          </cell>
        </row>
        <row r="132">
          <cell r="S132">
            <v>-493860</v>
          </cell>
        </row>
        <row r="134">
          <cell r="S134">
            <v>-36891</v>
          </cell>
        </row>
        <row r="148">
          <cell r="R148">
            <v>-508381</v>
          </cell>
        </row>
        <row r="150">
          <cell r="R150">
            <v>-190535</v>
          </cell>
        </row>
        <row r="151">
          <cell r="R151">
            <v>-14186</v>
          </cell>
        </row>
        <row r="152">
          <cell r="R152">
            <v>-3776</v>
          </cell>
        </row>
        <row r="154">
          <cell r="T154">
            <v>233884</v>
          </cell>
        </row>
        <row r="155">
          <cell r="R155">
            <v>-2955</v>
          </cell>
        </row>
        <row r="156">
          <cell r="R156">
            <v>188</v>
          </cell>
        </row>
        <row r="157">
          <cell r="R157">
            <v>747121</v>
          </cell>
        </row>
        <row r="158">
          <cell r="R158">
            <v>23859</v>
          </cell>
        </row>
        <row r="164">
          <cell r="S164">
            <v>-280</v>
          </cell>
        </row>
        <row r="167">
          <cell r="S167">
            <v>-52384</v>
          </cell>
        </row>
        <row r="170">
          <cell r="S170">
            <v>0</v>
          </cell>
        </row>
        <row r="174">
          <cell r="S174">
            <v>-5178</v>
          </cell>
        </row>
        <row r="176">
          <cell r="S176">
            <v>-18315</v>
          </cell>
        </row>
      </sheetData>
      <sheetData sheetId="2">
        <row r="20">
          <cell r="D20">
            <v>5274615</v>
          </cell>
          <cell r="F20">
            <v>-615851</v>
          </cell>
          <cell r="G20">
            <v>197975398</v>
          </cell>
        </row>
        <row r="38">
          <cell r="D38">
            <v>1205557</v>
          </cell>
          <cell r="F38">
            <v>-5497619.36</v>
          </cell>
          <cell r="G38">
            <v>155911119</v>
          </cell>
        </row>
        <row r="46">
          <cell r="D46">
            <v>18176303</v>
          </cell>
          <cell r="F46">
            <v>-3715247</v>
          </cell>
          <cell r="G46">
            <v>101978858</v>
          </cell>
        </row>
        <row r="56">
          <cell r="D56">
            <v>738806</v>
          </cell>
          <cell r="F56">
            <v>-1368335</v>
          </cell>
          <cell r="G56">
            <v>10042295</v>
          </cell>
        </row>
        <row r="72">
          <cell r="D72">
            <v>9949633</v>
          </cell>
          <cell r="F72">
            <v>-709998</v>
          </cell>
          <cell r="G72">
            <v>18130898.84</v>
          </cell>
        </row>
        <row r="86">
          <cell r="D86">
            <v>2512979</v>
          </cell>
          <cell r="F86">
            <v>-13186007</v>
          </cell>
          <cell r="G86">
            <v>685287848</v>
          </cell>
        </row>
        <row r="89">
          <cell r="F89">
            <v>45666</v>
          </cell>
        </row>
      </sheetData>
      <sheetData sheetId="3">
        <row r="6">
          <cell r="O6">
            <v>-37857893</v>
          </cell>
        </row>
        <row r="23">
          <cell r="O23">
            <v>-45666</v>
          </cell>
        </row>
        <row r="24">
          <cell r="O24">
            <v>0</v>
          </cell>
        </row>
        <row r="27">
          <cell r="O27">
            <v>25047391.36</v>
          </cell>
        </row>
        <row r="31">
          <cell r="O31">
            <v>29806</v>
          </cell>
        </row>
        <row r="36">
          <cell r="O36">
            <v>-1224859.5</v>
          </cell>
        </row>
        <row r="62">
          <cell r="O62">
            <v>1556588</v>
          </cell>
        </row>
        <row r="64">
          <cell r="P64">
            <v>21103720</v>
          </cell>
        </row>
        <row r="70">
          <cell r="O70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209850</v>
          </cell>
        </row>
        <row r="76">
          <cell r="O76">
            <v>5438</v>
          </cell>
        </row>
      </sheetData>
      <sheetData sheetId="11">
        <row r="15">
          <cell r="F15" t="str">
            <v>30 Sept 2001</v>
          </cell>
        </row>
      </sheetData>
      <sheetData sheetId="15">
        <row r="10">
          <cell r="F10">
            <v>0</v>
          </cell>
        </row>
        <row r="14">
          <cell r="F14">
            <v>0</v>
          </cell>
        </row>
        <row r="22">
          <cell r="F22">
            <v>241</v>
          </cell>
        </row>
        <row r="27">
          <cell r="F27">
            <v>190</v>
          </cell>
        </row>
        <row r="29">
          <cell r="F29">
            <v>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53">
      <selection activeCell="E79" sqref="E79"/>
    </sheetView>
  </sheetViews>
  <sheetFormatPr defaultColWidth="9.140625" defaultRowHeight="12.75"/>
  <cols>
    <col min="1" max="3" width="2.7109375" style="0" customWidth="1"/>
    <col min="4" max="4" width="6.8515625" style="0" customWidth="1"/>
    <col min="5" max="5" width="27.28125" style="0" customWidth="1"/>
    <col min="6" max="6" width="12.7109375" style="0" customWidth="1"/>
    <col min="7" max="7" width="12.28125" style="0" customWidth="1"/>
    <col min="8" max="8" width="2.8515625" style="0" customWidth="1"/>
    <col min="9" max="9" width="11.57421875" style="0" customWidth="1"/>
    <col min="10" max="10" width="12.421875" style="0" customWidth="1"/>
  </cols>
  <sheetData>
    <row r="1" spans="1:10" ht="12.75">
      <c r="A1" s="56" t="s">
        <v>129</v>
      </c>
      <c r="B1" s="57"/>
      <c r="C1" s="57"/>
      <c r="D1" s="57"/>
      <c r="E1" s="58"/>
      <c r="F1" s="59"/>
      <c r="G1" s="59"/>
      <c r="H1" s="59"/>
      <c r="I1" s="59"/>
      <c r="J1" s="60"/>
    </row>
    <row r="2" spans="1:10" ht="12.75">
      <c r="A2" s="56" t="s">
        <v>178</v>
      </c>
      <c r="B2" s="57"/>
      <c r="C2" s="57"/>
      <c r="D2" s="57"/>
      <c r="E2" s="58"/>
      <c r="F2" s="59"/>
      <c r="G2" s="59"/>
      <c r="H2" s="59"/>
      <c r="I2" s="59"/>
      <c r="J2" s="60"/>
    </row>
    <row r="3" spans="1:10" ht="12.75">
      <c r="A3" s="61" t="s">
        <v>179</v>
      </c>
      <c r="B3" s="57"/>
      <c r="C3" s="57"/>
      <c r="D3" s="57"/>
      <c r="E3" s="58"/>
      <c r="F3" s="59"/>
      <c r="G3" s="59"/>
      <c r="H3" s="59"/>
      <c r="I3" s="59"/>
      <c r="J3" s="60"/>
    </row>
    <row r="4" spans="1:10" ht="12.75">
      <c r="A4" s="57"/>
      <c r="B4" s="57"/>
      <c r="C4" s="57"/>
      <c r="D4" s="57"/>
      <c r="E4" s="58"/>
      <c r="F4" s="59"/>
      <c r="G4" s="59"/>
      <c r="H4" s="59"/>
      <c r="I4" s="59"/>
      <c r="J4" s="60"/>
    </row>
    <row r="5" spans="1:10" ht="12.75">
      <c r="A5" s="56" t="s">
        <v>180</v>
      </c>
      <c r="B5" s="57"/>
      <c r="C5" s="57"/>
      <c r="D5" s="57"/>
      <c r="E5" s="58"/>
      <c r="F5" s="59"/>
      <c r="G5" s="59"/>
      <c r="H5" s="59"/>
      <c r="I5" s="59"/>
      <c r="J5" s="60"/>
    </row>
    <row r="6" spans="1:10" ht="12.75">
      <c r="A6" s="56" t="s">
        <v>181</v>
      </c>
      <c r="B6" s="57"/>
      <c r="C6" s="57"/>
      <c r="D6" s="57"/>
      <c r="E6" s="58"/>
      <c r="F6" s="59"/>
      <c r="G6" s="59"/>
      <c r="H6" s="59"/>
      <c r="I6" s="59"/>
      <c r="J6" s="60"/>
    </row>
    <row r="7" spans="1:10" ht="12.75">
      <c r="A7" s="57"/>
      <c r="B7" s="57"/>
      <c r="C7" s="57"/>
      <c r="D7" s="57"/>
      <c r="E7" s="58"/>
      <c r="F7" s="59"/>
      <c r="G7" s="59"/>
      <c r="H7" s="59"/>
      <c r="I7" s="59"/>
      <c r="J7" s="60"/>
    </row>
    <row r="8" spans="1:10" ht="12.75">
      <c r="A8" s="62" t="s">
        <v>182</v>
      </c>
      <c r="B8" s="63"/>
      <c r="C8" s="63"/>
      <c r="D8" s="63"/>
      <c r="E8" s="63"/>
      <c r="F8" s="64"/>
      <c r="G8" s="64"/>
      <c r="H8" s="64"/>
      <c r="I8" s="64"/>
      <c r="J8" s="64"/>
    </row>
    <row r="9" spans="1:10" ht="12.75">
      <c r="A9" s="62" t="s">
        <v>183</v>
      </c>
      <c r="B9" s="63"/>
      <c r="C9" s="63"/>
      <c r="D9" s="63"/>
      <c r="E9" s="63"/>
      <c r="F9" s="64"/>
      <c r="G9" s="64"/>
      <c r="H9" s="64"/>
      <c r="I9" s="64"/>
      <c r="J9" s="64"/>
    </row>
    <row r="10" spans="1:10" ht="12.75">
      <c r="A10" s="47"/>
      <c r="B10" s="47"/>
      <c r="C10" s="47"/>
      <c r="D10" s="47"/>
      <c r="E10" s="47"/>
      <c r="F10" s="66" t="s">
        <v>184</v>
      </c>
      <c r="G10" s="66"/>
      <c r="H10" s="65"/>
      <c r="I10" s="66" t="s">
        <v>185</v>
      </c>
      <c r="J10" s="66"/>
    </row>
    <row r="11" spans="1:10" ht="12.75">
      <c r="A11" s="47"/>
      <c r="B11" s="47"/>
      <c r="C11" s="47"/>
      <c r="D11" s="47"/>
      <c r="E11" s="47"/>
      <c r="F11" s="66"/>
      <c r="G11" s="67" t="s">
        <v>186</v>
      </c>
      <c r="H11" s="68"/>
      <c r="I11" s="66"/>
      <c r="J11" s="67" t="s">
        <v>186</v>
      </c>
    </row>
    <row r="12" spans="1:10" ht="12.75">
      <c r="A12" s="47"/>
      <c r="B12" s="47"/>
      <c r="C12" s="47"/>
      <c r="D12" s="47"/>
      <c r="E12" s="47"/>
      <c r="F12" s="67" t="s">
        <v>187</v>
      </c>
      <c r="G12" s="67" t="s">
        <v>188</v>
      </c>
      <c r="H12" s="68"/>
      <c r="I12" s="67" t="s">
        <v>189</v>
      </c>
      <c r="J12" s="67" t="s">
        <v>188</v>
      </c>
    </row>
    <row r="13" spans="1:10" ht="12.75">
      <c r="A13" s="47"/>
      <c r="B13" s="47"/>
      <c r="C13" s="47"/>
      <c r="D13" s="47"/>
      <c r="E13" s="47"/>
      <c r="F13" s="69" t="s">
        <v>190</v>
      </c>
      <c r="G13" s="67" t="s">
        <v>191</v>
      </c>
      <c r="H13" s="68"/>
      <c r="I13" s="67" t="s">
        <v>192</v>
      </c>
      <c r="J13" s="67" t="s">
        <v>193</v>
      </c>
    </row>
    <row r="14" spans="1:10" ht="12.75">
      <c r="A14" s="47"/>
      <c r="B14" s="47"/>
      <c r="C14" s="47"/>
      <c r="D14" s="47"/>
      <c r="E14" s="47"/>
      <c r="F14" s="69" t="s">
        <v>194</v>
      </c>
      <c r="G14" s="69" t="s">
        <v>195</v>
      </c>
      <c r="H14" s="68"/>
      <c r="I14" s="69" t="str">
        <f>+F14</f>
        <v>30 Sept 2001</v>
      </c>
      <c r="J14" s="69" t="str">
        <f>+G14</f>
        <v>30 Sept 2000</v>
      </c>
    </row>
    <row r="15" spans="1:10" ht="12.75">
      <c r="A15" s="47"/>
      <c r="B15" s="47"/>
      <c r="C15" s="47"/>
      <c r="D15" s="47"/>
      <c r="E15" s="47"/>
      <c r="F15" s="67" t="s">
        <v>25</v>
      </c>
      <c r="G15" s="69" t="s">
        <v>25</v>
      </c>
      <c r="H15" s="67"/>
      <c r="I15" s="67" t="s">
        <v>25</v>
      </c>
      <c r="J15" s="69" t="s">
        <v>25</v>
      </c>
    </row>
    <row r="16" spans="1:10" ht="12.75">
      <c r="A16" s="47"/>
      <c r="B16" s="47"/>
      <c r="C16" s="47"/>
      <c r="D16" s="47"/>
      <c r="E16" s="47"/>
      <c r="F16" s="65"/>
      <c r="G16" s="65"/>
      <c r="H16" s="65"/>
      <c r="I16" s="65"/>
      <c r="J16" s="65"/>
    </row>
    <row r="17" spans="1:10" ht="13.5" thickBot="1">
      <c r="A17" s="46" t="s">
        <v>196</v>
      </c>
      <c r="B17" s="46" t="s">
        <v>20</v>
      </c>
      <c r="C17" s="45" t="s">
        <v>85</v>
      </c>
      <c r="D17" s="47"/>
      <c r="E17" s="47"/>
      <c r="F17" s="52">
        <f>-'[1]Consol P&amp;L'!$O$6/1000-O17</f>
        <v>37857.893</v>
      </c>
      <c r="G17" s="70">
        <v>37819</v>
      </c>
      <c r="H17" s="51"/>
      <c r="I17" s="71">
        <f>-'[1]Consol P&amp;L'!O6/1000</f>
        <v>37857.893</v>
      </c>
      <c r="J17" s="70">
        <v>37819</v>
      </c>
    </row>
    <row r="18" spans="1:10" ht="9.75" customHeight="1" thickTop="1">
      <c r="A18" s="45"/>
      <c r="B18" s="45"/>
      <c r="C18" s="47"/>
      <c r="D18" s="47"/>
      <c r="E18" s="47"/>
      <c r="F18" s="51"/>
      <c r="G18" s="72"/>
      <c r="H18" s="51"/>
      <c r="I18" s="51"/>
      <c r="J18" s="72"/>
    </row>
    <row r="19" spans="1:10" ht="13.5" thickBot="1">
      <c r="A19" s="45"/>
      <c r="B19" s="46" t="s">
        <v>29</v>
      </c>
      <c r="C19" s="45" t="s">
        <v>197</v>
      </c>
      <c r="D19" s="47"/>
      <c r="E19" s="47"/>
      <c r="F19" s="70">
        <f>ROUND(('[1]Consol P&amp;L'!$O$70+'[1]Consol P&amp;L'!$O$76)/1000,0)-O19</f>
        <v>5</v>
      </c>
      <c r="G19" s="70">
        <v>10</v>
      </c>
      <c r="H19" s="51"/>
      <c r="I19" s="73">
        <f>('[1]Consol P&amp;L'!O76+'[1]Consol P&amp;L'!O70)/1000</f>
        <v>5.438</v>
      </c>
      <c r="J19" s="70">
        <v>10</v>
      </c>
    </row>
    <row r="20" spans="1:10" ht="9.75" customHeight="1" thickTop="1">
      <c r="A20" s="45"/>
      <c r="B20" s="45"/>
      <c r="C20" s="47"/>
      <c r="D20" s="47"/>
      <c r="E20" s="47"/>
      <c r="F20" s="51"/>
      <c r="G20" s="72"/>
      <c r="H20" s="51"/>
      <c r="I20" s="51"/>
      <c r="J20" s="72"/>
    </row>
    <row r="21" spans="1:10" ht="13.5" thickBot="1">
      <c r="A21" s="45"/>
      <c r="B21" s="46" t="s">
        <v>198</v>
      </c>
      <c r="C21" s="45" t="s">
        <v>199</v>
      </c>
      <c r="D21" s="47"/>
      <c r="E21" s="47"/>
      <c r="F21" s="74">
        <f>SUM('[1]Consol P&amp;L'!$O$73:$O$75)/1000-O21</f>
        <v>209.85</v>
      </c>
      <c r="G21" s="75">
        <v>292</v>
      </c>
      <c r="H21" s="51"/>
      <c r="I21" s="73">
        <f>SUM('[1]Consol P&amp;L'!O73:O75)/1000</f>
        <v>209.85</v>
      </c>
      <c r="J21" s="75">
        <v>292</v>
      </c>
    </row>
    <row r="22" spans="1:10" ht="9.75" customHeight="1" thickTop="1">
      <c r="A22" s="45"/>
      <c r="B22" s="45"/>
      <c r="C22" s="47"/>
      <c r="D22" s="47"/>
      <c r="E22" s="47"/>
      <c r="F22" s="51"/>
      <c r="G22" s="53"/>
      <c r="H22" s="51"/>
      <c r="I22" s="51"/>
      <c r="J22" s="53"/>
    </row>
    <row r="23" spans="1:10" ht="12.75">
      <c r="A23" s="46" t="s">
        <v>200</v>
      </c>
      <c r="B23" s="46" t="s">
        <v>20</v>
      </c>
      <c r="C23" s="46" t="s">
        <v>201</v>
      </c>
      <c r="D23" s="47"/>
      <c r="E23" s="47"/>
      <c r="F23" s="51"/>
      <c r="G23" s="53"/>
      <c r="H23" s="51"/>
      <c r="I23" s="51"/>
      <c r="J23" s="53"/>
    </row>
    <row r="24" spans="1:10" ht="10.5" customHeight="1">
      <c r="A24" s="45"/>
      <c r="B24" s="45"/>
      <c r="C24" s="46" t="s">
        <v>202</v>
      </c>
      <c r="D24" s="47"/>
      <c r="E24" s="47"/>
      <c r="F24" s="51"/>
      <c r="G24" s="53"/>
      <c r="H24" s="51"/>
      <c r="I24" s="51"/>
      <c r="J24" s="53"/>
    </row>
    <row r="25" spans="1:10" ht="10.5" customHeight="1">
      <c r="A25" s="45"/>
      <c r="B25" s="45"/>
      <c r="C25" s="46" t="s">
        <v>203</v>
      </c>
      <c r="D25" s="47"/>
      <c r="E25" s="47"/>
      <c r="F25" s="51"/>
      <c r="G25" s="53"/>
      <c r="H25" s="51"/>
      <c r="I25" s="51"/>
      <c r="J25" s="53"/>
    </row>
    <row r="26" spans="1:10" ht="10.5" customHeight="1">
      <c r="A26" s="45"/>
      <c r="B26" s="45"/>
      <c r="C26" s="46" t="s">
        <v>204</v>
      </c>
      <c r="D26" s="47"/>
      <c r="E26" s="47"/>
      <c r="F26" s="51">
        <f>-F28-F30+F35-F32</f>
        <v>-2432</v>
      </c>
      <c r="G26" s="76">
        <f>+G35-G28-G30-G32</f>
        <v>715</v>
      </c>
      <c r="H26" s="51"/>
      <c r="I26" s="51">
        <f>-I28-I30+I35-I32</f>
        <v>-2432</v>
      </c>
      <c r="J26" s="76">
        <f>+J35-J28-J30-J32</f>
        <v>715</v>
      </c>
    </row>
    <row r="27" spans="1:10" ht="8.25" customHeight="1">
      <c r="A27" s="45"/>
      <c r="B27" s="45"/>
      <c r="C27" s="47"/>
      <c r="D27" s="47"/>
      <c r="E27" s="47"/>
      <c r="F27" s="51"/>
      <c r="G27" s="72"/>
      <c r="H27" s="51"/>
      <c r="I27" s="49"/>
      <c r="J27" s="72"/>
    </row>
    <row r="28" spans="1:10" ht="12.75">
      <c r="A28" s="45"/>
      <c r="B28" s="46" t="s">
        <v>29</v>
      </c>
      <c r="C28" s="45" t="s">
        <v>205</v>
      </c>
      <c r="D28" s="47"/>
      <c r="E28" s="47"/>
      <c r="F28" s="51">
        <f>ROUND(-'[1]Consol P&amp;L'!$P$64/1000-O28,0)</f>
        <v>-21104</v>
      </c>
      <c r="G28" s="76">
        <v>-20628</v>
      </c>
      <c r="H28" s="51"/>
      <c r="I28" s="77">
        <f>ROUND(-'[1]Consol P&amp;L'!P64/1000,0)</f>
        <v>-21104</v>
      </c>
      <c r="J28" s="76">
        <v>-20628</v>
      </c>
    </row>
    <row r="29" spans="1:10" ht="9" customHeight="1">
      <c r="A29" s="45"/>
      <c r="B29" s="45"/>
      <c r="C29" s="45"/>
      <c r="D29" s="45"/>
      <c r="E29" s="45"/>
      <c r="F29" s="51"/>
      <c r="G29" s="72"/>
      <c r="H29" s="51"/>
      <c r="I29" s="49"/>
      <c r="J29" s="72"/>
    </row>
    <row r="30" spans="1:10" ht="12.75">
      <c r="A30" s="45"/>
      <c r="B30" s="46" t="s">
        <v>198</v>
      </c>
      <c r="C30" s="45" t="s">
        <v>206</v>
      </c>
      <c r="D30" s="45"/>
      <c r="E30" s="45"/>
      <c r="F30" s="51">
        <f>ROUND(-'[1]Consol P&amp;L'!O62/1000-O30,0)</f>
        <v>-1557</v>
      </c>
      <c r="G30" s="76">
        <v>-2510</v>
      </c>
      <c r="H30" s="51"/>
      <c r="I30" s="51">
        <f>ROUND(-'[1]Consol P&amp;L'!O62/1000,0)</f>
        <v>-1557</v>
      </c>
      <c r="J30" s="76">
        <v>-2510</v>
      </c>
    </row>
    <row r="31" spans="1:10" ht="8.25" customHeight="1">
      <c r="A31" s="45"/>
      <c r="B31" s="45"/>
      <c r="C31" s="45"/>
      <c r="D31" s="45"/>
      <c r="E31" s="45"/>
      <c r="F31" s="51"/>
      <c r="G31" s="72"/>
      <c r="H31" s="51"/>
      <c r="I31" s="49"/>
      <c r="J31" s="72"/>
    </row>
    <row r="32" spans="1:10" ht="12.75">
      <c r="A32" s="45"/>
      <c r="B32" s="46" t="s">
        <v>207</v>
      </c>
      <c r="C32" s="45" t="s">
        <v>208</v>
      </c>
      <c r="D32" s="45"/>
      <c r="E32" s="45"/>
      <c r="F32" s="51">
        <f>-ROUND('[1]Consol P&amp;L'!$O$24/1000-O32,0)</f>
        <v>0</v>
      </c>
      <c r="G32" s="76">
        <v>0</v>
      </c>
      <c r="H32" s="51"/>
      <c r="I32" s="77">
        <f>-ROUND('[1]Consol P&amp;L'!O24/1000,0)</f>
        <v>0</v>
      </c>
      <c r="J32" s="76">
        <v>0</v>
      </c>
    </row>
    <row r="33" spans="1:10" ht="9" customHeight="1">
      <c r="A33" s="45"/>
      <c r="B33" s="45"/>
      <c r="C33" s="45"/>
      <c r="D33" s="45"/>
      <c r="E33" s="45"/>
      <c r="F33" s="78"/>
      <c r="G33" s="79"/>
      <c r="H33" s="51"/>
      <c r="I33" s="78"/>
      <c r="J33" s="79"/>
    </row>
    <row r="34" spans="1:10" ht="10.5" customHeight="1">
      <c r="A34" s="45"/>
      <c r="B34" s="45" t="s">
        <v>209</v>
      </c>
      <c r="C34" s="46" t="s">
        <v>210</v>
      </c>
      <c r="D34" s="45"/>
      <c r="E34" s="45"/>
      <c r="F34" s="51"/>
      <c r="G34" s="53"/>
      <c r="H34" s="51"/>
      <c r="I34" s="51"/>
      <c r="J34" s="53"/>
    </row>
    <row r="35" spans="1:10" ht="12.75">
      <c r="A35" s="45"/>
      <c r="B35" s="45"/>
      <c r="C35" s="45" t="s">
        <v>211</v>
      </c>
      <c r="D35" s="45"/>
      <c r="E35" s="45"/>
      <c r="F35" s="51">
        <f>ROUND((-'[1]Consol P&amp;L'!$O$27+'[1]Consol P&amp;L'!O23)/1000-O35,0)</f>
        <v>-25093</v>
      </c>
      <c r="G35" s="76">
        <v>-22423</v>
      </c>
      <c r="H35" s="51"/>
      <c r="I35" s="51">
        <f>ROUND((-'[1]Consol P&amp;L'!$O$27+'[1]Consol P&amp;L'!O23)/1000-R35,0)</f>
        <v>-25093</v>
      </c>
      <c r="J35" s="76">
        <v>-22423</v>
      </c>
    </row>
    <row r="36" spans="1:10" ht="8.25" customHeight="1">
      <c r="A36" s="45"/>
      <c r="B36" s="45"/>
      <c r="C36" s="45"/>
      <c r="D36" s="45"/>
      <c r="E36" s="45"/>
      <c r="F36" s="51"/>
      <c r="G36" s="72"/>
      <c r="H36" s="51"/>
      <c r="I36" s="49"/>
      <c r="J36" s="72"/>
    </row>
    <row r="37" spans="1:10" ht="12.75">
      <c r="A37" s="45"/>
      <c r="B37" s="46" t="s">
        <v>212</v>
      </c>
      <c r="C37" s="46" t="s">
        <v>213</v>
      </c>
      <c r="D37" s="45"/>
      <c r="E37" s="45"/>
      <c r="F37" s="51">
        <f>-ROUND('[1]Consol P&amp;L'!$O$23/1000-O37,0)</f>
        <v>46</v>
      </c>
      <c r="G37" s="76">
        <v>0</v>
      </c>
      <c r="H37" s="51"/>
      <c r="I37" s="77">
        <f>-ROUND('[1]Consol P&amp;L'!O23/1000,0)</f>
        <v>46</v>
      </c>
      <c r="J37" s="76">
        <v>0</v>
      </c>
    </row>
    <row r="38" spans="1:10" ht="9.75" customHeight="1">
      <c r="A38" s="45"/>
      <c r="B38" s="45"/>
      <c r="C38" s="45"/>
      <c r="D38" s="45"/>
      <c r="E38" s="45"/>
      <c r="F38" s="51"/>
      <c r="G38" s="53"/>
      <c r="H38" s="51"/>
      <c r="I38" s="51"/>
      <c r="J38" s="53"/>
    </row>
    <row r="39" spans="1:10" ht="12.75">
      <c r="A39" s="45"/>
      <c r="B39" s="46" t="s">
        <v>214</v>
      </c>
      <c r="C39" s="46" t="s">
        <v>215</v>
      </c>
      <c r="D39" s="45"/>
      <c r="E39" s="45"/>
      <c r="F39" s="54"/>
      <c r="G39" s="80"/>
      <c r="H39" s="51"/>
      <c r="I39" s="54"/>
      <c r="J39" s="80"/>
    </row>
    <row r="40" spans="1:10" ht="10.5" customHeight="1">
      <c r="A40" s="45"/>
      <c r="B40" s="45"/>
      <c r="C40" s="46" t="s">
        <v>216</v>
      </c>
      <c r="D40" s="45"/>
      <c r="E40" s="45"/>
      <c r="F40" s="51">
        <f>SUM(F35:F38)</f>
        <v>-25047</v>
      </c>
      <c r="G40" s="76">
        <f>SUM(G34:G37)</f>
        <v>-22423</v>
      </c>
      <c r="H40" s="51"/>
      <c r="I40" s="51">
        <f>SUM(I35:I38)</f>
        <v>-25047</v>
      </c>
      <c r="J40" s="76">
        <f>SUM(J34:J37)</f>
        <v>-22423</v>
      </c>
    </row>
    <row r="41" spans="1:10" ht="9" customHeight="1">
      <c r="A41" s="47"/>
      <c r="B41" s="45"/>
      <c r="C41" s="45"/>
      <c r="D41" s="45"/>
      <c r="E41" s="45"/>
      <c r="F41" s="51"/>
      <c r="G41" s="72"/>
      <c r="H41" s="51"/>
      <c r="I41" s="49"/>
      <c r="J41" s="72"/>
    </row>
    <row r="42" spans="1:10" ht="12.75">
      <c r="A42" s="47"/>
      <c r="B42" s="46" t="s">
        <v>217</v>
      </c>
      <c r="C42" s="45" t="s">
        <v>218</v>
      </c>
      <c r="D42" s="45"/>
      <c r="E42" s="45"/>
      <c r="F42" s="51">
        <f>ROUND(-'[1]Consol P&amp;L'!$O$31/1000-O42,0)</f>
        <v>-30</v>
      </c>
      <c r="G42" s="76">
        <v>-576</v>
      </c>
      <c r="H42" s="51"/>
      <c r="I42" s="77">
        <f>-ROUND('[1]Consol P&amp;L'!O31/1000,0)</f>
        <v>-30</v>
      </c>
      <c r="J42" s="76">
        <v>-576</v>
      </c>
    </row>
    <row r="43" spans="1:10" ht="9" customHeight="1">
      <c r="A43" s="47"/>
      <c r="B43" s="45"/>
      <c r="C43" s="45"/>
      <c r="D43" s="45"/>
      <c r="E43" s="45"/>
      <c r="F43" s="51"/>
      <c r="G43" s="72"/>
      <c r="H43" s="51"/>
      <c r="I43" s="51"/>
      <c r="J43" s="72"/>
    </row>
    <row r="44" spans="1:10" ht="12.75">
      <c r="A44" s="47"/>
      <c r="B44" s="46" t="s">
        <v>40</v>
      </c>
      <c r="C44" s="46" t="s">
        <v>40</v>
      </c>
      <c r="D44" s="46" t="s">
        <v>219</v>
      </c>
      <c r="E44" s="45"/>
      <c r="F44" s="54"/>
      <c r="G44" s="81"/>
      <c r="H44" s="51"/>
      <c r="I44" s="54"/>
      <c r="J44" s="81"/>
    </row>
    <row r="45" spans="1:10" ht="10.5" customHeight="1">
      <c r="A45" s="47"/>
      <c r="B45" s="45"/>
      <c r="C45" s="45"/>
      <c r="D45" s="46" t="s">
        <v>220</v>
      </c>
      <c r="E45" s="45"/>
      <c r="F45" s="51">
        <f>SUM(F40:F43)</f>
        <v>-25077</v>
      </c>
      <c r="G45" s="53">
        <f>SUM(G40:G43)</f>
        <v>-22999</v>
      </c>
      <c r="H45" s="51"/>
      <c r="I45" s="51">
        <f>SUM(I40:I43)</f>
        <v>-25077</v>
      </c>
      <c r="J45" s="53">
        <f>SUM(J40:J43)</f>
        <v>-22999</v>
      </c>
    </row>
    <row r="46" spans="1:10" ht="9" customHeight="1">
      <c r="A46" s="47"/>
      <c r="B46" s="45"/>
      <c r="C46" s="45"/>
      <c r="D46" s="45"/>
      <c r="E46" s="45"/>
      <c r="F46" s="51"/>
      <c r="G46" s="72"/>
      <c r="H46" s="51"/>
      <c r="I46" s="49"/>
      <c r="J46" s="72"/>
    </row>
    <row r="47" spans="1:10" ht="12.75">
      <c r="A47" s="47"/>
      <c r="B47" s="45"/>
      <c r="C47" s="46" t="s">
        <v>55</v>
      </c>
      <c r="D47" s="46" t="s">
        <v>221</v>
      </c>
      <c r="E47" s="45"/>
      <c r="F47" s="51">
        <f>ROUND(-'[1]Consol P&amp;L'!$O$36/1000-O47,0)</f>
        <v>1225</v>
      </c>
      <c r="G47" s="72">
        <v>2445</v>
      </c>
      <c r="H47" s="51"/>
      <c r="I47" s="77">
        <f>-ROUND('[1]Consol P&amp;L'!O36/1000,0)</f>
        <v>1225</v>
      </c>
      <c r="J47" s="76">
        <v>2445</v>
      </c>
    </row>
    <row r="48" spans="1:10" ht="9.75" customHeight="1">
      <c r="A48" s="47"/>
      <c r="B48" s="45"/>
      <c r="C48" s="45"/>
      <c r="D48" s="45"/>
      <c r="E48" s="45"/>
      <c r="F48" s="51"/>
      <c r="G48" s="53"/>
      <c r="H48" s="51"/>
      <c r="I48" s="51"/>
      <c r="J48" s="53"/>
    </row>
    <row r="49" spans="1:10" ht="12.75">
      <c r="A49" s="47"/>
      <c r="B49" s="45" t="s">
        <v>222</v>
      </c>
      <c r="C49" s="45" t="s">
        <v>223</v>
      </c>
      <c r="D49" s="45"/>
      <c r="E49" s="45"/>
      <c r="F49" s="51">
        <v>0</v>
      </c>
      <c r="G49" s="53">
        <v>0</v>
      </c>
      <c r="H49" s="51"/>
      <c r="I49" s="51">
        <v>0</v>
      </c>
      <c r="J49" s="53">
        <v>0</v>
      </c>
    </row>
    <row r="50" spans="1:10" ht="9" customHeight="1">
      <c r="A50" s="47"/>
      <c r="B50" s="45"/>
      <c r="C50" s="45"/>
      <c r="D50" s="45"/>
      <c r="E50" s="45"/>
      <c r="F50" s="51"/>
      <c r="G50" s="53"/>
      <c r="H50" s="51"/>
      <c r="I50" s="51"/>
      <c r="J50" s="53"/>
    </row>
    <row r="51" spans="1:10" ht="12.75">
      <c r="A51" s="47"/>
      <c r="B51" s="50" t="s">
        <v>224</v>
      </c>
      <c r="C51" s="46" t="s">
        <v>225</v>
      </c>
      <c r="D51" s="45"/>
      <c r="E51" s="45"/>
      <c r="F51" s="54"/>
      <c r="G51" s="80"/>
      <c r="H51" s="51"/>
      <c r="I51" s="54"/>
      <c r="J51" s="80"/>
    </row>
    <row r="52" spans="1:10" ht="11.25" customHeight="1">
      <c r="A52" s="47"/>
      <c r="B52" s="45"/>
      <c r="C52" s="46" t="s">
        <v>226</v>
      </c>
      <c r="D52" s="45"/>
      <c r="E52" s="45"/>
      <c r="F52" s="51">
        <f>SUM(F45:F48)</f>
        <v>-23852</v>
      </c>
      <c r="G52" s="76">
        <f>SUM(G45:G47)</f>
        <v>-20554</v>
      </c>
      <c r="H52" s="51"/>
      <c r="I52" s="51">
        <f>SUM(I45:I48)</f>
        <v>-23852</v>
      </c>
      <c r="J52" s="76">
        <f>SUM(J45:J47)</f>
        <v>-20554</v>
      </c>
    </row>
    <row r="53" spans="1:10" ht="9" customHeight="1">
      <c r="A53" s="47"/>
      <c r="B53" s="45"/>
      <c r="C53" s="45"/>
      <c r="D53" s="45"/>
      <c r="E53" s="45"/>
      <c r="F53" s="51"/>
      <c r="G53" s="72"/>
      <c r="H53" s="51"/>
      <c r="I53" s="49"/>
      <c r="J53" s="72"/>
    </row>
    <row r="54" spans="1:10" ht="12.75">
      <c r="A54" s="47"/>
      <c r="B54" s="50" t="s">
        <v>227</v>
      </c>
      <c r="C54" s="46" t="s">
        <v>40</v>
      </c>
      <c r="D54" s="45" t="s">
        <v>228</v>
      </c>
      <c r="E54" s="45"/>
      <c r="F54" s="51">
        <v>0</v>
      </c>
      <c r="G54" s="76">
        <v>0</v>
      </c>
      <c r="H54" s="51"/>
      <c r="I54" s="77">
        <v>0</v>
      </c>
      <c r="J54" s="76">
        <v>0</v>
      </c>
    </row>
    <row r="55" spans="1:10" ht="11.25" customHeight="1">
      <c r="A55" s="47"/>
      <c r="B55" s="45"/>
      <c r="C55" s="46" t="s">
        <v>55</v>
      </c>
      <c r="D55" s="45" t="s">
        <v>221</v>
      </c>
      <c r="E55" s="45"/>
      <c r="F55" s="51">
        <v>0</v>
      </c>
      <c r="G55" s="76">
        <v>0</v>
      </c>
      <c r="H55" s="51"/>
      <c r="I55" s="77">
        <v>0</v>
      </c>
      <c r="J55" s="76">
        <v>0</v>
      </c>
    </row>
    <row r="56" spans="1:10" ht="11.25" customHeight="1">
      <c r="A56" s="47"/>
      <c r="B56" s="45"/>
      <c r="C56" s="46" t="s">
        <v>229</v>
      </c>
      <c r="D56" s="45" t="s">
        <v>230</v>
      </c>
      <c r="E56" s="47"/>
      <c r="F56" s="51"/>
      <c r="G56" s="72"/>
      <c r="H56" s="51"/>
      <c r="I56" s="49"/>
      <c r="J56" s="72"/>
    </row>
    <row r="57" spans="1:10" ht="10.5" customHeight="1">
      <c r="A57" s="47"/>
      <c r="B57" s="45"/>
      <c r="C57" s="45"/>
      <c r="D57" s="45" t="s">
        <v>231</v>
      </c>
      <c r="E57" s="47"/>
      <c r="F57" s="51">
        <v>0</v>
      </c>
      <c r="G57" s="76">
        <v>0</v>
      </c>
      <c r="H57" s="51"/>
      <c r="I57" s="77">
        <v>0</v>
      </c>
      <c r="J57" s="76">
        <v>0</v>
      </c>
    </row>
    <row r="58" spans="1:10" ht="9.75" customHeight="1">
      <c r="A58" s="47"/>
      <c r="B58" s="45"/>
      <c r="C58" s="47"/>
      <c r="D58" s="47"/>
      <c r="E58" s="47"/>
      <c r="F58" s="51"/>
      <c r="G58" s="72"/>
      <c r="H58" s="51"/>
      <c r="I58" s="51"/>
      <c r="J58" s="72"/>
    </row>
    <row r="59" spans="1:10" ht="12.75">
      <c r="A59" s="47"/>
      <c r="B59" s="50" t="s">
        <v>232</v>
      </c>
      <c r="C59" s="46" t="s">
        <v>233</v>
      </c>
      <c r="D59" s="47"/>
      <c r="E59" s="47"/>
      <c r="F59" s="54"/>
      <c r="G59" s="81"/>
      <c r="H59" s="51"/>
      <c r="I59" s="54"/>
      <c r="J59" s="81"/>
    </row>
    <row r="60" spans="1:10" ht="12.75">
      <c r="A60" s="47"/>
      <c r="B60" s="45"/>
      <c r="C60" s="45" t="s">
        <v>231</v>
      </c>
      <c r="D60" s="47"/>
      <c r="E60" s="47"/>
      <c r="F60" s="51">
        <f>SUM(F52:F59)</f>
        <v>-23852</v>
      </c>
      <c r="G60" s="76">
        <f>SUM(G52:G58)</f>
        <v>-20554</v>
      </c>
      <c r="H60" s="51"/>
      <c r="I60" s="51">
        <f>SUM(I52:I59)</f>
        <v>-23852</v>
      </c>
      <c r="J60" s="76">
        <f>SUM(J52:J58)</f>
        <v>-20554</v>
      </c>
    </row>
    <row r="61" spans="1:10" ht="7.5" customHeight="1" thickBot="1">
      <c r="A61" s="47"/>
      <c r="B61" s="45"/>
      <c r="C61" s="47"/>
      <c r="D61" s="47"/>
      <c r="E61" s="47"/>
      <c r="F61" s="52"/>
      <c r="G61" s="74"/>
      <c r="H61" s="51"/>
      <c r="I61" s="52"/>
      <c r="J61" s="74"/>
    </row>
    <row r="62" spans="1:10" ht="10.5" customHeight="1" thickTop="1">
      <c r="A62" s="47"/>
      <c r="B62" s="45"/>
      <c r="C62" s="47"/>
      <c r="D62" s="47"/>
      <c r="E62" s="47"/>
      <c r="F62" s="51"/>
      <c r="G62" s="53"/>
      <c r="H62" s="51"/>
      <c r="I62" s="51"/>
      <c r="J62" s="51"/>
    </row>
    <row r="63" spans="1:10" ht="12.75">
      <c r="A63" s="46" t="s">
        <v>234</v>
      </c>
      <c r="B63" s="46" t="s">
        <v>20</v>
      </c>
      <c r="C63" s="46" t="s">
        <v>235</v>
      </c>
      <c r="D63" s="45"/>
      <c r="E63" s="45"/>
      <c r="F63" s="51"/>
      <c r="G63" s="53"/>
      <c r="H63" s="51"/>
      <c r="I63" s="51"/>
      <c r="J63" s="51"/>
    </row>
    <row r="64" spans="1:10" ht="10.5" customHeight="1">
      <c r="A64" s="45"/>
      <c r="B64" s="45"/>
      <c r="C64" s="45" t="s">
        <v>236</v>
      </c>
      <c r="D64" s="45"/>
      <c r="E64" s="45"/>
      <c r="F64" s="51"/>
      <c r="G64" s="53"/>
      <c r="H64" s="51"/>
      <c r="I64" s="51"/>
      <c r="J64" s="51"/>
    </row>
    <row r="65" spans="1:10" ht="10.5" customHeight="1">
      <c r="A65" s="45"/>
      <c r="B65" s="45"/>
      <c r="C65" s="45" t="s">
        <v>237</v>
      </c>
      <c r="D65" s="45"/>
      <c r="E65" s="45"/>
      <c r="F65" s="51"/>
      <c r="G65" s="53"/>
      <c r="H65" s="51"/>
      <c r="I65" s="51"/>
      <c r="J65" s="51"/>
    </row>
    <row r="66" spans="1:10" ht="7.5" customHeight="1">
      <c r="A66" s="45"/>
      <c r="B66" s="45"/>
      <c r="C66" s="45"/>
      <c r="D66" s="45"/>
      <c r="E66" s="45"/>
      <c r="F66" s="51"/>
      <c r="G66" s="53"/>
      <c r="H66" s="51"/>
      <c r="I66" s="51"/>
      <c r="J66" s="51"/>
    </row>
    <row r="67" spans="1:10" ht="12.75">
      <c r="A67" s="45"/>
      <c r="B67" s="45"/>
      <c r="C67" s="46" t="s">
        <v>40</v>
      </c>
      <c r="D67" s="46" t="s">
        <v>238</v>
      </c>
      <c r="E67" s="45"/>
      <c r="F67" s="51">
        <f>(+F52/508381)*100</f>
        <v>-4.691756772971453</v>
      </c>
      <c r="G67" s="53">
        <f>(+G52/508381)*100</f>
        <v>-4.043030719086669</v>
      </c>
      <c r="H67" s="51"/>
      <c r="I67" s="51">
        <f>(+I52/508381)*100</f>
        <v>-4.691756772971453</v>
      </c>
      <c r="J67" s="51">
        <f>(+J52/508381)*100</f>
        <v>-4.043030719086669</v>
      </c>
    </row>
    <row r="68" spans="1:10" ht="10.5" customHeight="1">
      <c r="A68" s="45"/>
      <c r="B68" s="45"/>
      <c r="C68" s="45"/>
      <c r="D68" s="45" t="s">
        <v>239</v>
      </c>
      <c r="E68" s="45"/>
      <c r="F68" s="51"/>
      <c r="G68" s="72"/>
      <c r="H68" s="51"/>
      <c r="I68" s="51"/>
      <c r="J68" s="49"/>
    </row>
    <row r="69" spans="1:10" ht="12.75">
      <c r="A69" s="45"/>
      <c r="B69" s="45"/>
      <c r="C69" s="45"/>
      <c r="D69" s="45"/>
      <c r="E69" s="45"/>
      <c r="F69" s="51"/>
      <c r="G69" s="72"/>
      <c r="H69" s="51"/>
      <c r="I69" s="51"/>
      <c r="J69" s="49"/>
    </row>
    <row r="70" spans="1:10" ht="12.75">
      <c r="A70" s="45"/>
      <c r="B70" s="45"/>
      <c r="C70" s="46" t="s">
        <v>55</v>
      </c>
      <c r="D70" s="46" t="s">
        <v>240</v>
      </c>
      <c r="E70" s="45"/>
      <c r="F70" s="48" t="s">
        <v>241</v>
      </c>
      <c r="G70" s="48" t="s">
        <v>241</v>
      </c>
      <c r="H70" s="48"/>
      <c r="I70" s="48" t="s">
        <v>241</v>
      </c>
      <c r="J70" s="48" t="s">
        <v>241</v>
      </c>
    </row>
    <row r="71" spans="1:10" ht="12.75">
      <c r="A71" s="45"/>
      <c r="B71" s="45"/>
      <c r="C71" s="45"/>
      <c r="D71" s="45"/>
      <c r="E71" s="45"/>
      <c r="F71" s="51"/>
      <c r="G71" s="72"/>
      <c r="H71" s="51"/>
      <c r="I71" s="51"/>
      <c r="J71" s="51"/>
    </row>
    <row r="72" spans="1:10" ht="12.75">
      <c r="A72" s="47"/>
      <c r="B72" s="45"/>
      <c r="C72" s="47"/>
      <c r="D72" s="47"/>
      <c r="E72" s="47"/>
      <c r="F72" s="51"/>
      <c r="G72" s="53"/>
      <c r="H72" s="51"/>
      <c r="I72" s="51"/>
      <c r="J72" s="51"/>
    </row>
    <row r="73" ht="12.75">
      <c r="B73" s="1"/>
    </row>
    <row r="74" ht="12.75">
      <c r="B74" s="1"/>
    </row>
  </sheetData>
  <printOptions/>
  <pageMargins left="0.75" right="0.25" top="0.25" bottom="0.2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46">
      <selection activeCell="C45" sqref="C45"/>
    </sheetView>
  </sheetViews>
  <sheetFormatPr defaultColWidth="9.140625" defaultRowHeight="12.75"/>
  <cols>
    <col min="1" max="1" width="4.7109375" style="1" customWidth="1"/>
    <col min="2" max="2" width="4.421875" style="1" customWidth="1"/>
    <col min="3" max="3" width="39.57421875" style="1" customWidth="1"/>
    <col min="4" max="4" width="19.7109375" style="1" customWidth="1"/>
    <col min="5" max="5" width="5.28125" style="1" customWidth="1"/>
    <col min="6" max="6" width="19.421875" style="1" customWidth="1"/>
    <col min="7" max="16384" width="9.140625" style="1" customWidth="1"/>
  </cols>
  <sheetData>
    <row r="1" spans="1:7" ht="12.75">
      <c r="A1" s="7" t="s">
        <v>0</v>
      </c>
      <c r="B1" s="8"/>
      <c r="C1" s="8"/>
      <c r="D1" s="25"/>
      <c r="E1" s="25"/>
      <c r="F1" s="25"/>
      <c r="G1" s="2"/>
    </row>
    <row r="2" spans="1:7" ht="11.25" customHeight="1">
      <c r="A2" s="11"/>
      <c r="B2" s="8"/>
      <c r="C2" s="8"/>
      <c r="D2" s="25"/>
      <c r="E2" s="25"/>
      <c r="F2" s="25"/>
      <c r="G2" s="2"/>
    </row>
    <row r="3" spans="1:7" ht="12.75">
      <c r="A3" s="7" t="s">
        <v>134</v>
      </c>
      <c r="B3" s="8"/>
      <c r="C3" s="8"/>
      <c r="D3" s="25"/>
      <c r="E3" s="25"/>
      <c r="F3" s="25"/>
      <c r="G3" s="2"/>
    </row>
    <row r="4" spans="1:7" ht="15" customHeight="1">
      <c r="A4" s="11"/>
      <c r="B4" s="8"/>
      <c r="C4" s="8"/>
      <c r="D4" s="25"/>
      <c r="E4" s="25"/>
      <c r="F4" s="25"/>
      <c r="G4" s="2"/>
    </row>
    <row r="5" spans="1:7" ht="12.75">
      <c r="A5" s="8"/>
      <c r="B5" s="8"/>
      <c r="C5" s="8"/>
      <c r="D5" s="82" t="s">
        <v>135</v>
      </c>
      <c r="E5" s="82"/>
      <c r="F5" s="83" t="s">
        <v>136</v>
      </c>
      <c r="G5" s="4"/>
    </row>
    <row r="6" spans="1:7" ht="12.75">
      <c r="A6" s="8"/>
      <c r="B6" s="8"/>
      <c r="C6" s="8"/>
      <c r="D6" s="83" t="s">
        <v>137</v>
      </c>
      <c r="E6" s="83"/>
      <c r="F6" s="83" t="s">
        <v>138</v>
      </c>
      <c r="G6" s="4"/>
    </row>
    <row r="7" spans="1:7" ht="12.75">
      <c r="A7" s="8"/>
      <c r="B7" s="8"/>
      <c r="C7" s="8"/>
      <c r="D7" s="82" t="str">
        <f>+'[1]pl'!F15</f>
        <v>30 Sept 2001</v>
      </c>
      <c r="E7" s="83"/>
      <c r="F7" s="82" t="s">
        <v>139</v>
      </c>
      <c r="G7" s="3"/>
    </row>
    <row r="8" spans="1:7" ht="12.75">
      <c r="A8" s="8"/>
      <c r="B8" s="8"/>
      <c r="C8" s="8"/>
      <c r="D8" s="83" t="s">
        <v>25</v>
      </c>
      <c r="E8" s="83"/>
      <c r="F8" s="83" t="s">
        <v>25</v>
      </c>
      <c r="G8" s="4"/>
    </row>
    <row r="9" spans="1:7" ht="9" customHeight="1">
      <c r="A9" s="8"/>
      <c r="B9" s="8"/>
      <c r="C9" s="8"/>
      <c r="D9" s="25"/>
      <c r="E9" s="25"/>
      <c r="F9" s="25"/>
      <c r="G9" s="2"/>
    </row>
    <row r="10" spans="1:7" ht="12.75">
      <c r="A10" s="10" t="s">
        <v>2</v>
      </c>
      <c r="B10" s="8" t="s">
        <v>140</v>
      </c>
      <c r="C10" s="8"/>
      <c r="D10" s="25">
        <f>+'[1]Consol BS'!R5</f>
        <v>44357</v>
      </c>
      <c r="E10" s="25"/>
      <c r="F10" s="29">
        <v>45619</v>
      </c>
      <c r="G10" s="2"/>
    </row>
    <row r="11" spans="1:7" ht="12.75">
      <c r="A11" s="10" t="s">
        <v>6</v>
      </c>
      <c r="B11" s="8" t="s">
        <v>141</v>
      </c>
      <c r="C11" s="8"/>
      <c r="D11" s="25">
        <f>+'[1]Consol BS'!S18</f>
        <v>264000</v>
      </c>
      <c r="E11" s="25"/>
      <c r="F11" s="29">
        <v>264000</v>
      </c>
      <c r="G11" s="2"/>
    </row>
    <row r="12" spans="1:7" ht="12.75">
      <c r="A12" s="10" t="s">
        <v>9</v>
      </c>
      <c r="B12" s="8" t="s">
        <v>142</v>
      </c>
      <c r="C12" s="8"/>
      <c r="D12" s="29">
        <f>+'[1]Consol BS'!S10</f>
        <v>1275</v>
      </c>
      <c r="E12" s="25"/>
      <c r="F12" s="29">
        <v>1231</v>
      </c>
      <c r="G12" s="2"/>
    </row>
    <row r="13" spans="1:7" ht="12.75">
      <c r="A13" s="10" t="s">
        <v>12</v>
      </c>
      <c r="B13" s="23" t="s">
        <v>143</v>
      </c>
      <c r="C13" s="8"/>
      <c r="D13" s="25">
        <f>+'[1]Consol BS'!S14</f>
        <v>142071</v>
      </c>
      <c r="E13" s="25"/>
      <c r="F13" s="29">
        <v>142196</v>
      </c>
      <c r="G13" s="2"/>
    </row>
    <row r="14" spans="1:7" ht="12.75">
      <c r="A14" s="10">
        <v>5</v>
      </c>
      <c r="B14" s="23" t="s">
        <v>144</v>
      </c>
      <c r="C14" s="8"/>
      <c r="D14" s="20">
        <v>0</v>
      </c>
      <c r="E14" s="25"/>
      <c r="F14" s="29">
        <v>0</v>
      </c>
      <c r="G14" s="2"/>
    </row>
    <row r="15" spans="1:7" ht="12.75">
      <c r="A15" s="10">
        <v>6</v>
      </c>
      <c r="B15" s="23" t="s">
        <v>145</v>
      </c>
      <c r="C15" s="8"/>
      <c r="D15" s="25">
        <f>+'[1]Consol BS'!S35</f>
        <v>1947</v>
      </c>
      <c r="E15" s="25"/>
      <c r="F15" s="29">
        <v>1460</v>
      </c>
      <c r="G15" s="2"/>
    </row>
    <row r="16" spans="1:7" ht="12.75">
      <c r="A16" s="10">
        <v>7</v>
      </c>
      <c r="B16" s="8" t="s">
        <v>146</v>
      </c>
      <c r="C16" s="8"/>
      <c r="D16" s="25">
        <f>+'[1]Consol BS'!S37</f>
        <v>125000</v>
      </c>
      <c r="E16" s="25"/>
      <c r="F16" s="29">
        <v>125000</v>
      </c>
      <c r="G16" s="2"/>
    </row>
    <row r="17" spans="1:7" ht="12.75">
      <c r="A17" s="10">
        <v>8</v>
      </c>
      <c r="B17" s="8" t="s">
        <v>147</v>
      </c>
      <c r="C17" s="8"/>
      <c r="D17" s="29">
        <f>+'[1]Consol BS'!S27</f>
        <v>154592</v>
      </c>
      <c r="E17" s="25"/>
      <c r="F17" s="29">
        <v>154851</v>
      </c>
      <c r="G17" s="2"/>
    </row>
    <row r="18" spans="1:6" ht="12.75">
      <c r="A18" s="10"/>
      <c r="B18" s="8"/>
      <c r="C18" s="8"/>
      <c r="D18" s="8"/>
      <c r="E18" s="8"/>
      <c r="F18" s="28"/>
    </row>
    <row r="19" spans="1:7" ht="12.75">
      <c r="A19" s="10">
        <v>9</v>
      </c>
      <c r="B19" s="11" t="s">
        <v>148</v>
      </c>
      <c r="C19" s="8"/>
      <c r="D19" s="25"/>
      <c r="E19" s="25"/>
      <c r="F19" s="29"/>
      <c r="G19" s="2"/>
    </row>
    <row r="20" spans="1:7" ht="12.75">
      <c r="A20" s="8"/>
      <c r="B20" s="8"/>
      <c r="C20" s="8" t="s">
        <v>149</v>
      </c>
      <c r="D20" s="84">
        <f>+'[1]Consol BS'!S79</f>
        <v>2657</v>
      </c>
      <c r="E20" s="25"/>
      <c r="F20" s="85">
        <v>2598</v>
      </c>
      <c r="G20" s="2"/>
    </row>
    <row r="21" spans="1:7" ht="12.75">
      <c r="A21" s="8"/>
      <c r="B21" s="8"/>
      <c r="C21" s="8" t="s">
        <v>150</v>
      </c>
      <c r="D21" s="86">
        <f>+'[1]Consol BS'!S61</f>
        <v>65522</v>
      </c>
      <c r="E21" s="25"/>
      <c r="F21" s="87">
        <v>65593</v>
      </c>
      <c r="G21" s="2"/>
    </row>
    <row r="22" spans="1:7" ht="12.75">
      <c r="A22" s="8"/>
      <c r="B22" s="8"/>
      <c r="C22" s="8" t="s">
        <v>151</v>
      </c>
      <c r="D22" s="86">
        <f>+'[1]Consol BS'!S83+'[1]Consol BS'!S92+'[1]Consol BS'!S93+'[1]Consol BS'!S94</f>
        <v>39602</v>
      </c>
      <c r="E22" s="25"/>
      <c r="F22" s="87">
        <f>36474+4094+6000</f>
        <v>46568</v>
      </c>
      <c r="G22" s="2"/>
    </row>
    <row r="23" spans="1:7" ht="12.75">
      <c r="A23" s="8"/>
      <c r="B23" s="8"/>
      <c r="C23" s="8" t="s">
        <v>152</v>
      </c>
      <c r="D23" s="86">
        <f>+'[1]Consol BS'!S97</f>
        <v>20293</v>
      </c>
      <c r="E23" s="25"/>
      <c r="F23" s="87">
        <v>18840</v>
      </c>
      <c r="G23" s="2"/>
    </row>
    <row r="24" spans="1:7" ht="12.75">
      <c r="A24" s="8"/>
      <c r="B24" s="8"/>
      <c r="C24" s="8" t="s">
        <v>153</v>
      </c>
      <c r="D24" s="87">
        <f>+'[1]Consol BS'!S52</f>
        <v>17899</v>
      </c>
      <c r="E24" s="25"/>
      <c r="F24" s="87">
        <v>18206</v>
      </c>
      <c r="G24" s="2"/>
    </row>
    <row r="25" spans="1:7" ht="12.75">
      <c r="A25" s="8"/>
      <c r="B25" s="8"/>
      <c r="C25" s="8" t="s">
        <v>154</v>
      </c>
      <c r="D25" s="86">
        <f>+'[1]Consol BS'!S63+'[1]Consol BS'!S66+'[1]Consol BS'!S69+'[1]Consol BS'!S71-1</f>
        <v>263815</v>
      </c>
      <c r="E25" s="25"/>
      <c r="F25" s="87">
        <f>42442+1175+18241+197972</f>
        <v>259830</v>
      </c>
      <c r="G25" s="2"/>
    </row>
    <row r="26" spans="1:7" ht="12.75">
      <c r="A26" s="8"/>
      <c r="B26" s="8"/>
      <c r="C26" s="23" t="s">
        <v>155</v>
      </c>
      <c r="D26" s="88">
        <f>+'[1]Consol BS'!S42</f>
        <v>26297</v>
      </c>
      <c r="E26" s="25"/>
      <c r="F26" s="89">
        <v>31797</v>
      </c>
      <c r="G26" s="2"/>
    </row>
    <row r="27" spans="1:7" ht="12.75">
      <c r="A27" s="8"/>
      <c r="B27" s="8"/>
      <c r="C27" s="8"/>
      <c r="D27" s="90">
        <f>SUM(D20:D26)</f>
        <v>436085</v>
      </c>
      <c r="E27" s="25"/>
      <c r="F27" s="91">
        <f>SUM(F20:F26)</f>
        <v>443432</v>
      </c>
      <c r="G27" s="5"/>
    </row>
    <row r="28" spans="1:7" ht="12.75">
      <c r="A28" s="10">
        <v>10</v>
      </c>
      <c r="B28" s="11" t="s">
        <v>156</v>
      </c>
      <c r="C28" s="8"/>
      <c r="D28" s="25"/>
      <c r="E28" s="25"/>
      <c r="F28" s="29"/>
      <c r="G28" s="2"/>
    </row>
    <row r="29" spans="1:7" ht="12.75">
      <c r="A29" s="8"/>
      <c r="B29" s="8"/>
      <c r="C29" s="8" t="s">
        <v>157</v>
      </c>
      <c r="D29" s="84">
        <f>+'[1]Consol BS'!S112</f>
        <v>-74283</v>
      </c>
      <c r="E29" s="25"/>
      <c r="F29" s="85">
        <v>-73202</v>
      </c>
      <c r="G29" s="2"/>
    </row>
    <row r="30" spans="1:7" ht="12.75">
      <c r="A30" s="8"/>
      <c r="B30" s="8"/>
      <c r="C30" s="8" t="s">
        <v>158</v>
      </c>
      <c r="D30" s="86">
        <f>+'[1]Consol BS'!S132+'[1]Consol BS'!R67+'[1]Consol BS'!R70+'[1]Consol BS'!R68</f>
        <v>-496418</v>
      </c>
      <c r="E30" s="25"/>
      <c r="F30" s="87">
        <v>-476992</v>
      </c>
      <c r="G30" s="2"/>
    </row>
    <row r="31" spans="1:7" ht="12.75">
      <c r="A31" s="8"/>
      <c r="B31" s="8"/>
      <c r="C31" s="8" t="s">
        <v>159</v>
      </c>
      <c r="D31" s="86">
        <f>+'[1]Consol BS'!S123+'[1]Consol BS'!S127</f>
        <v>-739588</v>
      </c>
      <c r="E31" s="25"/>
      <c r="F31" s="87">
        <f>-689582-48326</f>
        <v>-737908</v>
      </c>
      <c r="G31" s="2"/>
    </row>
    <row r="32" spans="1:7" ht="12.75">
      <c r="A32" s="8"/>
      <c r="B32" s="8"/>
      <c r="C32" s="8" t="s">
        <v>160</v>
      </c>
      <c r="D32" s="86">
        <f>+'[1]Consol BS'!S134</f>
        <v>-36891</v>
      </c>
      <c r="E32" s="25"/>
      <c r="F32" s="87">
        <v>-37459</v>
      </c>
      <c r="G32" s="2"/>
    </row>
    <row r="33" spans="1:7" ht="12.75">
      <c r="A33" s="8"/>
      <c r="B33" s="8"/>
      <c r="C33" s="8" t="s">
        <v>161</v>
      </c>
      <c r="D33" s="86">
        <f>+'[1]Consol BS'!S102</f>
        <v>-31210</v>
      </c>
      <c r="E33" s="25"/>
      <c r="F33" s="87">
        <v>-34250</v>
      </c>
      <c r="G33" s="2"/>
    </row>
    <row r="34" spans="1:7" ht="12.75">
      <c r="A34" s="8"/>
      <c r="B34" s="8"/>
      <c r="C34" s="8"/>
      <c r="D34" s="90">
        <f>SUM(D29:D33)</f>
        <v>-1378390</v>
      </c>
      <c r="E34" s="25"/>
      <c r="F34" s="91">
        <f>SUM(F29:F33)</f>
        <v>-1359811</v>
      </c>
      <c r="G34" s="5"/>
    </row>
    <row r="35" spans="1:7" ht="12.75">
      <c r="A35" s="8"/>
      <c r="B35" s="8"/>
      <c r="C35" s="8"/>
      <c r="D35" s="35"/>
      <c r="E35" s="25"/>
      <c r="F35" s="92"/>
      <c r="G35" s="5"/>
    </row>
    <row r="36" spans="1:7" ht="12.75">
      <c r="A36" s="10">
        <v>11</v>
      </c>
      <c r="B36" s="22" t="s">
        <v>162</v>
      </c>
      <c r="C36" s="8"/>
      <c r="D36" s="35">
        <f>+D34+D27</f>
        <v>-942305</v>
      </c>
      <c r="E36" s="25"/>
      <c r="F36" s="92">
        <f>+F34+F27</f>
        <v>-916379</v>
      </c>
      <c r="G36" s="5"/>
    </row>
    <row r="37" spans="1:7" ht="13.5" thickBot="1">
      <c r="A37" s="8"/>
      <c r="B37" s="8"/>
      <c r="C37" s="8"/>
      <c r="D37" s="36">
        <f>+D36+SUM(D10:D17)</f>
        <v>-209063</v>
      </c>
      <c r="E37" s="25"/>
      <c r="F37" s="93">
        <f>+F36+SUM(F10:F17)</f>
        <v>-182022</v>
      </c>
      <c r="G37" s="5"/>
    </row>
    <row r="38" spans="1:7" ht="13.5" thickTop="1">
      <c r="A38" s="8"/>
      <c r="B38" s="8"/>
      <c r="C38" s="8"/>
      <c r="D38" s="25"/>
      <c r="E38" s="25"/>
      <c r="F38" s="29"/>
      <c r="G38" s="2"/>
    </row>
    <row r="39" spans="1:7" ht="12.75">
      <c r="A39" s="10">
        <v>12</v>
      </c>
      <c r="B39" s="11" t="s">
        <v>163</v>
      </c>
      <c r="C39" s="8"/>
      <c r="D39" s="25"/>
      <c r="E39" s="25"/>
      <c r="F39" s="29"/>
      <c r="G39" s="2"/>
    </row>
    <row r="40" spans="1:7" ht="12.75">
      <c r="A40" s="8"/>
      <c r="B40" s="8" t="s">
        <v>164</v>
      </c>
      <c r="C40" s="8"/>
      <c r="D40" s="25">
        <f>-'[1]Consol BS'!R148</f>
        <v>508381</v>
      </c>
      <c r="E40" s="25"/>
      <c r="F40" s="29">
        <v>508381</v>
      </c>
      <c r="G40" s="2"/>
    </row>
    <row r="41" spans="1:7" ht="12.75">
      <c r="A41" s="8"/>
      <c r="B41" s="8" t="s">
        <v>165</v>
      </c>
      <c r="C41" s="8"/>
      <c r="D41" s="25"/>
      <c r="E41" s="25"/>
      <c r="F41" s="29"/>
      <c r="G41" s="2"/>
    </row>
    <row r="42" spans="1:7" ht="12.75">
      <c r="A42" s="8"/>
      <c r="B42" s="8"/>
      <c r="C42" s="8" t="s">
        <v>166</v>
      </c>
      <c r="D42" s="25">
        <f>-'[1]Consol BS'!R150</f>
        <v>190535</v>
      </c>
      <c r="E42" s="25"/>
      <c r="F42" s="29">
        <v>190535</v>
      </c>
      <c r="G42" s="2"/>
    </row>
    <row r="43" spans="1:7" ht="12.75">
      <c r="A43" s="8"/>
      <c r="B43" s="8"/>
      <c r="C43" s="8" t="s">
        <v>167</v>
      </c>
      <c r="D43" s="25">
        <f>-'[1]Consol BS'!R151</f>
        <v>14186</v>
      </c>
      <c r="E43" s="25"/>
      <c r="F43" s="29">
        <v>14186</v>
      </c>
      <c r="G43" s="2"/>
    </row>
    <row r="44" spans="1:7" ht="12.75">
      <c r="A44" s="8"/>
      <c r="B44" s="8"/>
      <c r="C44" s="8" t="s">
        <v>168</v>
      </c>
      <c r="D44" s="25">
        <f>-'[1]Consol BS'!R155</f>
        <v>2955</v>
      </c>
      <c r="E44" s="25"/>
      <c r="F44" s="29">
        <v>2955</v>
      </c>
      <c r="G44" s="2"/>
    </row>
    <row r="45" spans="1:7" ht="12.75">
      <c r="A45" s="8"/>
      <c r="B45" s="8"/>
      <c r="C45" s="23" t="s">
        <v>169</v>
      </c>
      <c r="D45" s="25">
        <v>0</v>
      </c>
      <c r="E45" s="25"/>
      <c r="F45" s="29">
        <v>0</v>
      </c>
      <c r="G45" s="2"/>
    </row>
    <row r="46" spans="1:7" ht="12.75">
      <c r="A46" s="8"/>
      <c r="B46" s="8"/>
      <c r="C46" s="23" t="s">
        <v>170</v>
      </c>
      <c r="D46" s="94">
        <f>-'[1]Consol BS'!R157-'[1]Consol BS'!R158-'[1]Consol BS'!R156-1</f>
        <v>-771169</v>
      </c>
      <c r="E46" s="8"/>
      <c r="F46" s="95">
        <f>-605096-188-142032-1</f>
        <v>-747317</v>
      </c>
      <c r="G46" s="6"/>
    </row>
    <row r="47" spans="1:7" ht="12.75">
      <c r="A47" s="8"/>
      <c r="B47" s="8"/>
      <c r="C47" s="23" t="s">
        <v>171</v>
      </c>
      <c r="D47" s="94">
        <f>-'[1]Consol BS'!T154</f>
        <v>-233884</v>
      </c>
      <c r="E47" s="8"/>
      <c r="F47" s="95">
        <v>-233884</v>
      </c>
      <c r="G47" s="6"/>
    </row>
    <row r="48" spans="1:7" ht="12.75">
      <c r="A48" s="8"/>
      <c r="B48" s="8"/>
      <c r="C48" s="8" t="s">
        <v>172</v>
      </c>
      <c r="D48" s="25">
        <f>-'[1]Consol BS'!R152</f>
        <v>3776</v>
      </c>
      <c r="E48" s="25"/>
      <c r="F48" s="29">
        <v>3020</v>
      </c>
      <c r="G48" s="2"/>
    </row>
    <row r="49" spans="1:7" ht="12.75">
      <c r="A49" s="8"/>
      <c r="B49" s="8"/>
      <c r="C49" s="8"/>
      <c r="D49" s="34">
        <f>SUM(D40:D48)</f>
        <v>-285220</v>
      </c>
      <c r="E49" s="25"/>
      <c r="F49" s="55">
        <f>SUM(F40:F48)</f>
        <v>-262124</v>
      </c>
      <c r="G49" s="5"/>
    </row>
    <row r="50" spans="1:7" ht="12.75">
      <c r="A50" s="10">
        <v>13</v>
      </c>
      <c r="B50" s="8" t="s">
        <v>173</v>
      </c>
      <c r="C50" s="8"/>
      <c r="D50" s="25">
        <f>-'[1]Consol BS'!S176</f>
        <v>18315</v>
      </c>
      <c r="E50" s="25"/>
      <c r="F50" s="29">
        <v>19540</v>
      </c>
      <c r="G50" s="2"/>
    </row>
    <row r="51" spans="1:7" ht="12.75">
      <c r="A51" s="10">
        <v>14</v>
      </c>
      <c r="B51" s="8" t="s">
        <v>174</v>
      </c>
      <c r="C51" s="8"/>
      <c r="D51" s="25">
        <f>-'[1]Consol BS'!S170-'[1]Consol BS'!S167</f>
        <v>52384</v>
      </c>
      <c r="E51" s="25"/>
      <c r="F51" s="29">
        <v>55085</v>
      </c>
      <c r="G51" s="2"/>
    </row>
    <row r="52" spans="1:7" ht="12.75">
      <c r="A52" s="10">
        <v>15</v>
      </c>
      <c r="B52" s="8" t="s">
        <v>175</v>
      </c>
      <c r="C52" s="8"/>
      <c r="D52" s="25">
        <f>-'[1]Consol BS'!S164</f>
        <v>280</v>
      </c>
      <c r="E52" s="25"/>
      <c r="F52" s="29">
        <v>299</v>
      </c>
      <c r="G52" s="2"/>
    </row>
    <row r="53" spans="1:7" ht="12.75">
      <c r="A53" s="10">
        <v>16</v>
      </c>
      <c r="B53" s="23" t="s">
        <v>176</v>
      </c>
      <c r="C53" s="8"/>
      <c r="D53" s="25">
        <f>-'[1]Consol BS'!S174</f>
        <v>5178</v>
      </c>
      <c r="E53" s="25"/>
      <c r="F53" s="29">
        <v>5178</v>
      </c>
      <c r="G53" s="2"/>
    </row>
    <row r="54" spans="1:7" ht="13.5" thickBot="1">
      <c r="A54" s="8"/>
      <c r="B54" s="8"/>
      <c r="C54" s="8"/>
      <c r="D54" s="36">
        <f>SUM(D49:D53)</f>
        <v>-209063</v>
      </c>
      <c r="E54" s="25"/>
      <c r="F54" s="93">
        <f>SUM(F49:F53)</f>
        <v>-182022</v>
      </c>
      <c r="G54" s="5"/>
    </row>
    <row r="55" spans="1:7" ht="13.5" thickTop="1">
      <c r="A55" s="8"/>
      <c r="B55" s="8"/>
      <c r="C55" s="8"/>
      <c r="D55" s="25"/>
      <c r="E55" s="25"/>
      <c r="F55" s="29"/>
      <c r="G55" s="2"/>
    </row>
    <row r="56" spans="1:7" ht="12.75">
      <c r="A56" s="10">
        <v>17</v>
      </c>
      <c r="B56" s="8" t="s">
        <v>177</v>
      </c>
      <c r="C56" s="8"/>
      <c r="D56" s="96">
        <v>-0.56</v>
      </c>
      <c r="E56" s="97"/>
      <c r="F56" s="98">
        <v>-0.52</v>
      </c>
      <c r="G56" s="5"/>
    </row>
  </sheetData>
  <printOptions/>
  <pageMargins left="0.7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1"/>
  <sheetViews>
    <sheetView tabSelected="1" workbookViewId="0" topLeftCell="A165">
      <selection activeCell="E140" sqref="E140"/>
    </sheetView>
  </sheetViews>
  <sheetFormatPr defaultColWidth="9.140625" defaultRowHeight="12.75"/>
  <cols>
    <col min="1" max="1" width="4.28125" style="0" customWidth="1"/>
    <col min="2" max="2" width="2.8515625" style="0" customWidth="1"/>
    <col min="4" max="4" width="10.00390625" style="0" customWidth="1"/>
    <col min="5" max="5" width="13.00390625" style="0" customWidth="1"/>
    <col min="6" max="6" width="15.28125" style="0" customWidth="1"/>
    <col min="7" max="7" width="14.421875" style="0" customWidth="1"/>
    <col min="8" max="8" width="19.00390625" style="0" customWidth="1"/>
    <col min="9" max="9" width="9.421875" style="0" customWidth="1"/>
    <col min="11" max="11" width="9.7109375" style="0" customWidth="1"/>
    <col min="12" max="12" width="8.7109375" style="0" customWidth="1"/>
  </cols>
  <sheetData>
    <row r="1" spans="1:10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13"/>
    </row>
    <row r="2" spans="1:10" ht="12.75">
      <c r="A2" s="9" t="s">
        <v>1</v>
      </c>
      <c r="B2" s="8"/>
      <c r="C2" s="8"/>
      <c r="D2" s="8"/>
      <c r="E2" s="8"/>
      <c r="F2" s="8"/>
      <c r="G2" s="8"/>
      <c r="H2" s="8"/>
      <c r="I2" s="8"/>
      <c r="J2" s="13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13"/>
    </row>
    <row r="4" spans="1:10" ht="12.75">
      <c r="A4" s="10" t="s">
        <v>2</v>
      </c>
      <c r="B4" s="11" t="s">
        <v>3</v>
      </c>
      <c r="C4" s="8"/>
      <c r="D4" s="8"/>
      <c r="E4" s="8"/>
      <c r="F4" s="8"/>
      <c r="G4" s="8"/>
      <c r="H4" s="8"/>
      <c r="I4" s="8"/>
      <c r="J4" s="13"/>
    </row>
    <row r="5" spans="1:10" ht="12.75">
      <c r="A5" s="8"/>
      <c r="B5" s="8" t="s">
        <v>4</v>
      </c>
      <c r="C5" s="8"/>
      <c r="D5" s="8"/>
      <c r="E5" s="8"/>
      <c r="F5" s="8"/>
      <c r="G5" s="8"/>
      <c r="H5" s="8"/>
      <c r="I5" s="8"/>
      <c r="J5" s="13"/>
    </row>
    <row r="6" spans="1:10" ht="12.75">
      <c r="A6" s="8"/>
      <c r="B6" s="10" t="s">
        <v>5</v>
      </c>
      <c r="C6" s="8"/>
      <c r="D6" s="8"/>
      <c r="E6" s="8"/>
      <c r="F6" s="8"/>
      <c r="G6" s="8"/>
      <c r="H6" s="8"/>
      <c r="I6" s="8"/>
      <c r="J6" s="13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13"/>
    </row>
    <row r="8" spans="1:10" ht="12.75">
      <c r="A8" s="10" t="s">
        <v>6</v>
      </c>
      <c r="B8" s="11" t="s">
        <v>7</v>
      </c>
      <c r="C8" s="8"/>
      <c r="D8" s="8"/>
      <c r="E8" s="8"/>
      <c r="F8" s="8"/>
      <c r="G8" s="8"/>
      <c r="H8" s="8"/>
      <c r="I8" s="8"/>
      <c r="J8" s="13"/>
    </row>
    <row r="9" spans="1:10" ht="12.75">
      <c r="A9" s="10"/>
      <c r="B9" s="10" t="s">
        <v>8</v>
      </c>
      <c r="C9" s="8"/>
      <c r="D9" s="8"/>
      <c r="E9" s="8"/>
      <c r="F9" s="8"/>
      <c r="G9" s="8"/>
      <c r="H9" s="8"/>
      <c r="I9" s="8"/>
      <c r="J9" s="13"/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13"/>
    </row>
    <row r="11" spans="1:10" ht="12.75">
      <c r="A11" s="10" t="s">
        <v>9</v>
      </c>
      <c r="B11" s="11" t="s">
        <v>10</v>
      </c>
      <c r="C11" s="8"/>
      <c r="D11" s="8"/>
      <c r="E11" s="8"/>
      <c r="F11" s="8"/>
      <c r="G11" s="8"/>
      <c r="H11" s="8"/>
      <c r="I11" s="8"/>
      <c r="J11" s="13"/>
    </row>
    <row r="12" spans="1:10" ht="12.75">
      <c r="A12" s="10"/>
      <c r="B12" s="10" t="s">
        <v>11</v>
      </c>
      <c r="C12" s="8"/>
      <c r="D12" s="8"/>
      <c r="E12" s="8"/>
      <c r="F12" s="8"/>
      <c r="G12" s="8"/>
      <c r="H12" s="8"/>
      <c r="I12" s="8"/>
      <c r="J12" s="13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13"/>
    </row>
    <row r="14" spans="1:10" ht="12.75">
      <c r="A14" s="10" t="s">
        <v>12</v>
      </c>
      <c r="B14" s="11" t="s">
        <v>13</v>
      </c>
      <c r="C14" s="8"/>
      <c r="D14" s="8"/>
      <c r="E14" s="8"/>
      <c r="F14" s="8"/>
      <c r="G14" s="8"/>
      <c r="H14" s="8"/>
      <c r="I14" s="8"/>
      <c r="J14" s="13"/>
    </row>
    <row r="15" spans="1:10" ht="12.75">
      <c r="A15" s="8"/>
      <c r="B15" s="10" t="s">
        <v>14</v>
      </c>
      <c r="C15" s="8"/>
      <c r="D15" s="8"/>
      <c r="E15" s="8"/>
      <c r="F15" s="8"/>
      <c r="G15" s="8"/>
      <c r="H15" s="8"/>
      <c r="I15" s="8"/>
      <c r="J15" s="13"/>
    </row>
    <row r="16" spans="1:10" ht="12.75">
      <c r="A16" s="8"/>
      <c r="B16" s="10" t="s">
        <v>15</v>
      </c>
      <c r="C16" s="8"/>
      <c r="D16" s="8"/>
      <c r="E16" s="8"/>
      <c r="F16" s="8"/>
      <c r="G16" s="8"/>
      <c r="H16" s="8"/>
      <c r="I16" s="8"/>
      <c r="J16" s="13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13"/>
    </row>
    <row r="18" spans="1:10" ht="12.75">
      <c r="A18" s="10">
        <v>5</v>
      </c>
      <c r="B18" s="11" t="s">
        <v>16</v>
      </c>
      <c r="C18" s="8"/>
      <c r="D18" s="8"/>
      <c r="E18" s="8"/>
      <c r="F18" s="8"/>
      <c r="G18" s="8"/>
      <c r="H18" s="8"/>
      <c r="I18" s="8"/>
      <c r="J18" s="13"/>
    </row>
    <row r="19" spans="1:10" ht="12.75">
      <c r="A19" s="10"/>
      <c r="B19" s="10" t="s">
        <v>17</v>
      </c>
      <c r="C19" s="8"/>
      <c r="D19" s="8"/>
      <c r="E19" s="8"/>
      <c r="F19" s="8"/>
      <c r="G19" s="8"/>
      <c r="H19" s="8"/>
      <c r="I19" s="8"/>
      <c r="J19" s="13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13"/>
    </row>
    <row r="21" spans="1:10" ht="12.75">
      <c r="A21" s="10">
        <v>6</v>
      </c>
      <c r="B21" s="11" t="s">
        <v>18</v>
      </c>
      <c r="C21" s="8"/>
      <c r="D21" s="8"/>
      <c r="E21" s="8"/>
      <c r="F21" s="8"/>
      <c r="G21" s="8"/>
      <c r="H21" s="8"/>
      <c r="I21" s="8"/>
      <c r="J21" s="13"/>
    </row>
    <row r="22" spans="1:10" ht="12.75">
      <c r="A22" s="10"/>
      <c r="B22" s="10" t="s">
        <v>19</v>
      </c>
      <c r="C22" s="8"/>
      <c r="D22" s="8"/>
      <c r="E22" s="8"/>
      <c r="F22" s="8"/>
      <c r="G22" s="8"/>
      <c r="H22" s="8"/>
      <c r="I22" s="8"/>
      <c r="J22" s="13"/>
    </row>
    <row r="23" spans="1:10" ht="12.75">
      <c r="A23" s="12"/>
      <c r="B23" s="13"/>
      <c r="C23" s="13"/>
      <c r="D23" s="13"/>
      <c r="E23" s="13"/>
      <c r="F23" s="13"/>
      <c r="G23" s="13"/>
      <c r="H23" s="14"/>
      <c r="I23" s="13"/>
      <c r="J23" s="13"/>
    </row>
    <row r="24" spans="1:10" ht="12.75">
      <c r="A24" s="12"/>
      <c r="B24" s="12" t="s">
        <v>20</v>
      </c>
      <c r="C24" s="8" t="s">
        <v>21</v>
      </c>
      <c r="D24" s="13"/>
      <c r="E24" s="13"/>
      <c r="F24" s="13"/>
      <c r="G24" s="13"/>
      <c r="H24" s="14"/>
      <c r="I24" s="13"/>
      <c r="J24" s="13"/>
    </row>
    <row r="25" spans="1:10" ht="6" customHeight="1">
      <c r="A25" s="12"/>
      <c r="B25" s="12"/>
      <c r="C25" s="8"/>
      <c r="D25" s="13"/>
      <c r="E25" s="13"/>
      <c r="F25" s="13"/>
      <c r="G25" s="13"/>
      <c r="H25" s="14"/>
      <c r="I25" s="13"/>
      <c r="J25" s="13"/>
    </row>
    <row r="26" spans="1:10" ht="12.75">
      <c r="A26" s="12"/>
      <c r="B26" s="12"/>
      <c r="C26" s="8"/>
      <c r="D26" s="13"/>
      <c r="E26" s="13"/>
      <c r="F26" s="13"/>
      <c r="G26" s="8"/>
      <c r="H26" s="15" t="s">
        <v>22</v>
      </c>
      <c r="I26" s="13"/>
      <c r="J26" s="13"/>
    </row>
    <row r="27" spans="1:10" ht="12.75">
      <c r="A27" s="12"/>
      <c r="B27" s="12"/>
      <c r="C27" s="8"/>
      <c r="D27" s="13"/>
      <c r="E27" s="13"/>
      <c r="F27" s="13"/>
      <c r="G27" s="16" t="s">
        <v>23</v>
      </c>
      <c r="H27" s="16" t="s">
        <v>24</v>
      </c>
      <c r="I27" s="13"/>
      <c r="J27" s="13"/>
    </row>
    <row r="28" spans="1:10" ht="12.75">
      <c r="A28" s="12"/>
      <c r="B28" s="12"/>
      <c r="C28" s="8"/>
      <c r="D28" s="13"/>
      <c r="E28" s="13"/>
      <c r="F28" s="13"/>
      <c r="G28" s="17" t="s">
        <v>25</v>
      </c>
      <c r="H28" s="17" t="s">
        <v>25</v>
      </c>
      <c r="I28" s="13"/>
      <c r="J28" s="13"/>
    </row>
    <row r="29" spans="1:10" ht="6" customHeight="1">
      <c r="A29" s="12"/>
      <c r="B29" s="12"/>
      <c r="C29" s="8"/>
      <c r="D29" s="13"/>
      <c r="E29" s="13"/>
      <c r="F29" s="13"/>
      <c r="G29" s="13"/>
      <c r="H29" s="14"/>
      <c r="I29" s="13"/>
      <c r="J29" s="13"/>
    </row>
    <row r="30" spans="1:10" ht="12.75">
      <c r="A30" s="10"/>
      <c r="B30" s="8"/>
      <c r="C30" s="8" t="s">
        <v>26</v>
      </c>
      <c r="D30" s="8"/>
      <c r="E30" s="8"/>
      <c r="F30" s="8"/>
      <c r="G30" s="18">
        <v>0</v>
      </c>
      <c r="H30" s="19">
        <v>0</v>
      </c>
      <c r="I30" s="8"/>
      <c r="J30" s="13"/>
    </row>
    <row r="31" spans="1:10" ht="12.75">
      <c r="A31" s="10"/>
      <c r="B31" s="8"/>
      <c r="C31" s="8" t="s">
        <v>27</v>
      </c>
      <c r="D31" s="8"/>
      <c r="E31" s="8"/>
      <c r="F31" s="8"/>
      <c r="G31" s="18">
        <v>0</v>
      </c>
      <c r="H31" s="19">
        <f>+'[1]shares'!F10</f>
        <v>0</v>
      </c>
      <c r="I31" s="8"/>
      <c r="J31" s="13"/>
    </row>
    <row r="32" spans="1:10" ht="12.75">
      <c r="A32" s="10"/>
      <c r="B32" s="8"/>
      <c r="C32" s="10" t="s">
        <v>28</v>
      </c>
      <c r="D32" s="8"/>
      <c r="E32" s="8"/>
      <c r="F32" s="8"/>
      <c r="G32" s="18">
        <v>0</v>
      </c>
      <c r="H32" s="19">
        <f>+'[1]shares'!F14</f>
        <v>0</v>
      </c>
      <c r="I32" s="8"/>
      <c r="J32" s="13"/>
    </row>
    <row r="33" spans="1:10" ht="12.75">
      <c r="A33" s="10"/>
      <c r="B33" s="8"/>
      <c r="C33" s="8"/>
      <c r="D33" s="8"/>
      <c r="E33" s="8"/>
      <c r="F33" s="8"/>
      <c r="G33" s="8"/>
      <c r="H33" s="20"/>
      <c r="I33" s="8"/>
      <c r="J33" s="13"/>
    </row>
    <row r="34" spans="1:10" ht="12.75">
      <c r="A34" s="10"/>
      <c r="B34" s="10" t="s">
        <v>29</v>
      </c>
      <c r="C34" s="10" t="s">
        <v>30</v>
      </c>
      <c r="D34" s="8"/>
      <c r="E34" s="8"/>
      <c r="F34" s="8"/>
      <c r="G34" s="8"/>
      <c r="H34" s="20"/>
      <c r="I34" s="8"/>
      <c r="J34" s="13"/>
    </row>
    <row r="35" spans="1:10" ht="12.75">
      <c r="A35" s="10"/>
      <c r="B35" s="10"/>
      <c r="C35" s="8"/>
      <c r="D35" s="8"/>
      <c r="E35" s="8"/>
      <c r="F35" s="8"/>
      <c r="G35" s="8"/>
      <c r="H35" s="20"/>
      <c r="I35" s="8"/>
      <c r="J35" s="13"/>
    </row>
    <row r="36" spans="1:10" ht="12.75">
      <c r="A36" s="10"/>
      <c r="B36" s="8"/>
      <c r="C36" s="8" t="s">
        <v>31</v>
      </c>
      <c r="D36" s="8"/>
      <c r="E36" s="8"/>
      <c r="F36" s="8"/>
      <c r="G36" s="8"/>
      <c r="H36" s="21">
        <f>+'[1]shares'!F22</f>
        <v>241</v>
      </c>
      <c r="I36" s="8"/>
      <c r="J36" s="13"/>
    </row>
    <row r="37" spans="1:10" ht="12.75">
      <c r="A37" s="10"/>
      <c r="B37" s="8"/>
      <c r="C37" s="8" t="s">
        <v>32</v>
      </c>
      <c r="D37" s="8"/>
      <c r="E37" s="8"/>
      <c r="F37" s="8"/>
      <c r="G37" s="8"/>
      <c r="H37" s="20"/>
      <c r="I37" s="8"/>
      <c r="J37" s="13"/>
    </row>
    <row r="38" spans="1:10" ht="12.75">
      <c r="A38" s="10"/>
      <c r="B38" s="8"/>
      <c r="C38" s="10" t="s">
        <v>33</v>
      </c>
      <c r="D38" s="8"/>
      <c r="E38" s="8"/>
      <c r="F38" s="8"/>
      <c r="G38" s="8"/>
      <c r="H38" s="21">
        <f>+'[1]shares'!F27</f>
        <v>190</v>
      </c>
      <c r="I38" s="8"/>
      <c r="J38" s="13"/>
    </row>
    <row r="39" spans="1:10" ht="12.75">
      <c r="A39" s="10"/>
      <c r="B39" s="8"/>
      <c r="C39" s="8" t="s">
        <v>34</v>
      </c>
      <c r="D39" s="8"/>
      <c r="E39" s="8"/>
      <c r="F39" s="8"/>
      <c r="G39" s="8"/>
      <c r="H39" s="20"/>
      <c r="I39" s="8"/>
      <c r="J39" s="13"/>
    </row>
    <row r="40" spans="1:10" ht="12.75">
      <c r="A40" s="8"/>
      <c r="B40" s="8"/>
      <c r="C40" s="10" t="s">
        <v>35</v>
      </c>
      <c r="D40" s="8"/>
      <c r="E40" s="8"/>
      <c r="F40" s="8"/>
      <c r="G40" s="8"/>
      <c r="H40" s="19">
        <f>+'[1]shares'!F29</f>
        <v>159</v>
      </c>
      <c r="I40" s="8"/>
      <c r="J40" s="13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0">
        <v>7</v>
      </c>
      <c r="B42" s="22" t="s">
        <v>36</v>
      </c>
      <c r="C42" s="8"/>
      <c r="D42" s="8"/>
      <c r="E42" s="13"/>
      <c r="F42" s="13"/>
      <c r="G42" s="13"/>
      <c r="H42" s="13"/>
      <c r="I42" s="13"/>
      <c r="J42" s="13"/>
    </row>
    <row r="43" spans="1:10" ht="12.75">
      <c r="A43" s="10"/>
      <c r="B43" s="10" t="s">
        <v>37</v>
      </c>
      <c r="C43" s="8"/>
      <c r="D43" s="8"/>
      <c r="E43" s="13"/>
      <c r="F43" s="13"/>
      <c r="G43" s="13"/>
      <c r="H43" s="13"/>
      <c r="I43" s="13"/>
      <c r="J43" s="13"/>
    </row>
    <row r="44" spans="1:10" ht="12.75">
      <c r="A44" s="8"/>
      <c r="B44" s="8"/>
      <c r="C44" s="8"/>
      <c r="D44" s="8"/>
      <c r="E44" s="13"/>
      <c r="F44" s="13"/>
      <c r="G44" s="13"/>
      <c r="H44" s="13"/>
      <c r="I44" s="13"/>
      <c r="J44" s="13"/>
    </row>
    <row r="45" spans="1:10" ht="12.75">
      <c r="A45" s="10">
        <v>8</v>
      </c>
      <c r="B45" s="11" t="s">
        <v>38</v>
      </c>
      <c r="C45" s="8"/>
      <c r="D45" s="8"/>
      <c r="E45" s="8"/>
      <c r="F45" s="8"/>
      <c r="G45" s="8"/>
      <c r="H45" s="8"/>
      <c r="I45" s="8"/>
      <c r="J45" s="8"/>
    </row>
    <row r="46" spans="1:10" ht="12.75">
      <c r="A46" s="10"/>
      <c r="B46" s="10" t="s">
        <v>39</v>
      </c>
      <c r="C46" s="8"/>
      <c r="D46" s="8"/>
      <c r="E46" s="8"/>
      <c r="F46" s="8"/>
      <c r="G46" s="8"/>
      <c r="H46" s="8"/>
      <c r="I46" s="8"/>
      <c r="J46" s="8"/>
    </row>
    <row r="47" spans="1:10" ht="12.75">
      <c r="A47" s="10"/>
      <c r="B47" s="10"/>
      <c r="C47" s="8"/>
      <c r="D47" s="8"/>
      <c r="E47" s="8"/>
      <c r="F47" s="8"/>
      <c r="G47" s="8"/>
      <c r="H47" s="8"/>
      <c r="I47" s="8"/>
      <c r="J47" s="8"/>
    </row>
    <row r="48" spans="1:10" ht="12.75">
      <c r="A48" s="10"/>
      <c r="B48" s="10" t="s">
        <v>40</v>
      </c>
      <c r="C48" s="10" t="s">
        <v>41</v>
      </c>
      <c r="D48" s="8"/>
      <c r="E48" s="8"/>
      <c r="F48" s="8"/>
      <c r="G48" s="8"/>
      <c r="H48" s="8"/>
      <c r="I48" s="8"/>
      <c r="J48" s="8"/>
    </row>
    <row r="49" spans="1:10" ht="12.75">
      <c r="A49" s="10"/>
      <c r="B49" s="10"/>
      <c r="C49" s="10" t="s">
        <v>42</v>
      </c>
      <c r="D49" s="8"/>
      <c r="E49" s="8"/>
      <c r="F49" s="8"/>
      <c r="G49" s="8"/>
      <c r="H49" s="8"/>
      <c r="I49" s="8"/>
      <c r="J49" s="8"/>
    </row>
    <row r="50" spans="1:10" ht="12.75">
      <c r="A50" s="10"/>
      <c r="B50" s="10"/>
      <c r="C50" s="8" t="s">
        <v>43</v>
      </c>
      <c r="D50" s="8"/>
      <c r="E50" s="8"/>
      <c r="F50" s="8"/>
      <c r="G50" s="8"/>
      <c r="H50" s="8"/>
      <c r="I50" s="8"/>
      <c r="J50" s="8"/>
    </row>
    <row r="51" spans="1:10" ht="12.75">
      <c r="A51" s="10"/>
      <c r="B51" s="10"/>
      <c r="C51" s="8"/>
      <c r="D51" s="8"/>
      <c r="E51" s="8"/>
      <c r="F51" s="8"/>
      <c r="G51" s="8"/>
      <c r="H51" s="8"/>
      <c r="I51" s="8"/>
      <c r="J51" s="8"/>
    </row>
    <row r="52" spans="1:10" ht="12.75">
      <c r="A52" s="10"/>
      <c r="B52" s="10"/>
      <c r="C52" s="10" t="s">
        <v>44</v>
      </c>
      <c r="D52" s="8"/>
      <c r="E52" s="8"/>
      <c r="F52" s="8"/>
      <c r="G52" s="8"/>
      <c r="H52" s="8"/>
      <c r="I52" s="8"/>
      <c r="J52" s="8"/>
    </row>
    <row r="53" spans="1:10" ht="12.75">
      <c r="A53" s="10"/>
      <c r="B53" s="10"/>
      <c r="C53" s="23" t="s">
        <v>45</v>
      </c>
      <c r="D53" s="8"/>
      <c r="E53" s="8"/>
      <c r="F53" s="8"/>
      <c r="G53" s="8"/>
      <c r="H53" s="8"/>
      <c r="I53" s="8"/>
      <c r="J53" s="8"/>
    </row>
    <row r="54" spans="1:10" ht="12.75">
      <c r="A54" s="10"/>
      <c r="B54" s="10"/>
      <c r="C54" s="23" t="s">
        <v>46</v>
      </c>
      <c r="D54" s="8"/>
      <c r="E54" s="8"/>
      <c r="F54" s="8"/>
      <c r="G54" s="8"/>
      <c r="H54" s="8"/>
      <c r="I54" s="8"/>
      <c r="J54" s="8"/>
    </row>
    <row r="55" spans="1:10" ht="12.75">
      <c r="A55" s="10"/>
      <c r="B55" s="10"/>
      <c r="C55" s="23" t="s">
        <v>47</v>
      </c>
      <c r="D55" s="8"/>
      <c r="E55" s="8"/>
      <c r="F55" s="8"/>
      <c r="G55" s="8"/>
      <c r="H55" s="8"/>
      <c r="I55" s="8"/>
      <c r="J55" s="8"/>
    </row>
    <row r="56" spans="1:10" ht="12.75">
      <c r="A56" s="10"/>
      <c r="B56" s="10"/>
      <c r="C56" s="23" t="s">
        <v>48</v>
      </c>
      <c r="D56" s="8"/>
      <c r="E56" s="8"/>
      <c r="F56" s="8"/>
      <c r="G56" s="8"/>
      <c r="H56" s="8"/>
      <c r="I56" s="8"/>
      <c r="J56" s="8"/>
    </row>
    <row r="57" spans="1:10" ht="12.75">
      <c r="A57" s="10"/>
      <c r="B57" s="10"/>
      <c r="C57" s="23" t="s">
        <v>49</v>
      </c>
      <c r="D57" s="8"/>
      <c r="E57" s="8"/>
      <c r="F57" s="8"/>
      <c r="G57" s="8"/>
      <c r="H57" s="8"/>
      <c r="I57" s="8"/>
      <c r="J57" s="8"/>
    </row>
    <row r="58" spans="1:10" ht="12.75">
      <c r="A58" s="10"/>
      <c r="B58" s="10"/>
      <c r="C58" s="8" t="s">
        <v>50</v>
      </c>
      <c r="D58" s="8"/>
      <c r="E58" s="8"/>
      <c r="F58" s="8"/>
      <c r="G58" s="8"/>
      <c r="H58" s="8"/>
      <c r="I58" s="8"/>
      <c r="J58" s="8"/>
    </row>
    <row r="59" spans="1:10" ht="12.75">
      <c r="A59" s="10"/>
      <c r="B59" s="10"/>
      <c r="C59" s="8"/>
      <c r="D59" s="8"/>
      <c r="E59" s="8"/>
      <c r="F59" s="8"/>
      <c r="G59" s="8"/>
      <c r="H59" s="8"/>
      <c r="I59" s="8"/>
      <c r="J59" s="8"/>
    </row>
    <row r="60" spans="1:10" ht="12.75">
      <c r="A60" s="10"/>
      <c r="B60" s="10"/>
      <c r="C60" s="8" t="s">
        <v>51</v>
      </c>
      <c r="D60" s="8"/>
      <c r="E60" s="8"/>
      <c r="F60" s="8"/>
      <c r="G60" s="8"/>
      <c r="H60" s="8"/>
      <c r="I60" s="8"/>
      <c r="J60" s="8"/>
    </row>
    <row r="61" spans="1:10" ht="12.75">
      <c r="A61" s="10"/>
      <c r="B61" s="10"/>
      <c r="C61" s="8" t="s">
        <v>52</v>
      </c>
      <c r="D61" s="8"/>
      <c r="E61" s="8"/>
      <c r="F61" s="8"/>
      <c r="G61" s="8"/>
      <c r="H61" s="8"/>
      <c r="I61" s="8"/>
      <c r="J61" s="8"/>
    </row>
    <row r="62" spans="1:10" ht="12.75">
      <c r="A62" s="10"/>
      <c r="B62" s="10"/>
      <c r="C62" s="8" t="s">
        <v>53</v>
      </c>
      <c r="D62" s="8"/>
      <c r="E62" s="8"/>
      <c r="F62" s="8"/>
      <c r="G62" s="8"/>
      <c r="H62" s="8"/>
      <c r="I62" s="8"/>
      <c r="J62" s="8"/>
    </row>
    <row r="63" spans="1:10" ht="12.75">
      <c r="A63" s="10"/>
      <c r="B63" s="10"/>
      <c r="C63" s="8" t="s">
        <v>54</v>
      </c>
      <c r="D63" s="8"/>
      <c r="E63" s="8"/>
      <c r="F63" s="8"/>
      <c r="G63" s="8"/>
      <c r="H63" s="8"/>
      <c r="I63" s="8"/>
      <c r="J63" s="8"/>
    </row>
    <row r="64" spans="1:10" ht="12.75">
      <c r="A64" s="10"/>
      <c r="B64" s="10"/>
      <c r="C64" s="8"/>
      <c r="D64" s="8"/>
      <c r="E64" s="8"/>
      <c r="F64" s="8"/>
      <c r="G64" s="8"/>
      <c r="H64" s="8"/>
      <c r="I64" s="8"/>
      <c r="J64" s="8"/>
    </row>
    <row r="65" spans="1:10" ht="12.75">
      <c r="A65" s="10"/>
      <c r="B65" s="10" t="s">
        <v>55</v>
      </c>
      <c r="C65" s="10" t="s">
        <v>56</v>
      </c>
      <c r="D65" s="8"/>
      <c r="E65" s="8"/>
      <c r="F65" s="8"/>
      <c r="G65" s="8"/>
      <c r="H65" s="8"/>
      <c r="I65" s="8"/>
      <c r="J65" s="8"/>
    </row>
    <row r="66" spans="1:10" ht="12.75">
      <c r="A66" s="10"/>
      <c r="B66" s="10"/>
      <c r="C66" s="10" t="s">
        <v>57</v>
      </c>
      <c r="D66" s="8"/>
      <c r="E66" s="8"/>
      <c r="F66" s="8"/>
      <c r="G66" s="8"/>
      <c r="H66" s="8"/>
      <c r="I66" s="8"/>
      <c r="J66" s="8"/>
    </row>
    <row r="67" spans="1:10" ht="12.75">
      <c r="A67" s="10"/>
      <c r="B67" s="10"/>
      <c r="C67" s="8" t="s">
        <v>58</v>
      </c>
      <c r="D67" s="8"/>
      <c r="E67" s="8"/>
      <c r="F67" s="8"/>
      <c r="G67" s="8"/>
      <c r="H67" s="8"/>
      <c r="I67" s="8"/>
      <c r="J67" s="8"/>
    </row>
    <row r="68" spans="1:10" ht="12.75">
      <c r="A68" s="10"/>
      <c r="B68" s="10"/>
      <c r="C68" s="8" t="s">
        <v>243</v>
      </c>
      <c r="D68" s="8"/>
      <c r="E68" s="8"/>
      <c r="F68" s="8"/>
      <c r="G68" s="8"/>
      <c r="H68" s="8"/>
      <c r="I68" s="8"/>
      <c r="J68" s="8"/>
    </row>
    <row r="69" spans="1:10" ht="12.75">
      <c r="A69" s="10"/>
      <c r="B69" s="10"/>
      <c r="C69" s="8" t="s">
        <v>59</v>
      </c>
      <c r="D69" s="8"/>
      <c r="E69" s="8"/>
      <c r="F69" s="8"/>
      <c r="G69" s="8"/>
      <c r="H69" s="8"/>
      <c r="I69" s="8"/>
      <c r="J69" s="8"/>
    </row>
    <row r="70" spans="1:10" ht="12.75">
      <c r="A70" s="10"/>
      <c r="B70" s="10"/>
      <c r="C70" s="8"/>
      <c r="D70" s="8"/>
      <c r="E70" s="8"/>
      <c r="F70" s="8"/>
      <c r="G70" s="8"/>
      <c r="H70" s="8"/>
      <c r="I70" s="8"/>
      <c r="J70" s="8"/>
    </row>
    <row r="71" spans="1:10" ht="12.75">
      <c r="A71" s="10"/>
      <c r="B71" s="10"/>
      <c r="C71" s="8" t="s">
        <v>60</v>
      </c>
      <c r="D71" s="8"/>
      <c r="E71" s="8"/>
      <c r="F71" s="8"/>
      <c r="G71" s="8"/>
      <c r="H71" s="8"/>
      <c r="I71" s="8"/>
      <c r="J71" s="8"/>
    </row>
    <row r="72" spans="1:10" ht="12.75">
      <c r="A72" s="10"/>
      <c r="B72" s="10"/>
      <c r="C72" s="8" t="s">
        <v>242</v>
      </c>
      <c r="D72" s="8"/>
      <c r="E72" s="8"/>
      <c r="F72" s="8"/>
      <c r="G72" s="8"/>
      <c r="H72" s="8"/>
      <c r="I72" s="8"/>
      <c r="J72" s="8"/>
    </row>
    <row r="73" spans="1:10" ht="12.75">
      <c r="A73" s="10"/>
      <c r="B73" s="10"/>
      <c r="C73" s="8" t="s">
        <v>61</v>
      </c>
      <c r="D73" s="8"/>
      <c r="E73" s="8"/>
      <c r="F73" s="8"/>
      <c r="G73" s="8"/>
      <c r="H73" s="8"/>
      <c r="I73" s="8"/>
      <c r="J73" s="8"/>
    </row>
    <row r="74" spans="1:10" ht="12.75">
      <c r="A74" s="10"/>
      <c r="B74" s="10"/>
      <c r="C74" s="8" t="s">
        <v>62</v>
      </c>
      <c r="D74" s="8"/>
      <c r="E74" s="8"/>
      <c r="F74" s="8"/>
      <c r="G74" s="8"/>
      <c r="H74" s="8"/>
      <c r="I74" s="8"/>
      <c r="J74" s="8"/>
    </row>
    <row r="75" spans="1:10" ht="12.75">
      <c r="A75" s="10"/>
      <c r="B75" s="10"/>
      <c r="C75" s="8"/>
      <c r="D75" s="8"/>
      <c r="E75" s="8"/>
      <c r="F75" s="8"/>
      <c r="G75" s="8"/>
      <c r="H75" s="8"/>
      <c r="I75" s="8"/>
      <c r="J75" s="8"/>
    </row>
    <row r="76" spans="1:10" ht="12.75">
      <c r="A76" s="10">
        <v>9</v>
      </c>
      <c r="B76" s="11" t="s">
        <v>63</v>
      </c>
      <c r="C76" s="8"/>
      <c r="D76" s="8"/>
      <c r="E76" s="8"/>
      <c r="F76" s="8"/>
      <c r="G76" s="8"/>
      <c r="H76" s="8"/>
      <c r="I76" s="8"/>
      <c r="J76" s="8"/>
    </row>
    <row r="77" spans="1:10" ht="12.75">
      <c r="A77" s="10"/>
      <c r="B77" s="10" t="s">
        <v>64</v>
      </c>
      <c r="C77" s="8"/>
      <c r="D77" s="8"/>
      <c r="E77" s="8"/>
      <c r="F77" s="8"/>
      <c r="G77" s="8"/>
      <c r="H77" s="8"/>
      <c r="I77" s="8"/>
      <c r="J77" s="8"/>
    </row>
    <row r="78" spans="1:10" ht="12.75">
      <c r="A78" s="10"/>
      <c r="B78" s="10" t="s">
        <v>65</v>
      </c>
      <c r="C78" s="8"/>
      <c r="D78" s="8"/>
      <c r="E78" s="8"/>
      <c r="F78" s="8"/>
      <c r="G78" s="8"/>
      <c r="H78" s="8"/>
      <c r="I78" s="8"/>
      <c r="J78" s="8"/>
    </row>
    <row r="79" spans="1:10" ht="12.7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.75">
      <c r="A80" s="10">
        <v>10</v>
      </c>
      <c r="B80" s="11" t="s">
        <v>66</v>
      </c>
      <c r="C80" s="8"/>
      <c r="D80" s="8"/>
      <c r="E80" s="8"/>
      <c r="F80" s="8"/>
      <c r="G80" s="8"/>
      <c r="H80" s="8"/>
      <c r="I80" s="8"/>
      <c r="J80" s="8"/>
    </row>
    <row r="81" spans="1:10" ht="12.75">
      <c r="A81" s="10"/>
      <c r="B81" s="10" t="s">
        <v>67</v>
      </c>
      <c r="C81" s="8"/>
      <c r="D81" s="8"/>
      <c r="E81" s="8"/>
      <c r="F81" s="8"/>
      <c r="G81" s="8"/>
      <c r="H81" s="8"/>
      <c r="I81" s="8"/>
      <c r="J81" s="8"/>
    </row>
    <row r="82" spans="1:10" ht="9.75" customHeight="1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.75">
      <c r="A83" s="8"/>
      <c r="B83" s="8"/>
      <c r="C83" s="8"/>
      <c r="D83" s="8"/>
      <c r="E83" s="8"/>
      <c r="F83" s="8"/>
      <c r="G83" s="14" t="s">
        <v>25</v>
      </c>
      <c r="H83" s="8"/>
      <c r="I83" s="8"/>
      <c r="J83" s="8"/>
    </row>
    <row r="84" spans="1:10" ht="11.25" customHeight="1">
      <c r="A84" s="8"/>
      <c r="B84" s="10" t="s">
        <v>68</v>
      </c>
      <c r="C84" s="8"/>
      <c r="D84" s="8"/>
      <c r="E84" s="8"/>
      <c r="F84" s="8"/>
      <c r="G84" s="17"/>
      <c r="H84" s="8"/>
      <c r="I84" s="8"/>
      <c r="J84" s="8"/>
    </row>
    <row r="85" spans="1:10" ht="10.5" customHeight="1">
      <c r="A85" s="8"/>
      <c r="B85" s="10"/>
      <c r="C85" s="8"/>
      <c r="D85" s="8"/>
      <c r="E85" s="8"/>
      <c r="F85" s="8"/>
      <c r="G85" s="17"/>
      <c r="H85" s="8"/>
      <c r="I85" s="8"/>
      <c r="J85" s="8"/>
    </row>
    <row r="86" spans="1:10" ht="12.75">
      <c r="A86" s="8" t="s">
        <v>69</v>
      </c>
      <c r="B86" s="10" t="s">
        <v>70</v>
      </c>
      <c r="C86" s="8"/>
      <c r="D86" s="8"/>
      <c r="E86" s="8"/>
      <c r="F86" s="8"/>
      <c r="G86" s="20">
        <f>-'[1]Consol BS'!S123</f>
        <v>691230</v>
      </c>
      <c r="H86" s="8"/>
      <c r="I86" s="8"/>
      <c r="J86" s="8"/>
    </row>
    <row r="87" spans="1:10" ht="12.75">
      <c r="A87" s="8"/>
      <c r="B87" s="10" t="s">
        <v>71</v>
      </c>
      <c r="C87" s="8"/>
      <c r="D87" s="8"/>
      <c r="E87" s="8"/>
      <c r="F87" s="8"/>
      <c r="G87" s="20">
        <f>-'[1]Consol BS'!S127</f>
        <v>48358</v>
      </c>
      <c r="H87" s="8"/>
      <c r="I87" s="8"/>
      <c r="J87" s="8"/>
    </row>
    <row r="88" spans="1:10" ht="13.5" thickBot="1">
      <c r="A88" s="8"/>
      <c r="B88" s="11"/>
      <c r="C88" s="8"/>
      <c r="D88" s="8"/>
      <c r="E88" s="8"/>
      <c r="F88" s="8"/>
      <c r="G88" s="24">
        <f>SUM(G86:G87)</f>
        <v>739588</v>
      </c>
      <c r="H88" s="8"/>
      <c r="I88" s="8"/>
      <c r="J88" s="8"/>
    </row>
    <row r="89" spans="1:10" ht="13.5" thickTop="1">
      <c r="A89" s="8"/>
      <c r="B89" s="23" t="s">
        <v>72</v>
      </c>
      <c r="C89" s="8"/>
      <c r="D89" s="8"/>
      <c r="E89" s="8"/>
      <c r="F89" s="25"/>
      <c r="G89" s="8"/>
      <c r="H89" s="8"/>
      <c r="I89" s="8"/>
      <c r="J89" s="8"/>
    </row>
    <row r="90" spans="1:10" ht="9.75" customHeight="1">
      <c r="A90" s="8"/>
      <c r="B90" s="23"/>
      <c r="C90" s="8"/>
      <c r="D90" s="8"/>
      <c r="E90" s="8"/>
      <c r="F90" s="25"/>
      <c r="G90" s="8"/>
      <c r="H90" s="8"/>
      <c r="I90" s="8"/>
      <c r="J90" s="8"/>
    </row>
    <row r="91" spans="1:10" ht="13.5" thickBot="1">
      <c r="A91" s="8"/>
      <c r="B91" s="23" t="s">
        <v>70</v>
      </c>
      <c r="C91" s="8"/>
      <c r="D91" s="8"/>
      <c r="E91" s="8"/>
      <c r="F91" s="25"/>
      <c r="G91" s="26">
        <f>-'[1]Consol BS'!S167</f>
        <v>52384</v>
      </c>
      <c r="H91" s="8"/>
      <c r="I91" s="8"/>
      <c r="J91" s="8"/>
    </row>
    <row r="92" spans="1:10" ht="7.5" customHeight="1" thickTop="1">
      <c r="A92" s="8"/>
      <c r="B92" s="10"/>
      <c r="C92" s="8"/>
      <c r="D92" s="8"/>
      <c r="E92" s="8"/>
      <c r="F92" s="25"/>
      <c r="G92" s="8"/>
      <c r="H92" s="8"/>
      <c r="I92" s="8"/>
      <c r="J92" s="8"/>
    </row>
    <row r="93" spans="1:10" ht="12.75">
      <c r="A93" s="8" t="s">
        <v>69</v>
      </c>
      <c r="B93" s="27" t="s">
        <v>73</v>
      </c>
      <c r="C93" s="28"/>
      <c r="D93" s="28"/>
      <c r="E93" s="28"/>
      <c r="F93" s="29"/>
      <c r="G93" s="28"/>
      <c r="H93" s="28"/>
      <c r="I93" s="8"/>
      <c r="J93" s="8"/>
    </row>
    <row r="94" spans="1:10" ht="12.75">
      <c r="A94" s="8"/>
      <c r="B94" s="10"/>
      <c r="C94" s="8"/>
      <c r="D94" s="8"/>
      <c r="E94" s="8"/>
      <c r="F94" s="25"/>
      <c r="G94" s="8"/>
      <c r="H94" s="8"/>
      <c r="I94" s="8"/>
      <c r="J94" s="8"/>
    </row>
    <row r="95" spans="1:10" ht="12.75">
      <c r="A95" s="10">
        <v>11</v>
      </c>
      <c r="B95" s="11" t="s">
        <v>74</v>
      </c>
      <c r="C95" s="8"/>
      <c r="D95" s="8"/>
      <c r="E95" s="8"/>
      <c r="F95" s="8"/>
      <c r="G95" s="8"/>
      <c r="H95" s="8"/>
      <c r="I95" s="8"/>
      <c r="J95" s="8"/>
    </row>
    <row r="96" spans="1:10" ht="12.75">
      <c r="A96" s="10"/>
      <c r="B96" s="27" t="s">
        <v>75</v>
      </c>
      <c r="C96" s="28"/>
      <c r="D96" s="28"/>
      <c r="E96" s="28"/>
      <c r="F96" s="28"/>
      <c r="G96" s="28"/>
      <c r="H96" s="28"/>
      <c r="I96" s="8"/>
      <c r="J96" s="8"/>
    </row>
    <row r="97" spans="1:10" ht="12.75">
      <c r="A97" s="10"/>
      <c r="B97" s="10" t="s">
        <v>76</v>
      </c>
      <c r="C97" s="8"/>
      <c r="D97" s="8"/>
      <c r="E97" s="8"/>
      <c r="F97" s="8"/>
      <c r="G97" s="8"/>
      <c r="H97" s="8"/>
      <c r="I97" s="8"/>
      <c r="J97" s="8"/>
    </row>
    <row r="98" spans="1:10" ht="12.7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.75">
      <c r="A99" s="10">
        <v>12</v>
      </c>
      <c r="B99" s="11" t="s">
        <v>77</v>
      </c>
      <c r="C99" s="8"/>
      <c r="D99" s="8"/>
      <c r="E99" s="8"/>
      <c r="F99" s="8"/>
      <c r="G99" s="8"/>
      <c r="H99" s="8"/>
      <c r="I99" s="8"/>
      <c r="J99" s="8"/>
    </row>
    <row r="100" spans="1:10" ht="12.75">
      <c r="A100" s="10"/>
      <c r="B100" s="10" t="s">
        <v>78</v>
      </c>
      <c r="C100" s="8"/>
      <c r="D100" s="8"/>
      <c r="E100" s="8"/>
      <c r="F100" s="8"/>
      <c r="G100" s="8"/>
      <c r="H100" s="8"/>
      <c r="I100" s="8"/>
      <c r="J100" s="8"/>
    </row>
    <row r="101" spans="1:10" ht="12.7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.75">
      <c r="A102" s="10">
        <v>13</v>
      </c>
      <c r="B102" s="11" t="s">
        <v>79</v>
      </c>
      <c r="C102" s="8"/>
      <c r="D102" s="8"/>
      <c r="E102" s="8"/>
      <c r="F102" s="8"/>
      <c r="G102" s="8"/>
      <c r="H102" s="8"/>
      <c r="I102" s="8"/>
      <c r="J102" s="8"/>
    </row>
    <row r="103" spans="1:10" ht="12.75">
      <c r="A103" s="10"/>
      <c r="B103" s="10" t="s">
        <v>80</v>
      </c>
      <c r="C103" s="8"/>
      <c r="D103" s="8"/>
      <c r="E103" s="8"/>
      <c r="F103" s="8"/>
      <c r="G103" s="8"/>
      <c r="H103" s="8"/>
      <c r="I103" s="8"/>
      <c r="J103" s="8"/>
    </row>
    <row r="104" spans="1:10" ht="12.7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.75">
      <c r="A105" s="10">
        <v>14</v>
      </c>
      <c r="B105" s="7" t="s">
        <v>81</v>
      </c>
      <c r="C105" s="8"/>
      <c r="D105" s="8"/>
      <c r="E105" s="8"/>
      <c r="F105" s="8"/>
      <c r="G105" s="8"/>
      <c r="H105" s="8"/>
      <c r="I105" s="8"/>
      <c r="J105" s="8"/>
    </row>
    <row r="106" spans="1:10" ht="12.75">
      <c r="A106" s="10"/>
      <c r="B106" s="10" t="s">
        <v>82</v>
      </c>
      <c r="C106" s="8"/>
      <c r="D106" s="8"/>
      <c r="E106" s="8"/>
      <c r="F106" s="8"/>
      <c r="G106" s="8"/>
      <c r="H106" s="8"/>
      <c r="I106" s="8"/>
      <c r="J106" s="8"/>
    </row>
    <row r="107" spans="1:10" ht="9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.75" customHeight="1">
      <c r="A108" s="8"/>
      <c r="B108" s="8"/>
      <c r="C108" s="8"/>
      <c r="D108" s="8"/>
      <c r="E108" s="21"/>
      <c r="F108" s="30" t="s">
        <v>83</v>
      </c>
      <c r="G108" s="20" t="s">
        <v>84</v>
      </c>
      <c r="H108" s="8"/>
      <c r="I108" s="8"/>
      <c r="J108" s="8"/>
    </row>
    <row r="109" spans="1:10" ht="12.75">
      <c r="A109" s="8"/>
      <c r="B109" s="8"/>
      <c r="C109" s="8"/>
      <c r="D109" s="8"/>
      <c r="E109" s="20" t="s">
        <v>85</v>
      </c>
      <c r="F109" s="20" t="s">
        <v>86</v>
      </c>
      <c r="G109" s="20" t="s">
        <v>87</v>
      </c>
      <c r="H109" s="8"/>
      <c r="I109" s="8"/>
      <c r="J109" s="8"/>
    </row>
    <row r="110" spans="1:10" ht="15">
      <c r="A110" s="8"/>
      <c r="B110" s="31" t="s">
        <v>88</v>
      </c>
      <c r="C110" s="8"/>
      <c r="D110" s="8"/>
      <c r="E110" s="32" t="s">
        <v>25</v>
      </c>
      <c r="F110" s="32" t="s">
        <v>25</v>
      </c>
      <c r="G110" s="32" t="s">
        <v>25</v>
      </c>
      <c r="H110" s="8"/>
      <c r="I110" s="8"/>
      <c r="J110" s="8"/>
    </row>
    <row r="111" spans="1:10" ht="11.25" customHeight="1">
      <c r="A111" s="8"/>
      <c r="B111" s="8"/>
      <c r="C111" s="8"/>
      <c r="D111" s="8"/>
      <c r="E111" s="25"/>
      <c r="F111" s="25"/>
      <c r="G111" s="25"/>
      <c r="H111" s="8"/>
      <c r="I111" s="8"/>
      <c r="J111" s="8"/>
    </row>
    <row r="112" spans="1:10" ht="12.75">
      <c r="A112" s="8"/>
      <c r="B112" s="8" t="s">
        <v>89</v>
      </c>
      <c r="C112" s="8"/>
      <c r="D112" s="8"/>
      <c r="E112" s="25">
        <f>+ROUND('[1]Segment'!D38/1000,0)-1</f>
        <v>1205</v>
      </c>
      <c r="F112" s="25">
        <f>+ROUND('[1]Segment'!F38/1000,0)</f>
        <v>-5498</v>
      </c>
      <c r="G112" s="25">
        <f>+ROUND('[1]Segment'!G38/1000,0)</f>
        <v>155911</v>
      </c>
      <c r="H112" s="8"/>
      <c r="I112" s="8"/>
      <c r="J112" s="8"/>
    </row>
    <row r="113" spans="1:10" ht="9.75" customHeight="1">
      <c r="A113" s="8"/>
      <c r="B113" s="8"/>
      <c r="C113" s="8"/>
      <c r="D113" s="8"/>
      <c r="E113" s="25"/>
      <c r="F113" s="25"/>
      <c r="G113" s="25"/>
      <c r="H113" s="8"/>
      <c r="I113" s="8"/>
      <c r="J113" s="8"/>
    </row>
    <row r="114" spans="1:10" ht="12.75">
      <c r="A114" s="8"/>
      <c r="B114" s="8" t="s">
        <v>90</v>
      </c>
      <c r="C114" s="8"/>
      <c r="D114" s="8"/>
      <c r="E114" s="25">
        <f>+ROUND('[1]Segment'!D20/1000,0)</f>
        <v>5275</v>
      </c>
      <c r="F114" s="25">
        <f>+ROUND('[1]Segment'!F20/1000,0)</f>
        <v>-616</v>
      </c>
      <c r="G114" s="25">
        <f>+ROUND('[1]Segment'!G20/1000,0)</f>
        <v>197975</v>
      </c>
      <c r="H114" s="8"/>
      <c r="I114" s="8"/>
      <c r="J114" s="8"/>
    </row>
    <row r="115" spans="1:10" ht="9" customHeight="1">
      <c r="A115" s="8"/>
      <c r="B115" s="8"/>
      <c r="C115" s="8"/>
      <c r="D115" s="8"/>
      <c r="E115" s="25"/>
      <c r="F115" s="25"/>
      <c r="G115" s="25"/>
      <c r="H115" s="8"/>
      <c r="I115" s="8"/>
      <c r="J115" s="8"/>
    </row>
    <row r="116" spans="1:10" ht="12.75">
      <c r="A116" s="8"/>
      <c r="B116" s="8" t="s">
        <v>91</v>
      </c>
      <c r="C116" s="8"/>
      <c r="D116" s="8"/>
      <c r="E116" s="25">
        <f>+ROUND('[1]Segment'!D46/1000,0)</f>
        <v>18176</v>
      </c>
      <c r="F116" s="25">
        <f>+ROUND('[1]Segment'!F46/1000,0)</f>
        <v>-3715</v>
      </c>
      <c r="G116" s="25">
        <f>+ROUND('[1]Segment'!G46/1000,0)</f>
        <v>101979</v>
      </c>
      <c r="H116" s="8"/>
      <c r="I116" s="8"/>
      <c r="J116" s="8"/>
    </row>
    <row r="117" spans="1:10" ht="9" customHeight="1">
      <c r="A117" s="8"/>
      <c r="B117" s="8"/>
      <c r="C117" s="8"/>
      <c r="D117" s="8"/>
      <c r="E117" s="25"/>
      <c r="F117" s="25"/>
      <c r="G117" s="25"/>
      <c r="H117" s="8"/>
      <c r="I117" s="8"/>
      <c r="J117" s="8"/>
    </row>
    <row r="118" spans="1:10" ht="12.75">
      <c r="A118" s="8"/>
      <c r="B118" s="8" t="s">
        <v>92</v>
      </c>
      <c r="C118" s="8"/>
      <c r="D118" s="8"/>
      <c r="E118" s="25">
        <f>+ROUND('[1]Segment'!D56/1000,0)</f>
        <v>739</v>
      </c>
      <c r="F118" s="25">
        <f>+ROUND('[1]Segment'!F56/1000,0)</f>
        <v>-1368</v>
      </c>
      <c r="G118" s="25">
        <f>+ROUND('[1]Segment'!G56/1000,0)</f>
        <v>10042</v>
      </c>
      <c r="H118" s="8"/>
      <c r="I118" s="8"/>
      <c r="J118" s="8"/>
    </row>
    <row r="119" spans="1:10" ht="9" customHeight="1">
      <c r="A119" s="8"/>
      <c r="B119" s="8"/>
      <c r="C119" s="8"/>
      <c r="D119" s="8"/>
      <c r="E119" s="25"/>
      <c r="F119" s="25"/>
      <c r="G119" s="25"/>
      <c r="H119" s="8"/>
      <c r="I119" s="8"/>
      <c r="J119" s="8"/>
    </row>
    <row r="120" spans="1:10" ht="12.75">
      <c r="A120" s="8"/>
      <c r="B120" s="10" t="s">
        <v>93</v>
      </c>
      <c r="C120" s="8"/>
      <c r="D120" s="8"/>
      <c r="E120" s="25">
        <f>+ROUND('[1]Segment'!D72/1000+'[1]Segment'!D86/1000,0)</f>
        <v>12463</v>
      </c>
      <c r="F120" s="33">
        <f>+ROUND('[1]Segment'!F72/1000+'[1]Segment'!F86/1000,0)</f>
        <v>-13896</v>
      </c>
      <c r="G120" s="25">
        <f>+ROUND('[1]Segment'!G72/1000+'[1]Segment'!G86/1000,0)+1-G124</f>
        <v>703374</v>
      </c>
      <c r="H120" s="8"/>
      <c r="I120" s="8"/>
      <c r="J120" s="8"/>
    </row>
    <row r="121" spans="1:10" ht="12.75">
      <c r="A121" s="8"/>
      <c r="B121" s="8"/>
      <c r="C121" s="8" t="s">
        <v>94</v>
      </c>
      <c r="D121" s="8"/>
      <c r="E121" s="25"/>
      <c r="F121" s="25"/>
      <c r="G121" s="25"/>
      <c r="H121" s="8"/>
      <c r="I121" s="8"/>
      <c r="J121" s="8"/>
    </row>
    <row r="122" spans="1:10" ht="12.75">
      <c r="A122" s="8"/>
      <c r="B122" s="8"/>
      <c r="C122" s="8"/>
      <c r="D122" s="8"/>
      <c r="E122" s="34">
        <f>SUM(E112:E121)</f>
        <v>37858</v>
      </c>
      <c r="F122" s="34">
        <f>SUM(F112:F121)</f>
        <v>-25093</v>
      </c>
      <c r="G122" s="34">
        <f>SUM(G112:G121)</f>
        <v>1169281</v>
      </c>
      <c r="H122" s="8"/>
      <c r="I122" s="8"/>
      <c r="J122" s="8"/>
    </row>
    <row r="123" spans="1:10" ht="12.75">
      <c r="A123" s="8"/>
      <c r="B123" s="8" t="s">
        <v>95</v>
      </c>
      <c r="C123" s="8"/>
      <c r="D123" s="8"/>
      <c r="E123" s="35"/>
      <c r="F123" s="35"/>
      <c r="G123" s="35"/>
      <c r="H123" s="8"/>
      <c r="I123" s="8"/>
      <c r="J123" s="8"/>
    </row>
    <row r="124" spans="1:10" ht="10.5" customHeight="1">
      <c r="A124" s="8"/>
      <c r="B124" s="8"/>
      <c r="C124" s="10" t="s">
        <v>96</v>
      </c>
      <c r="D124" s="8"/>
      <c r="E124" s="35">
        <v>0</v>
      </c>
      <c r="F124" s="35">
        <f>+ROUND('[1]Segment'!F89/1000,0)</f>
        <v>46</v>
      </c>
      <c r="G124" s="35">
        <f>+F124</f>
        <v>46</v>
      </c>
      <c r="H124" s="8"/>
      <c r="I124" s="8"/>
      <c r="J124" s="8"/>
    </row>
    <row r="125" spans="1:10" ht="13.5" thickBot="1">
      <c r="A125" s="8"/>
      <c r="B125" s="8"/>
      <c r="C125" s="8"/>
      <c r="D125" s="8"/>
      <c r="E125" s="36">
        <f>SUM(E122:E124)</f>
        <v>37858</v>
      </c>
      <c r="F125" s="36">
        <f>SUM(F122:F124)</f>
        <v>-25047</v>
      </c>
      <c r="G125" s="36">
        <f>SUM(G122:G124)</f>
        <v>1169327</v>
      </c>
      <c r="H125" s="8"/>
      <c r="I125" s="8"/>
      <c r="J125" s="8"/>
    </row>
    <row r="126" spans="1:10" ht="11.25" customHeight="1" thickTop="1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2.75">
      <c r="A127" s="8"/>
      <c r="B127" s="8" t="s">
        <v>97</v>
      </c>
      <c r="C127" s="8"/>
      <c r="D127" s="8"/>
      <c r="E127" s="8"/>
      <c r="F127" s="8"/>
      <c r="G127" s="8"/>
      <c r="H127" s="8"/>
      <c r="I127" s="8"/>
      <c r="J127" s="8"/>
    </row>
    <row r="128" spans="1:10" ht="12.75">
      <c r="A128" s="8"/>
      <c r="B128" s="8" t="s">
        <v>98</v>
      </c>
      <c r="C128" s="8"/>
      <c r="D128" s="8"/>
      <c r="E128" s="8"/>
      <c r="F128" s="8"/>
      <c r="G128" s="8"/>
      <c r="H128" s="8"/>
      <c r="I128" s="8"/>
      <c r="J128" s="8"/>
    </row>
    <row r="129" spans="1:10" ht="12.7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2.7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2.7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2.75">
      <c r="A132" s="10">
        <v>15</v>
      </c>
      <c r="B132" s="37" t="s">
        <v>99</v>
      </c>
      <c r="C132" s="28"/>
      <c r="D132" s="28"/>
      <c r="E132" s="28"/>
      <c r="F132" s="28"/>
      <c r="G132" s="28"/>
      <c r="H132" s="28"/>
      <c r="I132" s="28"/>
      <c r="J132" s="8"/>
    </row>
    <row r="133" spans="1:10" ht="12.75">
      <c r="A133" s="10"/>
      <c r="B133" s="28" t="s">
        <v>100</v>
      </c>
      <c r="C133" s="28"/>
      <c r="D133" s="28"/>
      <c r="E133" s="28"/>
      <c r="F133" s="28"/>
      <c r="G133" s="28"/>
      <c r="H133" s="28"/>
      <c r="I133" s="28"/>
      <c r="J133" s="8"/>
    </row>
    <row r="134" spans="1:10" s="1" customFormat="1" ht="12.75">
      <c r="A134" s="10"/>
      <c r="B134" s="28" t="s">
        <v>101</v>
      </c>
      <c r="C134" s="28"/>
      <c r="D134" s="28"/>
      <c r="E134" s="28"/>
      <c r="F134" s="28"/>
      <c r="G134" s="28"/>
      <c r="H134" s="28"/>
      <c r="I134" s="28"/>
      <c r="J134" s="8"/>
    </row>
    <row r="135" spans="1:10" ht="12.75">
      <c r="A135" s="10"/>
      <c r="B135" s="28" t="s">
        <v>102</v>
      </c>
      <c r="C135" s="28"/>
      <c r="D135" s="28"/>
      <c r="E135" s="28"/>
      <c r="F135" s="28"/>
      <c r="G135" s="28"/>
      <c r="H135" s="28"/>
      <c r="I135" s="28"/>
      <c r="J135" s="8"/>
    </row>
    <row r="136" spans="1:10" ht="12.75">
      <c r="A136" s="10"/>
      <c r="B136" s="8"/>
      <c r="C136" s="28"/>
      <c r="D136" s="28"/>
      <c r="E136" s="28"/>
      <c r="F136" s="28"/>
      <c r="G136" s="28"/>
      <c r="H136" s="28"/>
      <c r="I136" s="28"/>
      <c r="J136" s="8"/>
    </row>
    <row r="137" spans="1:10" ht="12.75">
      <c r="A137" s="10">
        <v>16</v>
      </c>
      <c r="B137" s="38" t="s">
        <v>103</v>
      </c>
      <c r="C137" s="28"/>
      <c r="D137" s="28"/>
      <c r="E137" s="28"/>
      <c r="F137" s="28"/>
      <c r="G137" s="28"/>
      <c r="H137" s="28"/>
      <c r="I137" s="28"/>
      <c r="J137" s="8"/>
    </row>
    <row r="138" spans="1:10" ht="12.75">
      <c r="A138" s="10"/>
      <c r="B138" s="8" t="s">
        <v>104</v>
      </c>
      <c r="C138" s="8"/>
      <c r="D138" s="8"/>
      <c r="E138" s="8"/>
      <c r="F138" s="8"/>
      <c r="G138" s="8"/>
      <c r="H138" s="8"/>
      <c r="I138" s="8"/>
      <c r="J138" s="8"/>
    </row>
    <row r="139" spans="1:10" ht="12.75">
      <c r="A139" s="10"/>
      <c r="B139" s="8" t="s">
        <v>105</v>
      </c>
      <c r="C139" s="8"/>
      <c r="D139" s="8"/>
      <c r="E139" s="8"/>
      <c r="F139" s="8"/>
      <c r="G139" s="8"/>
      <c r="H139" s="8"/>
      <c r="I139" s="8"/>
      <c r="J139" s="8"/>
    </row>
    <row r="140" spans="1:10" ht="12.75">
      <c r="A140" s="10"/>
      <c r="B140" s="8" t="s">
        <v>106</v>
      </c>
      <c r="C140" s="8"/>
      <c r="D140" s="8"/>
      <c r="E140" s="8"/>
      <c r="F140" s="8"/>
      <c r="G140" s="8"/>
      <c r="H140" s="8"/>
      <c r="I140" s="8"/>
      <c r="J140" s="8"/>
    </row>
    <row r="141" spans="1:10" ht="12.75">
      <c r="A141" s="10"/>
      <c r="B141" s="8" t="s">
        <v>107</v>
      </c>
      <c r="C141" s="8"/>
      <c r="D141" s="8"/>
      <c r="E141" s="8"/>
      <c r="F141" s="8"/>
      <c r="G141" s="8"/>
      <c r="H141" s="8"/>
      <c r="I141" s="8"/>
      <c r="J141" s="8"/>
    </row>
    <row r="142" spans="1:10" ht="12.75">
      <c r="A142" s="10"/>
      <c r="B142" s="8" t="s">
        <v>108</v>
      </c>
      <c r="C142" s="8"/>
      <c r="D142" s="8"/>
      <c r="E142" s="8"/>
      <c r="F142" s="8"/>
      <c r="G142" s="8"/>
      <c r="H142" s="8"/>
      <c r="I142" s="8"/>
      <c r="J142" s="8"/>
    </row>
    <row r="143" spans="1:10" ht="12.75">
      <c r="A143" s="10"/>
      <c r="B143" s="39"/>
      <c r="C143" s="28"/>
      <c r="D143" s="28"/>
      <c r="E143" s="28"/>
      <c r="F143" s="28"/>
      <c r="G143" s="28"/>
      <c r="H143" s="28"/>
      <c r="I143" s="28"/>
      <c r="J143" s="8"/>
    </row>
    <row r="144" spans="1:10" ht="12.75">
      <c r="A144" s="10">
        <v>17</v>
      </c>
      <c r="B144" s="22" t="s">
        <v>109</v>
      </c>
      <c r="C144" s="8"/>
      <c r="D144" s="8"/>
      <c r="E144" s="8"/>
      <c r="F144" s="8"/>
      <c r="G144" s="8"/>
      <c r="H144" s="8"/>
      <c r="I144" s="8"/>
      <c r="J144" s="8"/>
    </row>
    <row r="145" spans="1:10" ht="12.75">
      <c r="A145" s="10"/>
      <c r="B145" s="23" t="s">
        <v>110</v>
      </c>
      <c r="C145" s="8"/>
      <c r="D145" s="8"/>
      <c r="E145" s="8"/>
      <c r="F145" s="8"/>
      <c r="G145" s="8"/>
      <c r="H145" s="8"/>
      <c r="I145" s="8"/>
      <c r="J145" s="8"/>
    </row>
    <row r="146" spans="1:10" ht="12.75">
      <c r="A146" s="10"/>
      <c r="B146" s="23" t="s">
        <v>111</v>
      </c>
      <c r="C146" s="8"/>
      <c r="D146" s="8"/>
      <c r="E146" s="8"/>
      <c r="F146" s="8"/>
      <c r="G146" s="8"/>
      <c r="H146" s="8"/>
      <c r="I146" s="8"/>
      <c r="J146" s="8"/>
    </row>
    <row r="147" spans="1:10" ht="12.75">
      <c r="A147" s="10"/>
      <c r="B147" s="23" t="s">
        <v>112</v>
      </c>
      <c r="C147" s="8"/>
      <c r="D147" s="8"/>
      <c r="E147" s="8"/>
      <c r="F147" s="8"/>
      <c r="G147" s="8"/>
      <c r="H147" s="8"/>
      <c r="I147" s="8"/>
      <c r="J147" s="8"/>
    </row>
    <row r="148" spans="1:10" ht="12.75">
      <c r="A148" s="10"/>
      <c r="B148" s="23"/>
      <c r="C148" s="8"/>
      <c r="D148" s="8"/>
      <c r="E148" s="8"/>
      <c r="F148" s="8"/>
      <c r="G148" s="8"/>
      <c r="H148" s="8"/>
      <c r="I148" s="8"/>
      <c r="J148" s="8"/>
    </row>
    <row r="149" spans="1:10" ht="12.75">
      <c r="A149" s="10"/>
      <c r="B149" s="23" t="s">
        <v>113</v>
      </c>
      <c r="C149" s="8"/>
      <c r="D149" s="8"/>
      <c r="E149" s="8"/>
      <c r="F149" s="8"/>
      <c r="G149" s="8"/>
      <c r="H149" s="8"/>
      <c r="I149" s="8"/>
      <c r="J149" s="8"/>
    </row>
    <row r="150" spans="1:10" ht="12.75">
      <c r="A150" s="10"/>
      <c r="B150" s="23" t="s">
        <v>114</v>
      </c>
      <c r="C150" s="8"/>
      <c r="D150" s="8"/>
      <c r="E150" s="8"/>
      <c r="F150" s="8"/>
      <c r="G150" s="8"/>
      <c r="H150" s="8"/>
      <c r="I150" s="8"/>
      <c r="J150" s="8"/>
    </row>
    <row r="151" spans="1:10" ht="12.75">
      <c r="A151" s="10"/>
      <c r="B151" s="23" t="s">
        <v>115</v>
      </c>
      <c r="C151" s="8"/>
      <c r="D151" s="8"/>
      <c r="E151" s="8"/>
      <c r="F151" s="8"/>
      <c r="G151" s="8"/>
      <c r="H151" s="8"/>
      <c r="I151" s="8"/>
      <c r="J151" s="8"/>
    </row>
    <row r="152" spans="1:10" ht="12.75">
      <c r="A152" s="10"/>
      <c r="B152" s="23"/>
      <c r="C152" s="8"/>
      <c r="D152" s="8"/>
      <c r="E152" s="8"/>
      <c r="F152" s="8"/>
      <c r="G152" s="8"/>
      <c r="H152" s="8"/>
      <c r="I152" s="8"/>
      <c r="J152" s="8"/>
    </row>
    <row r="153" spans="1:10" ht="12.75">
      <c r="A153" s="10">
        <v>18</v>
      </c>
      <c r="B153" s="11" t="s">
        <v>116</v>
      </c>
      <c r="C153" s="8"/>
      <c r="D153" s="8"/>
      <c r="E153" s="8"/>
      <c r="F153" s="8"/>
      <c r="G153" s="8"/>
      <c r="H153" s="8"/>
      <c r="I153" s="8"/>
      <c r="J153" s="8"/>
    </row>
    <row r="154" spans="1:10" ht="12.75">
      <c r="A154" s="10"/>
      <c r="B154" s="10" t="s">
        <v>117</v>
      </c>
      <c r="C154" s="8"/>
      <c r="D154" s="8"/>
      <c r="E154" s="8"/>
      <c r="F154" s="8"/>
      <c r="G154" s="8"/>
      <c r="H154" s="8"/>
      <c r="I154" s="8"/>
      <c r="J154" s="8"/>
    </row>
    <row r="155" spans="1:10" ht="12.75">
      <c r="A155" s="10"/>
      <c r="B155" s="10"/>
      <c r="C155" s="8"/>
      <c r="D155" s="8"/>
      <c r="E155" s="8"/>
      <c r="F155" s="8"/>
      <c r="G155" s="8"/>
      <c r="H155" s="8"/>
      <c r="I155" s="8"/>
      <c r="J155" s="8"/>
    </row>
    <row r="156" spans="1:10" ht="12.75">
      <c r="A156" s="10" t="s">
        <v>118</v>
      </c>
      <c r="B156" s="7" t="s">
        <v>119</v>
      </c>
      <c r="C156" s="8"/>
      <c r="D156" s="8"/>
      <c r="E156" s="8"/>
      <c r="F156" s="8"/>
      <c r="G156" s="8"/>
      <c r="H156" s="8"/>
      <c r="I156" s="8"/>
      <c r="J156" s="8"/>
    </row>
    <row r="157" spans="1:10" ht="12.75">
      <c r="A157" s="10"/>
      <c r="B157" s="23" t="s">
        <v>120</v>
      </c>
      <c r="C157" s="8"/>
      <c r="D157" s="8"/>
      <c r="E157" s="8"/>
      <c r="F157" s="8"/>
      <c r="G157" s="8"/>
      <c r="H157" s="8"/>
      <c r="I157" s="8"/>
      <c r="J157" s="8"/>
    </row>
    <row r="158" spans="1:10" ht="12.75">
      <c r="A158" s="10"/>
      <c r="B158" s="23" t="s">
        <v>121</v>
      </c>
      <c r="C158" s="8"/>
      <c r="D158" s="8"/>
      <c r="E158" s="8"/>
      <c r="F158" s="8"/>
      <c r="G158" s="8"/>
      <c r="H158" s="8"/>
      <c r="I158" s="8"/>
      <c r="J158" s="8"/>
    </row>
    <row r="159" spans="1:10" ht="12.75">
      <c r="A159" s="10"/>
      <c r="B159" s="10"/>
      <c r="C159" s="8"/>
      <c r="D159" s="8"/>
      <c r="E159" s="8"/>
      <c r="F159" s="8"/>
      <c r="G159" s="8"/>
      <c r="H159" s="8"/>
      <c r="I159" s="8"/>
      <c r="J159" s="8"/>
    </row>
    <row r="160" spans="1:10" ht="12.75">
      <c r="A160" s="10" t="s">
        <v>122</v>
      </c>
      <c r="B160" s="7" t="s">
        <v>123</v>
      </c>
      <c r="C160" s="8"/>
      <c r="D160" s="8"/>
      <c r="E160" s="8"/>
      <c r="F160" s="8"/>
      <c r="G160" s="8"/>
      <c r="H160" s="8"/>
      <c r="I160" s="8"/>
      <c r="J160" s="8"/>
    </row>
    <row r="161" spans="1:10" ht="12.75">
      <c r="A161" s="10"/>
      <c r="B161" s="23" t="s">
        <v>124</v>
      </c>
      <c r="C161" s="8"/>
      <c r="D161" s="8"/>
      <c r="E161" s="8"/>
      <c r="F161" s="8"/>
      <c r="G161" s="8"/>
      <c r="H161" s="8"/>
      <c r="I161" s="8"/>
      <c r="J161" s="8"/>
    </row>
    <row r="162" spans="1:10" ht="12.7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2.75">
      <c r="A163" s="10" t="s">
        <v>125</v>
      </c>
      <c r="B163" s="11" t="s">
        <v>126</v>
      </c>
      <c r="C163" s="8"/>
      <c r="D163" s="8"/>
      <c r="E163" s="8"/>
      <c r="F163" s="8"/>
      <c r="G163" s="8"/>
      <c r="H163" s="8"/>
      <c r="I163" s="8"/>
      <c r="J163" s="8"/>
    </row>
    <row r="164" spans="1:10" ht="12.75">
      <c r="A164" s="10"/>
      <c r="B164" s="10" t="s">
        <v>127</v>
      </c>
      <c r="C164" s="8"/>
      <c r="D164" s="8"/>
      <c r="E164" s="8"/>
      <c r="F164" s="8"/>
      <c r="G164" s="8"/>
      <c r="H164" s="8"/>
      <c r="I164" s="8"/>
      <c r="J164" s="8"/>
    </row>
    <row r="165" spans="1:10" ht="12.7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2.7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2.75">
      <c r="A167" s="40" t="s">
        <v>128</v>
      </c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2.75">
      <c r="A168" s="41" t="s">
        <v>129</v>
      </c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2.75">
      <c r="A169" s="40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2.75">
      <c r="A170" s="40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2.75">
      <c r="A171" s="40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2.75">
      <c r="A172" s="42" t="s">
        <v>130</v>
      </c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2.75">
      <c r="A173" s="43" t="s">
        <v>131</v>
      </c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2.75">
      <c r="A174" s="40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2.75">
      <c r="A175" s="42" t="s">
        <v>132</v>
      </c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2.75">
      <c r="A176" s="44" t="s">
        <v>133</v>
      </c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</sheetData>
  <printOptions/>
  <pageMargins left="0.5" right="0.25" top="0.5" bottom="0.2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 Lee</dc:creator>
  <cp:keywords/>
  <dc:description/>
  <cp:lastModifiedBy>Mycom Berhad</cp:lastModifiedBy>
  <cp:lastPrinted>2001-11-29T07:32:12Z</cp:lastPrinted>
  <dcterms:created xsi:type="dcterms:W3CDTF">2001-11-29T06:27:22Z</dcterms:created>
  <dcterms:modified xsi:type="dcterms:W3CDTF">2001-11-29T06:46:59Z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