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2"/>
  </bookViews>
  <sheets>
    <sheet name="P&amp;L" sheetId="1" r:id="rId1"/>
    <sheet name="BS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<sst xmlns="http://schemas.openxmlformats.org/spreadsheetml/2006/main" count="280" uniqueCount="239">
  <si>
    <t>OLYMPIA INDUSTRIES BERHAD</t>
  </si>
  <si>
    <t>(Company No. 63026-U)</t>
  </si>
  <si>
    <t>(Incorporated in Malaysia)</t>
  </si>
  <si>
    <t>REPORT OF UNAUDITED RESULTS</t>
  </si>
  <si>
    <t>FOR THE QUARTER ENDED 30 JUNE 2001</t>
  </si>
  <si>
    <t xml:space="preserve">The Directors of Olympia Industries Berhad wish to announce the unaudited results of the Group for the fourth quarter ended </t>
  </si>
  <si>
    <t xml:space="preserve">30 June 2001 as follows : </t>
  </si>
  <si>
    <t>INDIVIDUAL QUARTER</t>
  </si>
  <si>
    <t>CUMULATIVE QUARTER</t>
  </si>
  <si>
    <t>Preceding year</t>
  </si>
  <si>
    <t xml:space="preserve">Current </t>
  </si>
  <si>
    <t>corresponding</t>
  </si>
  <si>
    <t>Current year</t>
  </si>
  <si>
    <t>year quarter</t>
  </si>
  <si>
    <t>quarter</t>
  </si>
  <si>
    <t>to date</t>
  </si>
  <si>
    <t>period</t>
  </si>
  <si>
    <t>30 June 2001</t>
  </si>
  <si>
    <t>30 June 2000</t>
  </si>
  <si>
    <t>RM'000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</si>
  <si>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</si>
  <si>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</si>
  <si>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</si>
  <si>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</si>
  <si>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</si>
  <si>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</si>
  <si>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</si>
  <si>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</si>
  <si>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>Profit / (loss) before finance costs,</t>
  </si>
  <si>
    <t>depreciation and amortisation,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</si>
  <si>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</si>
  <si>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</si>
  <si>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</si>
  <si>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</si>
  <si>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</si>
  <si>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</si>
  <si>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</si>
  <si>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 / (loss) before income tax,</t>
  </si>
  <si>
    <t>minority interest and extraordinary items</t>
  </si>
  <si>
    <t>(f)</t>
  </si>
  <si>
    <t>Share of profit and losses of associated companies</t>
  </si>
  <si>
    <t>(g)</t>
  </si>
  <si>
    <t>Profit / (loss) before income tax, minority interests</t>
  </si>
  <si>
    <t>and extraordinary items</t>
  </si>
  <si>
    <t>(h)</t>
  </si>
  <si>
    <t>Income Tax</t>
  </si>
  <si>
    <t>(i)</t>
  </si>
  <si>
    <t>Profit / (loss) after income tax before deducting</t>
  </si>
  <si>
    <t>minority interest</t>
  </si>
  <si>
    <t>(ii)</t>
  </si>
  <si>
    <t>Less minority interests</t>
  </si>
  <si>
    <t>(j)</t>
  </si>
  <si>
    <t>Pre-acquisition profit / (loss)</t>
  </si>
  <si>
    <t>(k)</t>
  </si>
  <si>
    <t xml:space="preserve">Net profit / (loss) from ordinary activities </t>
  </si>
  <si>
    <t>attributable to members of the company</t>
  </si>
  <si>
    <t>(l)</t>
  </si>
  <si>
    <t>Extraordinary items</t>
  </si>
  <si>
    <t>(iii)</t>
  </si>
  <si>
    <t>Extraordinary items attributable to members</t>
  </si>
  <si>
    <t>of the company</t>
  </si>
  <si>
    <t>(m)</t>
  </si>
  <si>
    <t>Net profit / (loss) attributable to  members</t>
  </si>
  <si>
    <t>3</t>
  </si>
  <si>
    <t>Earnings per share based on 2(m) above after</t>
  </si>
  <si>
    <t xml:space="preserve">deducting any provision for preference </t>
  </si>
  <si>
    <t>dividends, if any :-</t>
  </si>
  <si>
    <t xml:space="preserve">Basic (based on 508,381,000 ordinary </t>
  </si>
  <si>
    <t>shares) (sen)</t>
  </si>
  <si>
    <t xml:space="preserve">Fully diluted </t>
  </si>
  <si>
    <t>N/A</t>
  </si>
  <si>
    <t>OLYMPIA INDUSTRIES BERHAD (63026-U)</t>
  </si>
  <si>
    <t>Unaudited Consolidated Balance Sheet as at 30 June 2001</t>
  </si>
  <si>
    <t>AS AT END OF</t>
  </si>
  <si>
    <t>AS AT PRECEDING</t>
  </si>
  <si>
    <t>CURRENT QUARTER</t>
  </si>
  <si>
    <t>FINANCIAL YEAR END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</si>
  <si>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</si>
  <si>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</si>
  <si>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</si>
  <si>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</si>
  <si>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</si>
  <si>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</si>
  <si>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</si>
  <si>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</si>
  <si>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Goodwill on consolidation</t>
  </si>
  <si>
    <t>Intangible assets</t>
  </si>
  <si>
    <t>Long term debtor</t>
  </si>
  <si>
    <t>Other long term assets</t>
  </si>
  <si>
    <t>Current Assets</t>
  </si>
  <si>
    <t>Inventories</t>
  </si>
  <si>
    <t>Trade receivables</t>
  </si>
  <si>
    <t>Short term investments</t>
  </si>
  <si>
    <t>Cash</t>
  </si>
  <si>
    <t>Development properties</t>
  </si>
  <si>
    <t>Other Debtors</t>
  </si>
  <si>
    <t>Due from customers for construction contracts</t>
  </si>
  <si>
    <t>Current Liabilities</t>
  </si>
  <si>
    <t xml:space="preserve">Trade payables </t>
  </si>
  <si>
    <t>Other payables</t>
  </si>
  <si>
    <t>Short term borrowings</t>
  </si>
  <si>
    <t>Provision for taxation</t>
  </si>
  <si>
    <t>Due to customers for construction contracts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</si>
  <si>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</si>
  <si>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</si>
  <si>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</si>
  <si>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</si>
  <si>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</si>
  <si>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</si>
  <si>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</si>
  <si>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</si>
  <si>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</si>
  <si>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Merger deficit</t>
  </si>
  <si>
    <t>Other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</si>
  <si>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</si>
  <si>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</si>
  <si>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</si>
  <si>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</si>
  <si>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</si>
  <si>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Notes </t>
  </si>
  <si>
    <t>Accounting Policies</t>
  </si>
  <si>
    <t>The quarterly financial statements have been prepared using the same accounting policies and methods of computation</t>
  </si>
  <si>
    <t>consistent with those adopted in the most recent annual financial statements.</t>
  </si>
  <si>
    <t>Exceptional Items</t>
  </si>
  <si>
    <t>The were no exceptional items for the current financial year to date.</t>
  </si>
  <si>
    <t>Extraordinary Items</t>
  </si>
  <si>
    <t>There were no extraordinary items for the current financial year to date.</t>
  </si>
  <si>
    <t>Taxation</t>
  </si>
  <si>
    <t xml:space="preserve">Taxation charge for the Group does not include any material deferred tax and/or adjustment for under or over-provision in </t>
  </si>
  <si>
    <t>respect of prior years.</t>
  </si>
  <si>
    <t>Sale of Unquoted Investments and/or Properties</t>
  </si>
  <si>
    <t>There were no material sale of unquoted investments nor properties for the current financial year to date.</t>
  </si>
  <si>
    <t>Quoted Securities</t>
  </si>
  <si>
    <t>Particulars of  Quoted Securities :</t>
  </si>
  <si>
    <t xml:space="preserve">Purchases / disposal </t>
  </si>
  <si>
    <t>Current financial</t>
  </si>
  <si>
    <t>Current quarter</t>
  </si>
  <si>
    <t>year to date</t>
  </si>
  <si>
    <t>Total Purchases</t>
  </si>
  <si>
    <t>Total Sale Proceeds</t>
  </si>
  <si>
    <t>Total Loss on Disposal</t>
  </si>
  <si>
    <t>Balances as at 30 June 2001</t>
  </si>
  <si>
    <t>Total investments at cost</t>
  </si>
  <si>
    <t>Total investments at carrying value/book value (after</t>
  </si>
  <si>
    <t xml:space="preserve">   provision for diminution in value)</t>
  </si>
  <si>
    <t>Total investment at market value at end of reporting</t>
  </si>
  <si>
    <t xml:space="preserve">   period</t>
  </si>
  <si>
    <t>Changes in the Composition of the Group</t>
  </si>
  <si>
    <t>There were no material changes in the Composition of the Group for the current financial year to date.</t>
  </si>
  <si>
    <t>Status of Corporate Proposals</t>
  </si>
  <si>
    <t>The corporate proposals announced but not completed at the date of this report are as follows :</t>
  </si>
  <si>
    <t>On 23 September 1998, the Company applied to the Corporate Debt Restructuring Committee (CDRC) to seek</t>
  </si>
  <si>
    <t>assistance of the CDRC to restructure its existing debts to the mutual interest and benefit of both the financial</t>
  </si>
  <si>
    <t>institution creditors (FIs) and the Company.</t>
  </si>
  <si>
    <t>On 8th May 2000, the Company("OIB") and certain of its subsidiaries ("OIB" Group) and certain affiliated companies</t>
  </si>
  <si>
    <t>("Mycom Berhad ("Mycom") Group) entered into a Restructuring and Standstill Agreement with certain financial</t>
  </si>
  <si>
    <t>institutions to restructure the indebtedness of OIB Group and Mycom Group. Consequent to this, a proposed Group</t>
  </si>
  <si>
    <t>restructuring scheme ("The Scheme") was submitted to the Securities Commission on 16th August 2000. The Securities</t>
  </si>
  <si>
    <t>Commission had subsequently, vide its letter dated 26th February 2001, requested for a revised proposal with all the areas</t>
  </si>
  <si>
    <t>of concern duly addressed for further consideration.  Accordingly, OIB has prepared a revised submission to the Securities</t>
  </si>
  <si>
    <t>Commission which was submitted on 20th July 2001.  The Scheme is currently pending the approval from the relevant</t>
  </si>
  <si>
    <t>authorities, shareholders and creditors of OIB Group.  The Scheme is also inter-conditional with the Mycom Scheme.</t>
  </si>
  <si>
    <t>On 30 April 1999, Danaharta appointed Special Administrators ("SA") to assume control of the assets and affairs of</t>
  </si>
  <si>
    <t xml:space="preserve">Jupiter  Securities Sdn Bhd ("JSSB"), a 60% owned subsidiary of the Company. The Special Administrators Appointed </t>
  </si>
  <si>
    <t>who are governed by the Pengurusan Danaharta Nasional Berhad Act, 1998, have prepared a workout proposal which</t>
  </si>
  <si>
    <t>was subsequently accepted by the secured creditors at a meeting on 11th October, 1999. The workout plans have</t>
  </si>
  <si>
    <t>been incorporated into The Scheme mentioned above.</t>
  </si>
  <si>
    <t>At the date of this report, the workout proposal has been approved by all relevant parties and authorities except the</t>
  </si>
  <si>
    <t xml:space="preserve">Securities Commission where a conditional approval was obtained on 14th August 2000. Pursuant to the conditional </t>
  </si>
  <si>
    <t>approval, the appointment of the Special Administrators will be extended until such time where the Securities Commission</t>
  </si>
  <si>
    <t>is satisfied with the implementation of the workout plans.</t>
  </si>
  <si>
    <t>Changes in Share Capital</t>
  </si>
  <si>
    <t>The Group was not involved in any issuance and repayment of debt and equity securities, share buy-backs, share</t>
  </si>
  <si>
    <t>cancellations, shares held as treasury shares and resale of treasury shares for the current financial year to date.</t>
  </si>
  <si>
    <t>Group Borrowings</t>
  </si>
  <si>
    <t>As at 30 June 2001, the Group borrowings are as follows :</t>
  </si>
  <si>
    <t>Short term borrowings :</t>
  </si>
  <si>
    <t>*</t>
  </si>
  <si>
    <t>Secured</t>
  </si>
  <si>
    <t xml:space="preserve">Unsecured </t>
  </si>
  <si>
    <t>Long term borrowings :</t>
  </si>
  <si>
    <t>Included in the secured short term borrowings are foreign currency loans of USD11,949,355.</t>
  </si>
  <si>
    <t>Contingent Liabilities</t>
  </si>
  <si>
    <t>related to claims by third parties against subsidiaries of the Company.</t>
  </si>
  <si>
    <t>Off  Balance Sheet Financial Instruments</t>
  </si>
  <si>
    <t>There were no financial instruments with off-balance sheet risk as at the date of this report.</t>
  </si>
  <si>
    <t>Material Litigation</t>
  </si>
  <si>
    <t>The list of material litigation is attached as annexure 1.</t>
  </si>
  <si>
    <t>Segmental Reporting</t>
  </si>
  <si>
    <t>Segmental analysis for the quarter under review is as follows :</t>
  </si>
  <si>
    <t>Profit / (Loss)</t>
  </si>
  <si>
    <t xml:space="preserve">Total assets </t>
  </si>
  <si>
    <t>before taxation</t>
  </si>
  <si>
    <t>employed</t>
  </si>
  <si>
    <t>Analysis by activity</t>
  </si>
  <si>
    <t>Financial services</t>
  </si>
  <si>
    <t>Property development</t>
  </si>
  <si>
    <t>Construction</t>
  </si>
  <si>
    <t>Gaming</t>
  </si>
  <si>
    <t xml:space="preserve">Investment holding and </t>
  </si>
  <si>
    <t>others</t>
  </si>
  <si>
    <t xml:space="preserve">Share of profit of </t>
  </si>
  <si>
    <t>associated company</t>
  </si>
  <si>
    <t>Segmental reporting by geographical location has not been prepared as the Group's operations are substantially carried</t>
  </si>
  <si>
    <t>out in Malaysia.</t>
  </si>
  <si>
    <t>Material Change in the Quarterly Results</t>
  </si>
  <si>
    <t>The loss before tax for the quarter under review at RM79.2 million is due to accrual of interest expense and the writing off of</t>
  </si>
  <si>
    <t>deferred capital expenditure n line with MASB guidelines.</t>
  </si>
  <si>
    <t>Review of Performance</t>
  </si>
  <si>
    <t>Revenue for the current quarter at RM46.1 million shows a 19.1% decrease to the preceding year corresponding quarter.</t>
  </si>
  <si>
    <t>The loss after tax, extraordinary items and minority interest attributable to members of the Company for the current quarter to</t>
  </si>
  <si>
    <t>preceding year corresponding period due to lower property sales.</t>
  </si>
  <si>
    <t>The Group recorded a loss after taxation, extraordinary items and minority interest attributable to members of the Company for</t>
  </si>
  <si>
    <t>property assets.</t>
  </si>
  <si>
    <t>Subsequent events</t>
  </si>
  <si>
    <t>There are no significant events which have occurred between 30 June 2001 and the date of this report.</t>
  </si>
  <si>
    <t>Seasonal or Cyclical Factors</t>
  </si>
  <si>
    <t>The Group's business operations are not significantly affected by any seasonal and cyclical factors.</t>
  </si>
  <si>
    <t>19.</t>
  </si>
  <si>
    <t>Current Year Prospect</t>
  </si>
  <si>
    <t>Barring any unforseen circumstances and pending approval and implementation of The Scheme as disclosed in Note 8,</t>
  </si>
  <si>
    <t xml:space="preserve">the results of the Group is not expected to show any material changes for the current financial year. </t>
  </si>
  <si>
    <t>20.</t>
  </si>
  <si>
    <t>Variance from Profit Forecast</t>
  </si>
  <si>
    <t>Not applicable.</t>
  </si>
  <si>
    <t>21.</t>
  </si>
  <si>
    <t>Dividend</t>
  </si>
  <si>
    <t>No interim dividend has been recommended for the quarter under review.</t>
  </si>
  <si>
    <t>On behalf of the Board</t>
  </si>
  <si>
    <t>Lim Shook Nyee</t>
  </si>
  <si>
    <t>Company Secretary</t>
  </si>
  <si>
    <t>Kuala Lumpur</t>
  </si>
  <si>
    <t>The Group's revenue for the year under review at RM166.9 million is reduced by RM24.7 million or 12.9% as compared to the</t>
  </si>
  <si>
    <t>the year ended 30 June 2001 of RM142.0 million compared to the preceeding year corresponding period of RM247.5 million, a</t>
  </si>
  <si>
    <t xml:space="preserve">date at RM80.2 million shows a reduction of 59.7% compared to the preceding year corresponding quarter loss of </t>
  </si>
  <si>
    <t>RM198.8 million.</t>
  </si>
  <si>
    <t>The contingent liabilities amount to RM10,141,667 as at the date of this report. The above contingent liabilities are mainly</t>
  </si>
  <si>
    <t>reduction of RM105.4 million or 42.6%.  The loss after taxation is affected by provision for write down of the Company's</t>
  </si>
  <si>
    <t>29 August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</si>
</sst>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15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37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164" fontId="1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 quotePrefix="1">
      <alignment horizontal="center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Fill="1" applyBorder="1" applyAlignment="1" quotePrefix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0" xfId="15" applyNumberFormat="1" applyFont="1" applyFill="1" applyAlignment="1">
      <alignment horizontal="center"/>
    </xf>
    <xf numFmtId="164" fontId="2" fillId="0" borderId="1" xfId="15" applyNumberFormat="1" applyFont="1" applyBorder="1" applyAlignment="1" quotePrefix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 horizontal="center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Alignment="1" quotePrefix="1">
      <alignment horizontal="center"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 quotePrefix="1">
      <alignment horizontal="center"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2" fillId="0" borderId="8" xfId="15" applyNumberFormat="1" applyFont="1" applyBorder="1" applyAlignment="1">
      <alignment/>
    </xf>
    <xf numFmtId="38" fontId="2" fillId="0" borderId="0" xfId="15" applyNumberFormat="1" applyFont="1" applyAlignment="1">
      <alignment/>
    </xf>
    <xf numFmtId="40" fontId="2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5" fillId="0" borderId="0" xfId="15" applyNumberFormat="1" applyFont="1" applyAlignment="1" quotePrefix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 horizontal="center" vertical="center"/>
    </xf>
    <xf numFmtId="164" fontId="2" fillId="0" borderId="8" xfId="15" applyNumberFormat="1" applyFont="1" applyBorder="1" applyAlignment="1">
      <alignment horizontal="right"/>
    </xf>
    <xf numFmtId="164" fontId="2" fillId="0" borderId="0" xfId="15" applyNumberFormat="1" applyFont="1" applyAlignment="1" quotePrefix="1">
      <alignment horizontal="right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LN\consol%20OIB%20Jun%2001\OIB%20Jun01(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"/>
      <sheetName val="Segment"/>
      <sheetName val="Consol P&amp;L"/>
      <sheetName val="qtr1"/>
      <sheetName val="bank"/>
      <sheetName val="exco"/>
      <sheetName val="turnover"/>
      <sheetName val="pbt"/>
      <sheetName val="summary"/>
      <sheetName val="pl"/>
      <sheetName val="bs"/>
      <sheetName val="notes"/>
      <sheetName val="shares"/>
      <sheetName val="Journals"/>
      <sheetName val="Journals2"/>
      <sheetName val="Property BS"/>
      <sheetName val="Property P&amp;L"/>
      <sheetName val="Securities BS"/>
      <sheetName val="Securities P&amp;L"/>
      <sheetName val="Gaming BS"/>
      <sheetName val="Gaming P&amp;L"/>
      <sheetName val="Trading BS"/>
      <sheetName val="Trading PL"/>
      <sheetName val="var-pbidta"/>
      <sheetName val="var-int"/>
      <sheetName val="acc profit bf"/>
      <sheetName val="proof"/>
      <sheetName val="profit bf"/>
    </sheetNames>
    <sheetDataSet>
      <sheetData sheetId="0">
        <row r="5">
          <cell r="R5">
            <v>46304</v>
          </cell>
        </row>
        <row r="10">
          <cell r="S10">
            <v>-384</v>
          </cell>
        </row>
        <row r="14">
          <cell r="S14">
            <v>142196</v>
          </cell>
        </row>
        <row r="18">
          <cell r="S18">
            <v>264000</v>
          </cell>
        </row>
        <row r="27">
          <cell r="S27">
            <v>154850</v>
          </cell>
        </row>
        <row r="35">
          <cell r="S35">
            <v>1460</v>
          </cell>
        </row>
        <row r="37">
          <cell r="S37">
            <v>125000</v>
          </cell>
        </row>
        <row r="42">
          <cell r="S42">
            <v>31658</v>
          </cell>
        </row>
        <row r="52">
          <cell r="S52">
            <v>18206</v>
          </cell>
        </row>
        <row r="61">
          <cell r="S61">
            <v>65969</v>
          </cell>
        </row>
        <row r="63">
          <cell r="S63">
            <v>39030</v>
          </cell>
        </row>
        <row r="66">
          <cell r="S66">
            <v>2118</v>
          </cell>
        </row>
        <row r="67">
          <cell r="S67">
            <v>110</v>
          </cell>
        </row>
        <row r="69">
          <cell r="S69">
            <v>13511</v>
          </cell>
        </row>
        <row r="70">
          <cell r="S70">
            <v>-371</v>
          </cell>
        </row>
        <row r="71">
          <cell r="S71">
            <v>197972</v>
          </cell>
        </row>
        <row r="79">
          <cell r="S79">
            <v>2582</v>
          </cell>
        </row>
        <row r="83">
          <cell r="S83">
            <v>36060</v>
          </cell>
        </row>
        <row r="92">
          <cell r="S92">
            <v>4093</v>
          </cell>
        </row>
        <row r="93">
          <cell r="S93">
            <v>6000</v>
          </cell>
        </row>
        <row r="96">
          <cell r="S96">
            <v>19485</v>
          </cell>
        </row>
        <row r="101">
          <cell r="S101">
            <v>-37212</v>
          </cell>
        </row>
        <row r="111">
          <cell r="S111">
            <v>-73965</v>
          </cell>
        </row>
        <row r="122">
          <cell r="S122">
            <v>-700088</v>
          </cell>
        </row>
        <row r="126">
          <cell r="S126">
            <v>-48285</v>
          </cell>
        </row>
        <row r="131">
          <cell r="S131">
            <v>-461579</v>
          </cell>
        </row>
        <row r="133">
          <cell r="S133">
            <v>-37558</v>
          </cell>
        </row>
        <row r="147">
          <cell r="R147">
            <v>-508382</v>
          </cell>
        </row>
        <row r="149">
          <cell r="R149">
            <v>-190535</v>
          </cell>
        </row>
        <row r="150">
          <cell r="R150">
            <v>-14186</v>
          </cell>
        </row>
        <row r="151">
          <cell r="R151">
            <v>-6874</v>
          </cell>
        </row>
        <row r="153">
          <cell r="T153">
            <v>233884</v>
          </cell>
        </row>
        <row r="154">
          <cell r="R154">
            <v>-2955</v>
          </cell>
        </row>
        <row r="156">
          <cell r="R156">
            <v>605096</v>
          </cell>
        </row>
        <row r="157">
          <cell r="R157">
            <v>142041</v>
          </cell>
        </row>
        <row r="163">
          <cell r="S163">
            <v>-309</v>
          </cell>
        </row>
        <row r="166">
          <cell r="S166">
            <v>-44325</v>
          </cell>
        </row>
        <row r="169">
          <cell r="S169">
            <v>0</v>
          </cell>
        </row>
        <row r="173">
          <cell r="S173">
            <v>-5178</v>
          </cell>
        </row>
        <row r="175">
          <cell r="S175">
            <v>-19441</v>
          </cell>
        </row>
      </sheetData>
      <sheetData sheetId="1">
        <row r="20">
          <cell r="D20">
            <v>20409369</v>
          </cell>
          <cell r="F20">
            <v>-11423109</v>
          </cell>
          <cell r="G20">
            <v>196654841.5</v>
          </cell>
        </row>
        <row r="38">
          <cell r="D38">
            <v>14574839</v>
          </cell>
          <cell r="F38">
            <v>-20723425</v>
          </cell>
          <cell r="G38">
            <v>158720358.52</v>
          </cell>
        </row>
        <row r="46">
          <cell r="D46">
            <v>66694772</v>
          </cell>
          <cell r="F46">
            <v>-28224017</v>
          </cell>
          <cell r="G46">
            <v>102021108</v>
          </cell>
        </row>
        <row r="56">
          <cell r="D56">
            <v>3602622</v>
          </cell>
          <cell r="F56">
            <v>-13241975</v>
          </cell>
          <cell r="G56">
            <v>9916864</v>
          </cell>
        </row>
        <row r="72">
          <cell r="D72">
            <v>47788884</v>
          </cell>
          <cell r="F72">
            <v>-5289666.17</v>
          </cell>
          <cell r="G72">
            <v>18681527.5924</v>
          </cell>
        </row>
        <row r="86">
          <cell r="D86">
            <v>13872543</v>
          </cell>
          <cell r="F86">
            <v>-68825992.28</v>
          </cell>
          <cell r="G86">
            <v>684240364.25</v>
          </cell>
        </row>
        <row r="89">
          <cell r="F89">
            <v>37711</v>
          </cell>
        </row>
      </sheetData>
      <sheetData sheetId="2">
        <row r="6">
          <cell r="O6">
            <v>-166943029</v>
          </cell>
        </row>
        <row r="17">
          <cell r="O17">
            <v>9804730</v>
          </cell>
        </row>
        <row r="23">
          <cell r="O23">
            <v>-37711</v>
          </cell>
        </row>
        <row r="24">
          <cell r="O24">
            <v>11510242.17</v>
          </cell>
        </row>
        <row r="27">
          <cell r="O27">
            <v>147690473.45</v>
          </cell>
        </row>
        <row r="31">
          <cell r="O31">
            <v>-916960</v>
          </cell>
        </row>
        <row r="36">
          <cell r="O36">
            <v>-4732489.620000001</v>
          </cell>
        </row>
        <row r="67">
          <cell r="P67">
            <v>108324107.44444445</v>
          </cell>
        </row>
        <row r="73">
          <cell r="O73">
            <v>-292974</v>
          </cell>
        </row>
        <row r="76">
          <cell r="O76">
            <v>0</v>
          </cell>
        </row>
        <row r="77">
          <cell r="O77">
            <v>1827264</v>
          </cell>
        </row>
        <row r="78">
          <cell r="O78">
            <v>2184758.111111111</v>
          </cell>
        </row>
        <row r="79">
          <cell r="O79">
            <v>49480</v>
          </cell>
        </row>
      </sheetData>
      <sheetData sheetId="9">
        <row r="15">
          <cell r="F15" t="str">
            <v>30 June 2001</v>
          </cell>
        </row>
      </sheetData>
      <sheetData sheetId="12">
        <row r="10">
          <cell r="F10">
            <v>2061</v>
          </cell>
        </row>
        <row r="14">
          <cell r="F14">
            <v>-291</v>
          </cell>
        </row>
        <row r="22">
          <cell r="F22">
            <v>241</v>
          </cell>
        </row>
        <row r="27">
          <cell r="F27">
            <v>190</v>
          </cell>
        </row>
        <row r="29">
          <cell r="F29">
            <v>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51">
      <selection activeCell="A75" sqref="A75"/>
    </sheetView>
  </sheetViews>
  <sheetFormatPr defaultColWidth="9.140625" defaultRowHeight="12.75"/>
  <cols>
    <col min="1" max="1" width="2.7109375" style="1" customWidth="1"/>
    <col min="2" max="2" width="3.00390625" style="1" customWidth="1"/>
    <col min="3" max="3" width="3.7109375" style="1" customWidth="1"/>
    <col min="4" max="4" width="6.8515625" style="1" customWidth="1"/>
    <col min="5" max="5" width="35.8515625" style="1" customWidth="1"/>
    <col min="6" max="6" width="14.421875" style="1" customWidth="1"/>
    <col min="7" max="7" width="16.00390625" style="1" customWidth="1"/>
    <col min="8" max="8" width="3.57421875" style="1" customWidth="1"/>
    <col min="9" max="9" width="14.28125" style="1" customWidth="1"/>
    <col min="10" max="10" width="15.57421875" style="1" customWidth="1"/>
    <col min="11" max="11" width="1.8515625" style="1" customWidth="1"/>
    <col min="12" max="16384" width="9.140625" style="1" customWidth="1"/>
  </cols>
  <sheetData>
    <row r="1" spans="1:10" ht="12.75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</row>
    <row r="2" spans="1:10" ht="12.75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</row>
    <row r="3" spans="1:10" ht="12.75">
      <c r="A3" s="7" t="s">
        <v>2</v>
      </c>
      <c r="B3" s="5"/>
      <c r="C3" s="5"/>
      <c r="D3" s="5"/>
      <c r="E3" s="5"/>
      <c r="F3" s="6"/>
      <c r="G3" s="6"/>
      <c r="H3" s="6"/>
      <c r="I3" s="6"/>
      <c r="J3" s="6"/>
    </row>
    <row r="4" spans="1:10" ht="12.75">
      <c r="A4" s="5"/>
      <c r="B4" s="5"/>
      <c r="C4" s="5"/>
      <c r="D4" s="5"/>
      <c r="E4" s="5"/>
      <c r="F4" s="6"/>
      <c r="G4" s="6"/>
      <c r="H4" s="6"/>
      <c r="I4" s="6"/>
      <c r="J4" s="6"/>
    </row>
    <row r="5" spans="1:10" ht="12.75">
      <c r="A5" s="4" t="s">
        <v>3</v>
      </c>
      <c r="B5" s="5"/>
      <c r="C5" s="5"/>
      <c r="D5" s="5"/>
      <c r="E5" s="5"/>
      <c r="F5" s="6"/>
      <c r="G5" s="6"/>
      <c r="H5" s="6"/>
      <c r="I5" s="6"/>
      <c r="J5" s="6"/>
    </row>
    <row r="6" spans="1:10" ht="12.75">
      <c r="A6" s="4" t="s">
        <v>4</v>
      </c>
      <c r="B6" s="5"/>
      <c r="C6" s="5"/>
      <c r="D6" s="5"/>
      <c r="E6" s="5"/>
      <c r="F6" s="6"/>
      <c r="G6" s="6"/>
      <c r="H6" s="6"/>
      <c r="I6" s="6"/>
      <c r="J6" s="6"/>
    </row>
    <row r="7" spans="1:10" ht="12.75">
      <c r="A7" s="5"/>
      <c r="B7" s="5"/>
      <c r="C7" s="5"/>
      <c r="D7" s="5"/>
      <c r="E7" s="5"/>
      <c r="F7" s="6"/>
      <c r="G7" s="6"/>
      <c r="H7" s="6"/>
      <c r="I7" s="6"/>
      <c r="J7" s="6"/>
    </row>
    <row r="8" spans="1:11" ht="12.75">
      <c r="A8" s="8" t="s">
        <v>5</v>
      </c>
      <c r="B8" s="9"/>
      <c r="C8" s="9"/>
      <c r="D8" s="9"/>
      <c r="E8" s="9"/>
      <c r="F8" s="10"/>
      <c r="G8" s="10"/>
      <c r="H8" s="10"/>
      <c r="I8" s="10"/>
      <c r="J8" s="10"/>
      <c r="K8" s="9"/>
    </row>
    <row r="9" spans="1:11" ht="12.75">
      <c r="A9" s="8" t="s">
        <v>6</v>
      </c>
      <c r="B9" s="9"/>
      <c r="C9" s="9"/>
      <c r="D9" s="9"/>
      <c r="E9" s="9"/>
      <c r="F9" s="10"/>
      <c r="G9" s="10"/>
      <c r="H9" s="10"/>
      <c r="I9" s="10"/>
      <c r="J9" s="10"/>
      <c r="K9" s="9"/>
    </row>
    <row r="10" spans="6:10" ht="12.75">
      <c r="F10" s="11"/>
      <c r="G10" s="11"/>
      <c r="H10" s="11"/>
      <c r="I10" s="11"/>
      <c r="J10" s="11"/>
    </row>
    <row r="11" spans="6:10" ht="12.75">
      <c r="F11" s="12" t="s">
        <v>7</v>
      </c>
      <c r="G11" s="12"/>
      <c r="H11" s="11"/>
      <c r="I11" s="12" t="s">
        <v>8</v>
      </c>
      <c r="J11" s="12"/>
    </row>
    <row r="12" spans="6:10" ht="12.75">
      <c r="F12" s="12"/>
      <c r="G12" s="13" t="s">
        <v>9</v>
      </c>
      <c r="H12" s="14"/>
      <c r="I12" s="12"/>
      <c r="J12" s="13" t="s">
        <v>9</v>
      </c>
    </row>
    <row r="13" spans="6:10" ht="12.75">
      <c r="F13" s="13" t="s">
        <v>10</v>
      </c>
      <c r="G13" s="13" t="s">
        <v>11</v>
      </c>
      <c r="H13" s="14"/>
      <c r="I13" s="13" t="s">
        <v>12</v>
      </c>
      <c r="J13" s="13" t="s">
        <v>11</v>
      </c>
    </row>
    <row r="14" spans="6:10" ht="12.75">
      <c r="F14" s="15" t="s">
        <v>13</v>
      </c>
      <c r="G14" s="13" t="s">
        <v>14</v>
      </c>
      <c r="H14" s="14"/>
      <c r="I14" s="13" t="s">
        <v>15</v>
      </c>
      <c r="J14" s="13" t="s">
        <v>16</v>
      </c>
    </row>
    <row r="15" spans="6:10" ht="12.75">
      <c r="F15" s="15" t="s">
        <v>17</v>
      </c>
      <c r="G15" s="15" t="s">
        <v>18</v>
      </c>
      <c r="H15" s="14"/>
      <c r="I15" s="15" t="str">
        <f>+F15</f>
        <v>30 June 2001</v>
      </c>
      <c r="J15" s="15" t="str">
        <f>+G15</f>
        <v>30 June 2000</v>
      </c>
    </row>
    <row r="16" spans="6:10" ht="12.75">
      <c r="F16" s="13" t="s">
        <v>19</v>
      </c>
      <c r="G16" s="15" t="s">
        <v>19</v>
      </c>
      <c r="H16" s="13"/>
      <c r="I16" s="13" t="s">
        <v>19</v>
      </c>
      <c r="J16" s="15" t="s">
        <v>19</v>
      </c>
    </row>
    <row r="17" spans="6:10" ht="12.75">
      <c r="F17" s="11"/>
      <c r="G17" s="11"/>
      <c r="H17" s="11"/>
      <c r="I17" s="11"/>
      <c r="J17" s="11"/>
    </row>
    <row r="18" spans="1:10" ht="13.5" thickBot="1">
      <c r="A18" s="2" t="s">
        <v>20</v>
      </c>
      <c r="B18" s="2" t="s">
        <v>21</v>
      </c>
      <c r="C18" s="1" t="s">
        <v>22</v>
      </c>
      <c r="F18" s="16">
        <v>46146.02900000001</v>
      </c>
      <c r="G18" s="17">
        <f>191630-134553</f>
        <v>57077</v>
      </c>
      <c r="H18" s="11"/>
      <c r="I18" s="18">
        <f>-'[1]Consol P&amp;L'!O6/1000</f>
        <v>166943.029</v>
      </c>
      <c r="J18" s="17">
        <v>191630</v>
      </c>
    </row>
    <row r="19" spans="6:10" ht="13.5" thickTop="1">
      <c r="F19" s="11"/>
      <c r="G19" s="19"/>
      <c r="H19" s="11"/>
      <c r="I19" s="11"/>
      <c r="J19" s="19"/>
    </row>
    <row r="20" spans="2:10" ht="13.5" thickBot="1">
      <c r="B20" s="2" t="s">
        <v>23</v>
      </c>
      <c r="C20" s="1" t="s">
        <v>24</v>
      </c>
      <c r="F20" s="17">
        <v>4</v>
      </c>
      <c r="G20" s="17">
        <f>32+39-451</f>
        <v>-380</v>
      </c>
      <c r="H20" s="11"/>
      <c r="I20" s="20">
        <f>('[1]Consol P&amp;L'!O79+'[1]Consol P&amp;L'!O73)/1000+293</f>
        <v>49.506</v>
      </c>
      <c r="J20" s="17">
        <f>32+39</f>
        <v>71</v>
      </c>
    </row>
    <row r="21" spans="6:10" ht="13.5" thickTop="1">
      <c r="F21" s="11"/>
      <c r="G21" s="19"/>
      <c r="H21" s="11"/>
      <c r="I21" s="11"/>
      <c r="J21" s="19"/>
    </row>
    <row r="22" spans="2:10" ht="13.5" thickBot="1">
      <c r="B22" s="2" t="s">
        <v>25</v>
      </c>
      <c r="C22" s="1" t="s">
        <v>26</v>
      </c>
      <c r="F22" s="21">
        <v>1265.022111111111</v>
      </c>
      <c r="G22" s="22">
        <f>2171+15128-9395</f>
        <v>7904</v>
      </c>
      <c r="H22" s="11"/>
      <c r="I22" s="20">
        <f>SUM('[1]Consol P&amp;L'!O76:O78)/1000</f>
        <v>4012.022111111111</v>
      </c>
      <c r="J22" s="22">
        <f>2171+15128</f>
        <v>17299</v>
      </c>
    </row>
    <row r="23" spans="6:10" ht="13.5" thickTop="1">
      <c r="F23" s="11"/>
      <c r="G23" s="23"/>
      <c r="H23" s="11"/>
      <c r="I23" s="11"/>
      <c r="J23" s="23"/>
    </row>
    <row r="24" spans="1:10" ht="12.75">
      <c r="A24" s="2" t="s">
        <v>27</v>
      </c>
      <c r="B24" s="2" t="s">
        <v>21</v>
      </c>
      <c r="C24" s="2" t="s">
        <v>28</v>
      </c>
      <c r="F24" s="11"/>
      <c r="G24" s="23"/>
      <c r="H24" s="11"/>
      <c r="I24" s="11"/>
      <c r="J24" s="23"/>
    </row>
    <row r="25" spans="3:10" ht="12.75">
      <c r="C25" s="2" t="s">
        <v>29</v>
      </c>
      <c r="F25" s="11"/>
      <c r="G25" s="23"/>
      <c r="H25" s="11"/>
      <c r="I25" s="11"/>
      <c r="J25" s="23"/>
    </row>
    <row r="26" spans="3:10" ht="12.75">
      <c r="C26" s="2" t="s">
        <v>30</v>
      </c>
      <c r="F26" s="11"/>
      <c r="G26" s="23"/>
      <c r="H26" s="11"/>
      <c r="I26" s="11"/>
      <c r="J26" s="23"/>
    </row>
    <row r="27" spans="3:10" ht="12.75">
      <c r="C27" s="2" t="s">
        <v>31</v>
      </c>
      <c r="F27" s="11">
        <v>-15886</v>
      </c>
      <c r="G27" s="24">
        <f>+G36-G29-G31-G33</f>
        <v>-60147</v>
      </c>
      <c r="H27" s="11"/>
      <c r="I27" s="11">
        <f>-I29-I31+I36-I33</f>
        <v>-18089</v>
      </c>
      <c r="J27" s="24">
        <f>+J36-J29-J31-J33</f>
        <v>-42144</v>
      </c>
    </row>
    <row r="28" spans="6:10" ht="12.75">
      <c r="F28" s="11"/>
      <c r="G28" s="19"/>
      <c r="H28" s="11"/>
      <c r="I28" s="25"/>
      <c r="J28" s="19"/>
    </row>
    <row r="29" spans="2:10" ht="12.75">
      <c r="B29" s="2" t="s">
        <v>23</v>
      </c>
      <c r="C29" s="1" t="s">
        <v>32</v>
      </c>
      <c r="F29" s="11">
        <v>-49387</v>
      </c>
      <c r="G29" s="24">
        <f>-94697+72283</f>
        <v>-22414</v>
      </c>
      <c r="H29" s="11"/>
      <c r="I29" s="26">
        <f>ROUND(-'[1]Consol P&amp;L'!P67/1000,0)</f>
        <v>-108324</v>
      </c>
      <c r="J29" s="24">
        <v>-94697</v>
      </c>
    </row>
    <row r="30" spans="6:10" ht="12.75">
      <c r="F30" s="11"/>
      <c r="G30" s="19"/>
      <c r="H30" s="11"/>
      <c r="I30" s="25"/>
      <c r="J30" s="19"/>
    </row>
    <row r="31" spans="2:10" ht="12.75">
      <c r="B31" s="2" t="s">
        <v>25</v>
      </c>
      <c r="C31" s="1" t="s">
        <v>33</v>
      </c>
      <c r="F31" s="11">
        <v>-2438</v>
      </c>
      <c r="G31" s="24">
        <f>-10427+8006</f>
        <v>-2421</v>
      </c>
      <c r="H31" s="11"/>
      <c r="I31" s="26">
        <f>ROUND(-'[1]Consol P&amp;L'!O17/1000,0)</f>
        <v>-9805</v>
      </c>
      <c r="J31" s="24">
        <v>-10427</v>
      </c>
    </row>
    <row r="32" spans="6:10" ht="12.75">
      <c r="F32" s="11"/>
      <c r="G32" s="19"/>
      <c r="H32" s="11"/>
      <c r="I32" s="25"/>
      <c r="J32" s="19"/>
    </row>
    <row r="33" spans="2:10" ht="12.75">
      <c r="B33" s="2" t="s">
        <v>34</v>
      </c>
      <c r="C33" s="1" t="s">
        <v>35</v>
      </c>
      <c r="F33" s="11">
        <v>-11510</v>
      </c>
      <c r="G33" s="24">
        <v>-108297</v>
      </c>
      <c r="H33" s="11"/>
      <c r="I33" s="26">
        <f>-ROUND('[1]Consol P&amp;L'!O24/1000,0)</f>
        <v>-11510</v>
      </c>
      <c r="J33" s="24">
        <v>-108297</v>
      </c>
    </row>
    <row r="34" spans="6:10" ht="12.75">
      <c r="F34" s="27"/>
      <c r="G34" s="28"/>
      <c r="H34" s="11"/>
      <c r="I34" s="27"/>
      <c r="J34" s="28"/>
    </row>
    <row r="35" spans="2:10" ht="12.75">
      <c r="B35" s="1" t="s">
        <v>36</v>
      </c>
      <c r="C35" s="2" t="s">
        <v>37</v>
      </c>
      <c r="F35" s="11"/>
      <c r="G35" s="23"/>
      <c r="H35" s="11"/>
      <c r="I35" s="11"/>
      <c r="J35" s="23"/>
    </row>
    <row r="36" spans="3:10" ht="12.75">
      <c r="C36" s="1" t="s">
        <v>38</v>
      </c>
      <c r="F36" s="11">
        <v>-79221</v>
      </c>
      <c r="G36" s="24">
        <f>-255565+62286</f>
        <v>-193279</v>
      </c>
      <c r="H36" s="11"/>
      <c r="I36" s="26">
        <f>-ROUND('[1]Consol P&amp;L'!O27/1000,0)-38</f>
        <v>-147728</v>
      </c>
      <c r="J36" s="24">
        <v>-255565</v>
      </c>
    </row>
    <row r="37" spans="6:10" ht="12.75">
      <c r="F37" s="11"/>
      <c r="G37" s="19"/>
      <c r="H37" s="11"/>
      <c r="I37" s="25"/>
      <c r="J37" s="19"/>
    </row>
    <row r="38" spans="2:10" ht="12.75">
      <c r="B38" s="2" t="s">
        <v>39</v>
      </c>
      <c r="C38" s="2" t="s">
        <v>40</v>
      </c>
      <c r="F38" s="11">
        <v>38</v>
      </c>
      <c r="G38" s="24">
        <f>-16-4</f>
        <v>-20</v>
      </c>
      <c r="H38" s="11"/>
      <c r="I38" s="26">
        <f>-ROUND('[1]Consol P&amp;L'!O23/1000,0)</f>
        <v>38</v>
      </c>
      <c r="J38" s="24">
        <v>-16</v>
      </c>
    </row>
    <row r="39" spans="6:10" ht="12.75">
      <c r="F39" s="11"/>
      <c r="G39" s="23"/>
      <c r="H39" s="11"/>
      <c r="I39" s="11"/>
      <c r="J39" s="23"/>
    </row>
    <row r="40" spans="2:10" ht="12.75">
      <c r="B40" s="2" t="s">
        <v>41</v>
      </c>
      <c r="C40" s="2" t="s">
        <v>42</v>
      </c>
      <c r="F40" s="29"/>
      <c r="G40" s="30"/>
      <c r="H40" s="11"/>
      <c r="I40" s="29"/>
      <c r="J40" s="30"/>
    </row>
    <row r="41" spans="3:10" ht="12.75">
      <c r="C41" s="2" t="s">
        <v>43</v>
      </c>
      <c r="F41" s="11">
        <v>-79183</v>
      </c>
      <c r="G41" s="24">
        <f>SUM(G35:G38)</f>
        <v>-193299</v>
      </c>
      <c r="H41" s="11"/>
      <c r="I41" s="11">
        <f>SUM(I36:I39)</f>
        <v>-147690</v>
      </c>
      <c r="J41" s="24">
        <f>SUM(J35:J38)</f>
        <v>-255581</v>
      </c>
    </row>
    <row r="42" spans="6:10" ht="12.75">
      <c r="F42" s="11"/>
      <c r="G42" s="19"/>
      <c r="H42" s="11"/>
      <c r="I42" s="25"/>
      <c r="J42" s="19"/>
    </row>
    <row r="43" spans="2:10" ht="12.75">
      <c r="B43" s="2" t="s">
        <v>44</v>
      </c>
      <c r="C43" s="1" t="s">
        <v>45</v>
      </c>
      <c r="F43" s="11">
        <v>1701</v>
      </c>
      <c r="G43" s="24">
        <f>-190+1376</f>
        <v>1186</v>
      </c>
      <c r="H43" s="11"/>
      <c r="I43" s="26">
        <f>-ROUND('[1]Consol P&amp;L'!O31/1000,0)</f>
        <v>917</v>
      </c>
      <c r="J43" s="24">
        <v>-190</v>
      </c>
    </row>
    <row r="44" spans="6:10" ht="12.75">
      <c r="F44" s="11"/>
      <c r="G44" s="19"/>
      <c r="H44" s="11"/>
      <c r="I44" s="11"/>
      <c r="J44" s="19"/>
    </row>
    <row r="45" spans="2:10" ht="12.75">
      <c r="B45" s="2" t="s">
        <v>46</v>
      </c>
      <c r="C45" s="2" t="s">
        <v>46</v>
      </c>
      <c r="D45" s="2" t="s">
        <v>47</v>
      </c>
      <c r="F45" s="29"/>
      <c r="G45" s="31"/>
      <c r="H45" s="11"/>
      <c r="I45" s="29"/>
      <c r="J45" s="31"/>
    </row>
    <row r="46" spans="4:10" ht="12.75">
      <c r="D46" s="2" t="s">
        <v>48</v>
      </c>
      <c r="F46" s="11">
        <v>-77482</v>
      </c>
      <c r="G46" s="23">
        <f>SUM(G41:G44)</f>
        <v>-192113</v>
      </c>
      <c r="H46" s="11"/>
      <c r="I46" s="11">
        <f>SUM(I41:I44)</f>
        <v>-146773</v>
      </c>
      <c r="J46" s="23">
        <f>SUM(J41:J44)</f>
        <v>-255771</v>
      </c>
    </row>
    <row r="47" spans="6:10" ht="12.75">
      <c r="F47" s="11"/>
      <c r="G47" s="19"/>
      <c r="H47" s="11"/>
      <c r="I47" s="25"/>
      <c r="J47" s="19"/>
    </row>
    <row r="48" spans="3:10" ht="12.75">
      <c r="C48" s="2" t="s">
        <v>49</v>
      </c>
      <c r="D48" s="2" t="s">
        <v>50</v>
      </c>
      <c r="F48" s="11">
        <v>-2694</v>
      </c>
      <c r="G48" s="19">
        <f>8303-15018</f>
        <v>-6715</v>
      </c>
      <c r="H48" s="11"/>
      <c r="I48" s="26">
        <f>-ROUND('[1]Consol P&amp;L'!O36/1000,0)</f>
        <v>4732</v>
      </c>
      <c r="J48" s="24">
        <v>8303</v>
      </c>
    </row>
    <row r="49" spans="6:10" ht="12.75">
      <c r="F49" s="11"/>
      <c r="G49" s="23"/>
      <c r="H49" s="11"/>
      <c r="I49" s="11"/>
      <c r="J49" s="23"/>
    </row>
    <row r="50" spans="2:10" ht="12.75">
      <c r="B50" s="1" t="s">
        <v>51</v>
      </c>
      <c r="C50" s="1" t="s">
        <v>52</v>
      </c>
      <c r="F50" s="11">
        <v>0</v>
      </c>
      <c r="G50" s="23">
        <v>0</v>
      </c>
      <c r="H50" s="11"/>
      <c r="I50" s="11">
        <v>0</v>
      </c>
      <c r="J50" s="23">
        <v>0</v>
      </c>
    </row>
    <row r="51" spans="6:10" ht="12.75">
      <c r="F51" s="11"/>
      <c r="G51" s="23"/>
      <c r="H51" s="11"/>
      <c r="I51" s="11"/>
      <c r="J51" s="23"/>
    </row>
    <row r="52" spans="2:10" ht="12.75">
      <c r="B52" s="3" t="s">
        <v>53</v>
      </c>
      <c r="C52" s="2" t="s">
        <v>54</v>
      </c>
      <c r="F52" s="29"/>
      <c r="G52" s="30"/>
      <c r="H52" s="11"/>
      <c r="I52" s="29"/>
      <c r="J52" s="30"/>
    </row>
    <row r="53" spans="3:10" ht="12.75">
      <c r="C53" s="2" t="s">
        <v>55</v>
      </c>
      <c r="F53" s="11">
        <v>-80176</v>
      </c>
      <c r="G53" s="24">
        <f>SUM(G46:G48)</f>
        <v>-198828</v>
      </c>
      <c r="H53" s="11"/>
      <c r="I53" s="11">
        <f>SUM(I46:I49)</f>
        <v>-142041</v>
      </c>
      <c r="J53" s="24">
        <f>SUM(J46:J48)</f>
        <v>-247468</v>
      </c>
    </row>
    <row r="54" spans="6:10" ht="12.75">
      <c r="F54" s="11"/>
      <c r="G54" s="19"/>
      <c r="H54" s="11"/>
      <c r="I54" s="25"/>
      <c r="J54" s="19"/>
    </row>
    <row r="55" spans="2:10" ht="12.75">
      <c r="B55" s="3" t="s">
        <v>56</v>
      </c>
      <c r="C55" s="2" t="s">
        <v>46</v>
      </c>
      <c r="D55" s="1" t="s">
        <v>57</v>
      </c>
      <c r="F55" s="11">
        <v>0</v>
      </c>
      <c r="G55" s="24">
        <v>0</v>
      </c>
      <c r="H55" s="11"/>
      <c r="I55" s="26">
        <v>0</v>
      </c>
      <c r="J55" s="24">
        <v>0</v>
      </c>
    </row>
    <row r="56" spans="3:10" ht="12.75">
      <c r="C56" s="2" t="s">
        <v>49</v>
      </c>
      <c r="D56" s="1" t="s">
        <v>50</v>
      </c>
      <c r="F56" s="11">
        <v>0</v>
      </c>
      <c r="G56" s="24">
        <v>0</v>
      </c>
      <c r="H56" s="11"/>
      <c r="I56" s="26">
        <v>0</v>
      </c>
      <c r="J56" s="24">
        <v>0</v>
      </c>
    </row>
    <row r="57" spans="3:10" ht="12.75">
      <c r="C57" s="2" t="s">
        <v>58</v>
      </c>
      <c r="D57" s="1" t="s">
        <v>59</v>
      </c>
      <c r="F57" s="11"/>
      <c r="G57" s="19"/>
      <c r="H57" s="11"/>
      <c r="I57" s="25"/>
      <c r="J57" s="19"/>
    </row>
    <row r="58" spans="4:10" ht="12.75">
      <c r="D58" s="1" t="s">
        <v>60</v>
      </c>
      <c r="F58" s="11">
        <v>0</v>
      </c>
      <c r="G58" s="24">
        <v>0</v>
      </c>
      <c r="H58" s="11"/>
      <c r="I58" s="26">
        <v>0</v>
      </c>
      <c r="J58" s="24">
        <v>0</v>
      </c>
    </row>
    <row r="59" spans="6:10" ht="12.75">
      <c r="F59" s="11"/>
      <c r="G59" s="19"/>
      <c r="H59" s="11"/>
      <c r="I59" s="11"/>
      <c r="J59" s="19"/>
    </row>
    <row r="60" spans="2:10" ht="12.75">
      <c r="B60" s="3" t="s">
        <v>61</v>
      </c>
      <c r="C60" s="2" t="s">
        <v>62</v>
      </c>
      <c r="F60" s="29"/>
      <c r="G60" s="31"/>
      <c r="H60" s="11"/>
      <c r="I60" s="29"/>
      <c r="J60" s="31"/>
    </row>
    <row r="61" spans="3:10" ht="12.75">
      <c r="C61" s="1" t="s">
        <v>60</v>
      </c>
      <c r="F61" s="11">
        <v>-80176</v>
      </c>
      <c r="G61" s="24">
        <f>SUM(G53:G59)</f>
        <v>-198828</v>
      </c>
      <c r="H61" s="11"/>
      <c r="I61" s="11">
        <f>SUM(I53:I60)</f>
        <v>-142041</v>
      </c>
      <c r="J61" s="24">
        <f>SUM(J53:J59)</f>
        <v>-247468</v>
      </c>
    </row>
    <row r="62" spans="6:10" ht="13.5" thickBot="1">
      <c r="F62" s="16"/>
      <c r="G62" s="21"/>
      <c r="H62" s="11"/>
      <c r="I62" s="16"/>
      <c r="J62" s="21"/>
    </row>
    <row r="63" spans="6:10" ht="13.5" thickTop="1">
      <c r="F63" s="11"/>
      <c r="G63" s="23"/>
      <c r="H63" s="11"/>
      <c r="I63" s="11"/>
      <c r="J63" s="11"/>
    </row>
    <row r="64" spans="1:10" ht="12.75">
      <c r="A64" s="2" t="s">
        <v>63</v>
      </c>
      <c r="B64" s="2" t="s">
        <v>21</v>
      </c>
      <c r="C64" s="2" t="s">
        <v>64</v>
      </c>
      <c r="F64" s="11"/>
      <c r="G64" s="23"/>
      <c r="H64" s="11"/>
      <c r="I64" s="11"/>
      <c r="J64" s="11"/>
    </row>
    <row r="65" spans="3:10" ht="12.75">
      <c r="C65" s="1" t="s">
        <v>65</v>
      </c>
      <c r="F65" s="11"/>
      <c r="G65" s="23"/>
      <c r="H65" s="11"/>
      <c r="I65" s="11"/>
      <c r="J65" s="11"/>
    </row>
    <row r="66" spans="3:10" ht="12.75">
      <c r="C66" s="1" t="s">
        <v>66</v>
      </c>
      <c r="F66" s="11"/>
      <c r="G66" s="23"/>
      <c r="H66" s="11"/>
      <c r="I66" s="11"/>
      <c r="J66" s="11"/>
    </row>
    <row r="67" spans="6:10" ht="12.75">
      <c r="F67" s="11"/>
      <c r="G67" s="23"/>
      <c r="H67" s="11"/>
      <c r="I67" s="11"/>
      <c r="J67" s="11"/>
    </row>
    <row r="68" spans="3:10" ht="12.75">
      <c r="C68" s="2" t="s">
        <v>46</v>
      </c>
      <c r="D68" s="2" t="s">
        <v>67</v>
      </c>
      <c r="F68" s="11">
        <v>-15.770849028582893</v>
      </c>
      <c r="G68" s="23">
        <f>(+G53/508381)*100</f>
        <v>-39.110037550577225</v>
      </c>
      <c r="H68" s="11"/>
      <c r="I68" s="11">
        <f>(+I53/508381)*100</f>
        <v>-27.93987186775273</v>
      </c>
      <c r="J68" s="11">
        <f>(+J53/508381)*100</f>
        <v>-48.67766497961175</v>
      </c>
    </row>
    <row r="69" spans="4:10" ht="12.75">
      <c r="D69" s="1" t="s">
        <v>68</v>
      </c>
      <c r="F69" s="11"/>
      <c r="G69" s="19"/>
      <c r="H69" s="11"/>
      <c r="I69" s="11"/>
      <c r="J69" s="25"/>
    </row>
    <row r="70" spans="6:10" ht="12.75">
      <c r="F70" s="11"/>
      <c r="G70" s="19"/>
      <c r="H70" s="11"/>
      <c r="I70" s="11"/>
      <c r="J70" s="25"/>
    </row>
    <row r="71" spans="3:10" ht="12.75">
      <c r="C71" s="2" t="s">
        <v>49</v>
      </c>
      <c r="D71" s="2" t="s">
        <v>69</v>
      </c>
      <c r="F71" s="32" t="s">
        <v>70</v>
      </c>
      <c r="G71" s="32" t="s">
        <v>70</v>
      </c>
      <c r="H71" s="32"/>
      <c r="I71" s="32" t="s">
        <v>70</v>
      </c>
      <c r="J71" s="32" t="s">
        <v>70</v>
      </c>
    </row>
    <row r="72" spans="6:10" ht="12.75">
      <c r="F72" s="11"/>
      <c r="G72" s="19"/>
      <c r="H72" s="11"/>
      <c r="I72" s="11"/>
      <c r="J72" s="11"/>
    </row>
    <row r="73" spans="6:10" ht="12.75">
      <c r="F73" s="11"/>
      <c r="G73" s="23"/>
      <c r="H73" s="11"/>
      <c r="I73" s="11"/>
      <c r="J73" s="11"/>
    </row>
  </sheetData>
  <printOptions/>
  <pageMargins left="0.5" right="0.5" top="0.75" bottom="0.75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35">
      <selection activeCell="D59" sqref="D59"/>
    </sheetView>
  </sheetViews>
  <sheetFormatPr defaultColWidth="9.140625" defaultRowHeight="12.75"/>
  <cols>
    <col min="1" max="1" width="4.140625" style="1" customWidth="1"/>
    <col min="2" max="2" width="3.8515625" style="1" customWidth="1"/>
    <col min="3" max="3" width="37.140625" style="1" customWidth="1"/>
    <col min="4" max="4" width="19.7109375" style="11" customWidth="1"/>
    <col min="5" max="5" width="5.421875" style="11" customWidth="1"/>
    <col min="6" max="6" width="19.7109375" style="11" customWidth="1"/>
    <col min="7" max="7" width="3.28125" style="11" customWidth="1"/>
    <col min="8" max="8" width="3.7109375" style="1" customWidth="1"/>
    <col min="9" max="16384" width="9.140625" style="1" customWidth="1"/>
  </cols>
  <sheetData>
    <row r="1" ht="12.75">
      <c r="A1" s="33" t="s">
        <v>71</v>
      </c>
    </row>
    <row r="2" ht="12.75">
      <c r="A2" s="34"/>
    </row>
    <row r="3" ht="12.75">
      <c r="A3" s="35" t="s">
        <v>72</v>
      </c>
    </row>
    <row r="4" ht="12.75">
      <c r="A4" s="36"/>
    </row>
    <row r="5" spans="4:7" ht="12.75">
      <c r="D5" s="15" t="s">
        <v>73</v>
      </c>
      <c r="E5" s="15"/>
      <c r="F5" s="13" t="s">
        <v>74</v>
      </c>
      <c r="G5" s="13"/>
    </row>
    <row r="6" spans="4:7" ht="12.75">
      <c r="D6" s="13" t="s">
        <v>75</v>
      </c>
      <c r="E6" s="13"/>
      <c r="F6" s="13" t="s">
        <v>76</v>
      </c>
      <c r="G6" s="13"/>
    </row>
    <row r="7" spans="4:7" ht="12.75">
      <c r="D7" s="15" t="str">
        <f>+'[1]pl'!F15</f>
        <v>30 June 2001</v>
      </c>
      <c r="E7" s="13"/>
      <c r="F7" s="15" t="s">
        <v>18</v>
      </c>
      <c r="G7" s="15"/>
    </row>
    <row r="8" spans="4:7" ht="12.75">
      <c r="D8" s="13" t="s">
        <v>19</v>
      </c>
      <c r="E8" s="13"/>
      <c r="F8" s="13" t="s">
        <v>19</v>
      </c>
      <c r="G8" s="13"/>
    </row>
    <row r="10" spans="1:6" ht="12.75">
      <c r="A10" s="2" t="s">
        <v>77</v>
      </c>
      <c r="B10" s="1" t="s">
        <v>78</v>
      </c>
      <c r="D10" s="11">
        <f>+'[1]Consol BS'!R5</f>
        <v>46304</v>
      </c>
      <c r="F10" s="11">
        <v>53872</v>
      </c>
    </row>
    <row r="11" spans="1:6" ht="12.75">
      <c r="A11" s="2" t="s">
        <v>79</v>
      </c>
      <c r="B11" s="1" t="s">
        <v>80</v>
      </c>
      <c r="D11" s="11">
        <f>+'[1]Consol BS'!S18</f>
        <v>264000</v>
      </c>
      <c r="F11" s="11">
        <v>265000</v>
      </c>
    </row>
    <row r="12" spans="1:6" ht="12.75">
      <c r="A12" s="2" t="s">
        <v>81</v>
      </c>
      <c r="B12" s="1" t="s">
        <v>82</v>
      </c>
      <c r="D12" s="23">
        <f>+'[1]Consol BS'!S10+422</f>
        <v>38</v>
      </c>
      <c r="F12" s="11">
        <v>8380</v>
      </c>
    </row>
    <row r="13" spans="1:6" ht="12.75">
      <c r="A13" s="2" t="s">
        <v>83</v>
      </c>
      <c r="B13" s="3" t="s">
        <v>84</v>
      </c>
      <c r="D13" s="11">
        <f>+'[1]Consol BS'!S14</f>
        <v>142196</v>
      </c>
      <c r="F13" s="11">
        <v>142179</v>
      </c>
    </row>
    <row r="14" spans="1:6" ht="12.75">
      <c r="A14" s="2">
        <v>5</v>
      </c>
      <c r="B14" s="3" t="s">
        <v>85</v>
      </c>
      <c r="D14" s="32">
        <v>0</v>
      </c>
      <c r="F14" s="11">
        <v>0</v>
      </c>
    </row>
    <row r="15" spans="1:6" ht="12.75">
      <c r="A15" s="2">
        <v>6</v>
      </c>
      <c r="B15" s="3" t="s">
        <v>86</v>
      </c>
      <c r="D15" s="11">
        <f>+'[1]Consol BS'!S35</f>
        <v>1460</v>
      </c>
      <c r="F15" s="11">
        <v>10841</v>
      </c>
    </row>
    <row r="16" spans="1:6" ht="12.75">
      <c r="A16" s="2">
        <v>7</v>
      </c>
      <c r="B16" s="1" t="s">
        <v>87</v>
      </c>
      <c r="D16" s="11">
        <f>+'[1]Consol BS'!S37</f>
        <v>125000</v>
      </c>
      <c r="F16" s="11">
        <v>125000</v>
      </c>
    </row>
    <row r="17" spans="1:6" ht="12.75">
      <c r="A17" s="2">
        <v>8</v>
      </c>
      <c r="B17" s="1" t="s">
        <v>88</v>
      </c>
      <c r="D17" s="23">
        <f>+'[1]Consol BS'!S27</f>
        <v>154850</v>
      </c>
      <c r="F17" s="11">
        <f>157356</f>
        <v>157356</v>
      </c>
    </row>
    <row r="18" spans="1:7" ht="12.75">
      <c r="A18" s="2"/>
      <c r="D18" s="1"/>
      <c r="E18" s="1"/>
      <c r="F18" s="1"/>
      <c r="G18" s="1"/>
    </row>
    <row r="20" spans="1:2" ht="12.75">
      <c r="A20" s="2">
        <v>9</v>
      </c>
      <c r="B20" s="34" t="s">
        <v>89</v>
      </c>
    </row>
    <row r="21" spans="3:6" ht="12.75">
      <c r="C21" s="1" t="s">
        <v>90</v>
      </c>
      <c r="D21" s="37">
        <f>+'[1]Consol BS'!S79</f>
        <v>2582</v>
      </c>
      <c r="F21" s="37">
        <v>2850</v>
      </c>
    </row>
    <row r="22" spans="3:6" ht="12.75">
      <c r="C22" s="1" t="s">
        <v>91</v>
      </c>
      <c r="D22" s="38">
        <f>+'[1]Consol BS'!S61</f>
        <v>65969</v>
      </c>
      <c r="F22" s="38">
        <v>87567</v>
      </c>
    </row>
    <row r="23" spans="3:6" ht="12.75">
      <c r="C23" s="1" t="s">
        <v>92</v>
      </c>
      <c r="D23" s="38">
        <f>+'[1]Consol BS'!S83+'[1]Consol BS'!S92+'[1]Consol BS'!S93</f>
        <v>46153</v>
      </c>
      <c r="F23" s="38">
        <v>60091</v>
      </c>
    </row>
    <row r="24" spans="3:8" ht="12.75">
      <c r="C24" s="1" t="s">
        <v>93</v>
      </c>
      <c r="D24" s="38">
        <f>+'[1]Consol BS'!S96</f>
        <v>19485</v>
      </c>
      <c r="F24" s="38">
        <v>21500</v>
      </c>
      <c r="H24" s="35"/>
    </row>
    <row r="25" spans="3:8" ht="12.75">
      <c r="C25" s="1" t="s">
        <v>94</v>
      </c>
      <c r="D25" s="39">
        <f>+'[1]Consol BS'!S52</f>
        <v>18206</v>
      </c>
      <c r="F25" s="38">
        <v>17876</v>
      </c>
      <c r="H25" s="35"/>
    </row>
    <row r="26" spans="3:8" ht="12.75">
      <c r="C26" s="1" t="s">
        <v>95</v>
      </c>
      <c r="D26" s="38">
        <f>+'[1]Consol BS'!S63+'[1]Consol BS'!S66+'[1]Consol BS'!S67+'[1]Consol BS'!S69+'[1]Consol BS'!S70+'[1]Consol BS'!S71</f>
        <v>252370</v>
      </c>
      <c r="F26" s="38">
        <v>270630</v>
      </c>
      <c r="H26" s="35"/>
    </row>
    <row r="27" spans="3:6" ht="12.75">
      <c r="C27" s="3" t="s">
        <v>96</v>
      </c>
      <c r="D27" s="40">
        <f>+'[1]Consol BS'!S42</f>
        <v>31658</v>
      </c>
      <c r="F27" s="41">
        <v>17071</v>
      </c>
    </row>
    <row r="28" spans="4:7" ht="12.75">
      <c r="D28" s="42">
        <f>SUM(D21:D27)</f>
        <v>436423</v>
      </c>
      <c r="F28" s="42">
        <f>SUM(F21:F27)</f>
        <v>477585</v>
      </c>
      <c r="G28" s="43"/>
    </row>
    <row r="29" spans="1:2" ht="12.75">
      <c r="A29" s="2">
        <v>10</v>
      </c>
      <c r="B29" s="34" t="s">
        <v>97</v>
      </c>
    </row>
    <row r="30" spans="3:6" ht="12.75">
      <c r="C30" s="1" t="s">
        <v>98</v>
      </c>
      <c r="D30" s="37">
        <f>+'[1]Consol BS'!S111</f>
        <v>-73965</v>
      </c>
      <c r="F30" s="37">
        <v>-94459</v>
      </c>
    </row>
    <row r="31" spans="3:6" ht="12.75">
      <c r="C31" s="1" t="s">
        <v>99</v>
      </c>
      <c r="D31" s="38">
        <f>+'[1]Consol BS'!S131-422</f>
        <v>-462001</v>
      </c>
      <c r="F31" s="38">
        <v>-367886</v>
      </c>
    </row>
    <row r="32" spans="3:6" ht="12.75">
      <c r="C32" s="1" t="s">
        <v>100</v>
      </c>
      <c r="D32" s="38">
        <f>+'[1]Consol BS'!S122+'[1]Consol BS'!S126</f>
        <v>-748373</v>
      </c>
      <c r="F32" s="38">
        <v>-742490</v>
      </c>
    </row>
    <row r="33" spans="3:6" ht="12.75">
      <c r="C33" s="1" t="s">
        <v>101</v>
      </c>
      <c r="D33" s="38">
        <f>+'[1]Consol BS'!S133</f>
        <v>-37558</v>
      </c>
      <c r="F33" s="38">
        <v>-41145</v>
      </c>
    </row>
    <row r="34" spans="3:6" ht="12.75">
      <c r="C34" s="1" t="s">
        <v>102</v>
      </c>
      <c r="D34" s="38">
        <f>+'[1]Consol BS'!S101</f>
        <v>-37212</v>
      </c>
      <c r="F34" s="38">
        <v>-29314</v>
      </c>
    </row>
    <row r="35" spans="4:7" ht="12.75">
      <c r="D35" s="42">
        <f>SUM(D30:D34)</f>
        <v>-1359109</v>
      </c>
      <c r="F35" s="42">
        <f>SUM(F30:F34)</f>
        <v>-1275294</v>
      </c>
      <c r="G35" s="43"/>
    </row>
    <row r="36" spans="4:7" ht="12.75">
      <c r="D36" s="43"/>
      <c r="F36" s="43"/>
      <c r="G36" s="43"/>
    </row>
    <row r="37" spans="1:7" ht="12.75">
      <c r="A37" s="2">
        <v>11</v>
      </c>
      <c r="B37" s="44" t="s">
        <v>103</v>
      </c>
      <c r="D37" s="43">
        <f>+D35+D28</f>
        <v>-922686</v>
      </c>
      <c r="F37" s="43">
        <f>+F35+F28</f>
        <v>-797709</v>
      </c>
      <c r="G37" s="43"/>
    </row>
    <row r="38" spans="4:7" ht="13.5" thickBot="1">
      <c r="D38" s="45">
        <f>+D37+SUM(D10:D17)</f>
        <v>-188838</v>
      </c>
      <c r="F38" s="45">
        <f>+F37+SUM(F10:F17)</f>
        <v>-35081</v>
      </c>
      <c r="G38" s="43"/>
    </row>
    <row r="39" ht="13.5" thickTop="1"/>
    <row r="41" spans="1:2" ht="12.75">
      <c r="A41" s="2">
        <v>12</v>
      </c>
      <c r="B41" s="34" t="s">
        <v>104</v>
      </c>
    </row>
    <row r="42" spans="2:6" ht="12.75">
      <c r="B42" s="1" t="s">
        <v>105</v>
      </c>
      <c r="D42" s="11">
        <f>-'[1]Consol BS'!R147-1</f>
        <v>508381</v>
      </c>
      <c r="F42" s="11">
        <v>508381</v>
      </c>
    </row>
    <row r="43" ht="12.75">
      <c r="B43" s="1" t="s">
        <v>106</v>
      </c>
    </row>
    <row r="44" spans="3:6" ht="12.75">
      <c r="C44" s="1" t="s">
        <v>107</v>
      </c>
      <c r="D44" s="11">
        <f>-'[1]Consol BS'!R149</f>
        <v>190535</v>
      </c>
      <c r="F44" s="11">
        <v>190535</v>
      </c>
    </row>
    <row r="45" spans="3:8" ht="12.75">
      <c r="C45" s="1" t="s">
        <v>108</v>
      </c>
      <c r="D45" s="11">
        <f>-'[1]Consol BS'!R150</f>
        <v>14186</v>
      </c>
      <c r="F45" s="11">
        <v>14186</v>
      </c>
      <c r="H45" s="35"/>
    </row>
    <row r="46" spans="3:6" ht="12.75">
      <c r="C46" s="1" t="s">
        <v>109</v>
      </c>
      <c r="D46" s="11">
        <f>-'[1]Consol BS'!R154</f>
        <v>2955</v>
      </c>
      <c r="F46" s="11">
        <v>2910</v>
      </c>
    </row>
    <row r="47" spans="3:6" ht="12.75">
      <c r="C47" s="3" t="s">
        <v>110</v>
      </c>
      <c r="D47" s="11">
        <v>0</v>
      </c>
      <c r="F47" s="11">
        <v>0</v>
      </c>
    </row>
    <row r="48" spans="3:7" ht="12.75">
      <c r="C48" s="3" t="s">
        <v>111</v>
      </c>
      <c r="D48" s="46">
        <f>-'[1]Consol BS'!R156-'[1]Consol BS'!R157</f>
        <v>-747137</v>
      </c>
      <c r="E48" s="1"/>
      <c r="F48" s="46">
        <v>-605096</v>
      </c>
      <c r="G48" s="46"/>
    </row>
    <row r="49" spans="3:7" ht="12.75">
      <c r="C49" s="3" t="s">
        <v>112</v>
      </c>
      <c r="D49" s="46">
        <f>-'[1]Consol BS'!T153</f>
        <v>-233884</v>
      </c>
      <c r="E49" s="1"/>
      <c r="F49" s="46">
        <v>-233884</v>
      </c>
      <c r="G49" s="46"/>
    </row>
    <row r="50" spans="3:6" ht="12.75">
      <c r="C50" s="1" t="s">
        <v>113</v>
      </c>
      <c r="D50" s="11">
        <f>-'[1]Consol BS'!R151</f>
        <v>6874</v>
      </c>
      <c r="F50" s="11">
        <v>3095</v>
      </c>
    </row>
    <row r="51" spans="4:7" ht="12.75">
      <c r="D51" s="29">
        <f>SUM(D42:D50)</f>
        <v>-258090</v>
      </c>
      <c r="F51" s="29">
        <f>SUM(F42:F50)</f>
        <v>-119873</v>
      </c>
      <c r="G51" s="43"/>
    </row>
    <row r="52" spans="1:6" ht="12.75">
      <c r="A52" s="2">
        <v>13</v>
      </c>
      <c r="B52" s="1" t="s">
        <v>114</v>
      </c>
      <c r="D52" s="11">
        <f>-'[1]Consol BS'!S175</f>
        <v>19441</v>
      </c>
      <c r="F52" s="11">
        <v>24260</v>
      </c>
    </row>
    <row r="53" spans="1:6" ht="12.75">
      <c r="A53" s="2">
        <v>14</v>
      </c>
      <c r="B53" s="1" t="s">
        <v>115</v>
      </c>
      <c r="D53" s="11">
        <f>-'[1]Consol BS'!S169-'[1]Consol BS'!S166</f>
        <v>44325</v>
      </c>
      <c r="F53" s="11">
        <v>55125</v>
      </c>
    </row>
    <row r="54" spans="1:6" ht="12.75">
      <c r="A54" s="2">
        <v>15</v>
      </c>
      <c r="B54" s="1" t="s">
        <v>116</v>
      </c>
      <c r="D54" s="11">
        <f>-'[1]Consol BS'!S163-1</f>
        <v>308</v>
      </c>
      <c r="F54" s="11">
        <v>229</v>
      </c>
    </row>
    <row r="55" spans="1:6" ht="12.75">
      <c r="A55" s="2">
        <v>16</v>
      </c>
      <c r="B55" s="3" t="s">
        <v>117</v>
      </c>
      <c r="D55" s="11">
        <f>-'[1]Consol BS'!S173</f>
        <v>5178</v>
      </c>
      <c r="F55" s="11">
        <v>5178</v>
      </c>
    </row>
    <row r="56" spans="4:7" ht="13.5" thickBot="1">
      <c r="D56" s="45">
        <f>SUM(D51:D55)</f>
        <v>-188838</v>
      </c>
      <c r="F56" s="45">
        <f>SUM(F51:F55)</f>
        <v>-35081</v>
      </c>
      <c r="G56" s="43"/>
    </row>
    <row r="57" ht="13.5" thickTop="1"/>
    <row r="58" spans="1:7" ht="12.75">
      <c r="A58" s="2">
        <v>17</v>
      </c>
      <c r="B58" s="1" t="s">
        <v>118</v>
      </c>
      <c r="D58" s="47">
        <v>-0.5105422901327941</v>
      </c>
      <c r="E58" s="48"/>
      <c r="F58" s="47">
        <v>-0.25711818498330974</v>
      </c>
      <c r="G58" s="43"/>
    </row>
  </sheetData>
  <printOptions/>
  <pageMargins left="0.5" right="0.5" top="0.75" bottom="0.75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66">
      <selection activeCell="A181" sqref="A181"/>
    </sheetView>
  </sheetViews>
  <sheetFormatPr defaultColWidth="9.140625" defaultRowHeight="12.75"/>
  <cols>
    <col min="1" max="1" width="4.28125" style="1" customWidth="1"/>
    <col min="2" max="2" width="2.8515625" style="1" customWidth="1"/>
    <col min="3" max="3" width="9.140625" style="1" customWidth="1"/>
    <col min="4" max="4" width="10.00390625" style="1" customWidth="1"/>
    <col min="5" max="5" width="13.00390625" style="1" customWidth="1"/>
    <col min="6" max="6" width="15.28125" style="1" customWidth="1"/>
    <col min="7" max="8" width="14.421875" style="1" customWidth="1"/>
    <col min="9" max="9" width="18.8515625" style="1" customWidth="1"/>
    <col min="10" max="10" width="9.140625" style="1" customWidth="1"/>
    <col min="11" max="11" width="9.7109375" style="1" customWidth="1"/>
    <col min="12" max="12" width="8.7109375" style="1" customWidth="1"/>
    <col min="13" max="16384" width="9.140625" style="1" customWidth="1"/>
  </cols>
  <sheetData>
    <row r="1" ht="12.75">
      <c r="A1" s="33" t="s">
        <v>71</v>
      </c>
    </row>
    <row r="2" ht="12.75">
      <c r="A2" s="49" t="s">
        <v>119</v>
      </c>
    </row>
    <row r="4" spans="1:2" ht="12.75">
      <c r="A4" s="2" t="s">
        <v>77</v>
      </c>
      <c r="B4" s="34" t="s">
        <v>120</v>
      </c>
    </row>
    <row r="5" ht="12.75">
      <c r="B5" s="1" t="s">
        <v>121</v>
      </c>
    </row>
    <row r="6" ht="12.75">
      <c r="B6" s="2" t="s">
        <v>122</v>
      </c>
    </row>
    <row r="8" spans="1:2" ht="12.75">
      <c r="A8" s="2" t="s">
        <v>79</v>
      </c>
      <c r="B8" s="34" t="s">
        <v>123</v>
      </c>
    </row>
    <row r="9" spans="1:2" ht="12.75">
      <c r="A9" s="2"/>
      <c r="B9" s="2" t="s">
        <v>124</v>
      </c>
    </row>
    <row r="11" spans="1:2" ht="12.75">
      <c r="A11" s="2" t="s">
        <v>81</v>
      </c>
      <c r="B11" s="34" t="s">
        <v>125</v>
      </c>
    </row>
    <row r="12" spans="1:2" ht="12.75">
      <c r="A12" s="2"/>
      <c r="B12" s="2" t="s">
        <v>126</v>
      </c>
    </row>
    <row r="14" spans="1:2" ht="12.75">
      <c r="A14" s="2" t="s">
        <v>83</v>
      </c>
      <c r="B14" s="34" t="s">
        <v>127</v>
      </c>
    </row>
    <row r="15" ht="12.75">
      <c r="B15" s="2" t="s">
        <v>128</v>
      </c>
    </row>
    <row r="16" ht="12.75">
      <c r="B16" s="2" t="s">
        <v>129</v>
      </c>
    </row>
    <row r="18" spans="1:2" ht="12.75">
      <c r="A18" s="2">
        <v>5</v>
      </c>
      <c r="B18" s="34" t="s">
        <v>130</v>
      </c>
    </row>
    <row r="19" spans="1:2" ht="12.75">
      <c r="A19" s="2"/>
      <c r="B19" s="2" t="s">
        <v>131</v>
      </c>
    </row>
    <row r="21" spans="1:2" ht="12.75">
      <c r="A21" s="2">
        <v>6</v>
      </c>
      <c r="B21" s="34" t="s">
        <v>132</v>
      </c>
    </row>
    <row r="22" spans="1:2" ht="12.75">
      <c r="A22" s="2"/>
      <c r="B22" s="2" t="s">
        <v>133</v>
      </c>
    </row>
    <row r="23" spans="1:8" ht="12.75">
      <c r="A23" s="2"/>
      <c r="H23" s="50"/>
    </row>
    <row r="24" spans="1:8" ht="12.75">
      <c r="A24" s="2"/>
      <c r="B24" s="2" t="s">
        <v>21</v>
      </c>
      <c r="C24" s="1" t="s">
        <v>134</v>
      </c>
      <c r="H24" s="50"/>
    </row>
    <row r="25" spans="1:8" ht="6" customHeight="1">
      <c r="A25" s="2"/>
      <c r="B25" s="2"/>
      <c r="H25" s="50"/>
    </row>
    <row r="26" spans="1:8" ht="12.75">
      <c r="A26" s="2"/>
      <c r="B26" s="2"/>
      <c r="H26" s="51" t="s">
        <v>135</v>
      </c>
    </row>
    <row r="27" spans="1:8" ht="12.75">
      <c r="A27" s="2"/>
      <c r="B27" s="2"/>
      <c r="G27" s="52" t="s">
        <v>136</v>
      </c>
      <c r="H27" s="52" t="s">
        <v>137</v>
      </c>
    </row>
    <row r="28" spans="1:8" ht="12.75">
      <c r="A28" s="2"/>
      <c r="B28" s="2"/>
      <c r="G28" s="53" t="s">
        <v>19</v>
      </c>
      <c r="H28" s="53" t="s">
        <v>19</v>
      </c>
    </row>
    <row r="29" spans="1:8" ht="6" customHeight="1">
      <c r="A29" s="2"/>
      <c r="B29" s="2"/>
      <c r="H29" s="50"/>
    </row>
    <row r="30" spans="1:8" ht="12.75">
      <c r="A30" s="2"/>
      <c r="C30" s="1" t="s">
        <v>138</v>
      </c>
      <c r="G30" s="56">
        <v>0</v>
      </c>
      <c r="H30" s="57">
        <v>0</v>
      </c>
    </row>
    <row r="31" spans="1:8" ht="12.75">
      <c r="A31" s="2"/>
      <c r="C31" s="1" t="s">
        <v>139</v>
      </c>
      <c r="G31" s="56">
        <v>0</v>
      </c>
      <c r="H31" s="57">
        <f>+'[1]shares'!F10</f>
        <v>2061</v>
      </c>
    </row>
    <row r="32" spans="1:8" ht="12.75">
      <c r="A32" s="2"/>
      <c r="C32" s="2" t="s">
        <v>140</v>
      </c>
      <c r="G32" s="56">
        <v>0</v>
      </c>
      <c r="H32" s="57">
        <f>+'[1]shares'!F14</f>
        <v>-291</v>
      </c>
    </row>
    <row r="33" spans="1:8" ht="12.75">
      <c r="A33" s="2"/>
      <c r="H33" s="32"/>
    </row>
    <row r="34" spans="1:8" ht="12.75">
      <c r="A34" s="2"/>
      <c r="B34" s="2" t="s">
        <v>23</v>
      </c>
      <c r="C34" s="2" t="s">
        <v>141</v>
      </c>
      <c r="H34" s="32"/>
    </row>
    <row r="35" spans="1:8" ht="12.75">
      <c r="A35" s="2"/>
      <c r="B35" s="2"/>
      <c r="H35" s="32"/>
    </row>
    <row r="36" spans="1:8" ht="12.75">
      <c r="A36" s="2"/>
      <c r="C36" s="1" t="s">
        <v>142</v>
      </c>
      <c r="H36" s="25">
        <f>+'[1]shares'!F22</f>
        <v>241</v>
      </c>
    </row>
    <row r="37" spans="1:8" ht="12.75">
      <c r="A37" s="2"/>
      <c r="C37" s="1" t="s">
        <v>143</v>
      </c>
      <c r="H37" s="32"/>
    </row>
    <row r="38" spans="1:8" ht="12.75">
      <c r="A38" s="2"/>
      <c r="C38" s="2" t="s">
        <v>144</v>
      </c>
      <c r="H38" s="25">
        <f>+'[1]shares'!F27</f>
        <v>190</v>
      </c>
    </row>
    <row r="39" spans="1:8" ht="12.75">
      <c r="A39" s="2"/>
      <c r="C39" s="1" t="s">
        <v>145</v>
      </c>
      <c r="H39" s="32"/>
    </row>
    <row r="40" spans="3:8" ht="12.75">
      <c r="C40" s="2" t="s">
        <v>146</v>
      </c>
      <c r="H40" s="57">
        <f>+'[1]shares'!F29</f>
        <v>167</v>
      </c>
    </row>
    <row r="42" spans="1:2" ht="12.75">
      <c r="A42" s="2">
        <v>7</v>
      </c>
      <c r="B42" s="44" t="s">
        <v>147</v>
      </c>
    </row>
    <row r="43" spans="1:2" ht="12.75">
      <c r="A43" s="2"/>
      <c r="B43" s="2" t="s">
        <v>148</v>
      </c>
    </row>
    <row r="45" spans="1:2" ht="12.75">
      <c r="A45" s="2">
        <v>8</v>
      </c>
      <c r="B45" s="34" t="s">
        <v>149</v>
      </c>
    </row>
    <row r="46" spans="1:2" ht="12.75">
      <c r="A46" s="2"/>
      <c r="B46" s="2" t="s">
        <v>150</v>
      </c>
    </row>
    <row r="47" spans="1:2" ht="12.75">
      <c r="A47" s="2"/>
      <c r="B47" s="2"/>
    </row>
    <row r="48" spans="1:3" ht="12.75">
      <c r="A48" s="2"/>
      <c r="B48" s="2" t="s">
        <v>46</v>
      </c>
      <c r="C48" s="2" t="s">
        <v>151</v>
      </c>
    </row>
    <row r="49" spans="1:3" ht="12.75">
      <c r="A49" s="2"/>
      <c r="B49" s="2"/>
      <c r="C49" s="2" t="s">
        <v>152</v>
      </c>
    </row>
    <row r="50" spans="1:3" ht="12.75">
      <c r="A50" s="2"/>
      <c r="B50" s="2"/>
      <c r="C50" s="1" t="s">
        <v>153</v>
      </c>
    </row>
    <row r="51" spans="1:2" ht="12.75">
      <c r="A51" s="2"/>
      <c r="B51" s="2"/>
    </row>
    <row r="52" spans="1:3" ht="12.75">
      <c r="A52" s="2"/>
      <c r="B52" s="2"/>
      <c r="C52" s="2" t="s">
        <v>154</v>
      </c>
    </row>
    <row r="53" spans="1:3" ht="12.75">
      <c r="A53" s="2"/>
      <c r="B53" s="2"/>
      <c r="C53" s="3" t="s">
        <v>155</v>
      </c>
    </row>
    <row r="54" spans="1:3" ht="12.75">
      <c r="A54" s="2"/>
      <c r="B54" s="2"/>
      <c r="C54" s="3" t="s">
        <v>156</v>
      </c>
    </row>
    <row r="55" spans="1:3" ht="12.75">
      <c r="A55" s="2"/>
      <c r="B55" s="2"/>
      <c r="C55" s="3" t="s">
        <v>157</v>
      </c>
    </row>
    <row r="56" spans="1:3" ht="12.75">
      <c r="A56" s="2"/>
      <c r="B56" s="2"/>
      <c r="C56" s="3" t="s">
        <v>158</v>
      </c>
    </row>
    <row r="57" spans="1:3" ht="12.75">
      <c r="A57" s="2"/>
      <c r="B57" s="2"/>
      <c r="C57" s="3" t="s">
        <v>159</v>
      </c>
    </row>
    <row r="58" spans="1:3" ht="12.75">
      <c r="A58" s="2"/>
      <c r="B58" s="2"/>
      <c r="C58" s="1" t="s">
        <v>160</v>
      </c>
    </row>
    <row r="59" spans="1:3" ht="12.75">
      <c r="A59" s="2"/>
      <c r="B59" s="2"/>
      <c r="C59" s="1" t="s">
        <v>161</v>
      </c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3" ht="12.75">
      <c r="A67" s="2"/>
      <c r="B67" s="2" t="s">
        <v>49</v>
      </c>
      <c r="C67" s="2" t="s">
        <v>162</v>
      </c>
    </row>
    <row r="68" spans="1:3" ht="12.75">
      <c r="A68" s="2"/>
      <c r="B68" s="2"/>
      <c r="C68" s="2" t="s">
        <v>163</v>
      </c>
    </row>
    <row r="69" spans="1:3" ht="12.75">
      <c r="A69" s="2"/>
      <c r="B69" s="2"/>
      <c r="C69" s="1" t="s">
        <v>164</v>
      </c>
    </row>
    <row r="70" spans="1:3" ht="12.75">
      <c r="A70" s="2"/>
      <c r="B70" s="2"/>
      <c r="C70" s="1" t="s">
        <v>165</v>
      </c>
    </row>
    <row r="71" spans="1:3" ht="12.75">
      <c r="A71" s="2"/>
      <c r="B71" s="2"/>
      <c r="C71" s="1" t="s">
        <v>166</v>
      </c>
    </row>
    <row r="72" spans="1:2" ht="12.75">
      <c r="A72" s="2"/>
      <c r="B72" s="2"/>
    </row>
    <row r="73" spans="1:3" ht="12.75">
      <c r="A73" s="2"/>
      <c r="B73" s="2"/>
      <c r="C73" s="1" t="s">
        <v>167</v>
      </c>
    </row>
    <row r="74" spans="1:3" ht="12.75">
      <c r="A74" s="2"/>
      <c r="B74" s="2"/>
      <c r="C74" s="1" t="s">
        <v>168</v>
      </c>
    </row>
    <row r="75" spans="1:3" ht="12.75">
      <c r="A75" s="2"/>
      <c r="B75" s="2"/>
      <c r="C75" s="1" t="s">
        <v>169</v>
      </c>
    </row>
    <row r="76" spans="1:3" ht="12.75">
      <c r="A76" s="2"/>
      <c r="B76" s="2"/>
      <c r="C76" s="1" t="s">
        <v>170</v>
      </c>
    </row>
    <row r="77" spans="1:2" ht="12.75">
      <c r="A77" s="2"/>
      <c r="B77" s="2"/>
    </row>
    <row r="78" spans="1:2" ht="12.75">
      <c r="A78" s="2">
        <v>9</v>
      </c>
      <c r="B78" s="34" t="s">
        <v>171</v>
      </c>
    </row>
    <row r="79" spans="1:2" ht="12.75">
      <c r="A79" s="2"/>
      <c r="B79" s="2" t="s">
        <v>172</v>
      </c>
    </row>
    <row r="80" spans="1:2" ht="12.75">
      <c r="A80" s="2"/>
      <c r="B80" s="2" t="s">
        <v>173</v>
      </c>
    </row>
    <row r="82" spans="1:2" ht="12.75">
      <c r="A82" s="2">
        <v>10</v>
      </c>
      <c r="B82" s="34" t="s">
        <v>174</v>
      </c>
    </row>
    <row r="83" spans="1:2" ht="12.75">
      <c r="A83" s="2"/>
      <c r="B83" s="2" t="s">
        <v>175</v>
      </c>
    </row>
    <row r="85" ht="12.75">
      <c r="G85" s="50" t="s">
        <v>19</v>
      </c>
    </row>
    <row r="86" spans="2:7" ht="12.75">
      <c r="B86" s="2" t="s">
        <v>176</v>
      </c>
      <c r="G86" s="53"/>
    </row>
    <row r="87" spans="2:7" ht="12.75">
      <c r="B87" s="2"/>
      <c r="G87" s="53"/>
    </row>
    <row r="88" spans="1:7" ht="12.75">
      <c r="A88" s="1" t="s">
        <v>177</v>
      </c>
      <c r="B88" s="2" t="s">
        <v>178</v>
      </c>
      <c r="G88" s="32">
        <f>-'[1]Consol BS'!S122</f>
        <v>700088</v>
      </c>
    </row>
    <row r="89" spans="2:7" ht="12.75">
      <c r="B89" s="2" t="s">
        <v>179</v>
      </c>
      <c r="G89" s="32">
        <f>-'[1]Consol BS'!S126</f>
        <v>48285</v>
      </c>
    </row>
    <row r="90" spans="2:7" ht="13.5" thickBot="1">
      <c r="B90" s="34"/>
      <c r="G90" s="58">
        <f>SUM(G88:G89)</f>
        <v>748373</v>
      </c>
    </row>
    <row r="91" spans="2:6" ht="13.5" thickTop="1">
      <c r="B91" s="3" t="s">
        <v>180</v>
      </c>
      <c r="F91" s="11"/>
    </row>
    <row r="92" spans="2:6" ht="12.75">
      <c r="B92" s="3"/>
      <c r="F92" s="11"/>
    </row>
    <row r="93" spans="2:7" ht="13.5" thickBot="1">
      <c r="B93" s="3" t="s">
        <v>178</v>
      </c>
      <c r="F93" s="11"/>
      <c r="G93" s="16">
        <f>-'[1]Consol BS'!S166</f>
        <v>44325</v>
      </c>
    </row>
    <row r="94" spans="2:6" ht="7.5" customHeight="1" thickTop="1">
      <c r="B94" s="2"/>
      <c r="F94" s="11"/>
    </row>
    <row r="95" spans="1:6" ht="12.75">
      <c r="A95" s="1" t="s">
        <v>177</v>
      </c>
      <c r="B95" s="2" t="s">
        <v>181</v>
      </c>
      <c r="F95" s="11"/>
    </row>
    <row r="96" spans="2:6" ht="12.75">
      <c r="B96" s="2"/>
      <c r="F96" s="11"/>
    </row>
    <row r="97" spans="1:2" ht="12.75">
      <c r="A97" s="2">
        <v>11</v>
      </c>
      <c r="B97" s="34" t="s">
        <v>182</v>
      </c>
    </row>
    <row r="98" spans="1:2" ht="12.75">
      <c r="A98" s="2"/>
      <c r="B98" s="2" t="s">
        <v>236</v>
      </c>
    </row>
    <row r="99" spans="1:2" ht="12.75">
      <c r="A99" s="2"/>
      <c r="B99" s="2" t="s">
        <v>183</v>
      </c>
    </row>
    <row r="101" spans="1:2" ht="12.75">
      <c r="A101" s="2">
        <v>12</v>
      </c>
      <c r="B101" s="34" t="s">
        <v>184</v>
      </c>
    </row>
    <row r="102" spans="1:2" ht="12.75">
      <c r="A102" s="2"/>
      <c r="B102" s="2" t="s">
        <v>185</v>
      </c>
    </row>
    <row r="104" spans="1:2" ht="12.75">
      <c r="A104" s="2">
        <v>13</v>
      </c>
      <c r="B104" s="34" t="s">
        <v>186</v>
      </c>
    </row>
    <row r="105" spans="1:2" ht="12.75">
      <c r="A105" s="2"/>
      <c r="B105" s="2" t="s">
        <v>187</v>
      </c>
    </row>
    <row r="107" spans="1:2" ht="12.75">
      <c r="A107" s="2">
        <v>14</v>
      </c>
      <c r="B107" s="33" t="s">
        <v>188</v>
      </c>
    </row>
    <row r="108" spans="1:2" ht="12.75">
      <c r="A108" s="2"/>
      <c r="B108" s="2" t="s">
        <v>189</v>
      </c>
    </row>
    <row r="110" spans="5:7" ht="12.75" customHeight="1">
      <c r="E110" s="25"/>
      <c r="F110" s="59" t="s">
        <v>190</v>
      </c>
      <c r="G110" s="32" t="s">
        <v>191</v>
      </c>
    </row>
    <row r="111" spans="5:7" ht="12.75">
      <c r="E111" s="32" t="s">
        <v>22</v>
      </c>
      <c r="F111" s="32" t="s">
        <v>192</v>
      </c>
      <c r="G111" s="32" t="s">
        <v>193</v>
      </c>
    </row>
    <row r="112" spans="2:7" ht="15">
      <c r="B112" s="54" t="s">
        <v>194</v>
      </c>
      <c r="E112" s="55" t="s">
        <v>19</v>
      </c>
      <c r="F112" s="55" t="s">
        <v>19</v>
      </c>
      <c r="G112" s="55" t="s">
        <v>19</v>
      </c>
    </row>
    <row r="113" spans="5:7" ht="12.75" customHeight="1">
      <c r="E113" s="11"/>
      <c r="F113" s="11"/>
      <c r="G113" s="11"/>
    </row>
    <row r="114" spans="2:7" ht="12.75">
      <c r="B114" s="1" t="s">
        <v>195</v>
      </c>
      <c r="E114" s="11">
        <f>+ROUND('[1]Segment'!D38/1000,0)</f>
        <v>14575</v>
      </c>
      <c r="F114" s="11">
        <f>+ROUND('[1]Segment'!F38/1000,0)</f>
        <v>-20723</v>
      </c>
      <c r="G114" s="11">
        <f>+ROUND('[1]Segment'!G38/1000,0)</f>
        <v>158720</v>
      </c>
    </row>
    <row r="115" spans="5:7" ht="12.75" customHeight="1">
      <c r="E115" s="11"/>
      <c r="F115" s="11"/>
      <c r="G115" s="11"/>
    </row>
    <row r="116" spans="2:7" ht="12.75">
      <c r="B116" s="1" t="s">
        <v>196</v>
      </c>
      <c r="E116" s="11">
        <f>+ROUND('[1]Segment'!D20/1000,0)</f>
        <v>20409</v>
      </c>
      <c r="F116" s="11">
        <f>+ROUND('[1]Segment'!F20/1000,0)</f>
        <v>-11423</v>
      </c>
      <c r="G116" s="11">
        <f>+ROUND('[1]Segment'!G20/1000,0)</f>
        <v>196655</v>
      </c>
    </row>
    <row r="117" spans="5:7" ht="12.75" customHeight="1">
      <c r="E117" s="11"/>
      <c r="F117" s="11"/>
      <c r="G117" s="11"/>
    </row>
    <row r="118" spans="2:7" ht="12.75">
      <c r="B118" s="1" t="s">
        <v>197</v>
      </c>
      <c r="E118" s="11">
        <f>+ROUND('[1]Segment'!D46/1000,0)</f>
        <v>66695</v>
      </c>
      <c r="F118" s="11">
        <f>+ROUND('[1]Segment'!F46/1000,0)</f>
        <v>-28224</v>
      </c>
      <c r="G118" s="11">
        <f>+ROUND('[1]Segment'!G46/1000,0)</f>
        <v>102021</v>
      </c>
    </row>
    <row r="119" spans="5:7" ht="12.75" customHeight="1">
      <c r="E119" s="11"/>
      <c r="F119" s="11"/>
      <c r="G119" s="11"/>
    </row>
    <row r="120" spans="2:7" ht="12.75">
      <c r="B120" s="1" t="s">
        <v>198</v>
      </c>
      <c r="E120" s="11">
        <f>+ROUND('[1]Segment'!D56/1000,0)</f>
        <v>3603</v>
      </c>
      <c r="F120" s="11">
        <f>+ROUND('[1]Segment'!F56/1000,0)</f>
        <v>-13242</v>
      </c>
      <c r="G120" s="11">
        <f>+ROUND('[1]Segment'!G56/1000,0)</f>
        <v>9917</v>
      </c>
    </row>
    <row r="121" spans="5:7" ht="12.75" customHeight="1">
      <c r="E121" s="11"/>
      <c r="F121" s="11"/>
      <c r="G121" s="11"/>
    </row>
    <row r="122" spans="2:7" ht="12.75">
      <c r="B122" s="2" t="s">
        <v>199</v>
      </c>
      <c r="E122" s="11">
        <f>+ROUND('[1]Segment'!D72/1000+'[1]Segment'!D86/1000,0)</f>
        <v>61661</v>
      </c>
      <c r="F122" s="10">
        <f>+ROUND('[1]Segment'!F72/1000+'[1]Segment'!F86/1000,0)</f>
        <v>-74116</v>
      </c>
      <c r="G122" s="11">
        <f>+ROUND('[1]Segment'!G72/1000+'[1]Segment'!G86/1000,0)-2</f>
        <v>702920</v>
      </c>
    </row>
    <row r="123" spans="3:7" ht="12.75">
      <c r="C123" s="1" t="s">
        <v>200</v>
      </c>
      <c r="E123" s="11"/>
      <c r="F123" s="11"/>
      <c r="G123" s="11"/>
    </row>
    <row r="124" spans="5:7" ht="12.75">
      <c r="E124" s="29">
        <f>SUM(E114:E123)</f>
        <v>166943</v>
      </c>
      <c r="F124" s="29">
        <f>SUM(F114:F123)</f>
        <v>-147728</v>
      </c>
      <c r="G124" s="29">
        <f>SUM(G114:G123)</f>
        <v>1170233</v>
      </c>
    </row>
    <row r="125" spans="2:7" ht="12.75">
      <c r="B125" s="1" t="s">
        <v>201</v>
      </c>
      <c r="E125" s="43"/>
      <c r="F125" s="43"/>
      <c r="G125" s="43"/>
    </row>
    <row r="126" spans="3:7" ht="12.75">
      <c r="C126" s="2" t="s">
        <v>202</v>
      </c>
      <c r="E126" s="43">
        <v>0</v>
      </c>
      <c r="F126" s="43">
        <f>+ROUND('[1]Segment'!F89/1000,0)</f>
        <v>38</v>
      </c>
      <c r="G126" s="43">
        <f>+F126</f>
        <v>38</v>
      </c>
    </row>
    <row r="127" spans="5:7" ht="13.5" thickBot="1">
      <c r="E127" s="45">
        <f>SUM(E124:E126)</f>
        <v>166943</v>
      </c>
      <c r="F127" s="45">
        <f>SUM(F124:F126)</f>
        <v>-147690</v>
      </c>
      <c r="G127" s="45">
        <f>SUM(G124:G126)</f>
        <v>1170271</v>
      </c>
    </row>
    <row r="128" ht="13.5" thickTop="1"/>
    <row r="129" ht="12.75">
      <c r="B129" s="1" t="s">
        <v>203</v>
      </c>
    </row>
    <row r="130" ht="12.75">
      <c r="B130" s="1" t="s">
        <v>204</v>
      </c>
    </row>
    <row r="136" spans="1:2" ht="12.75">
      <c r="A136" s="2">
        <v>15</v>
      </c>
      <c r="B136" s="34" t="s">
        <v>205</v>
      </c>
    </row>
    <row r="137" spans="1:2" ht="12.75">
      <c r="A137" s="2"/>
      <c r="B137" s="1" t="s">
        <v>206</v>
      </c>
    </row>
    <row r="138" spans="1:2" ht="12.75">
      <c r="A138" s="2"/>
      <c r="B138" s="1" t="s">
        <v>207</v>
      </c>
    </row>
    <row r="139" spans="1:2" ht="12.75">
      <c r="A139" s="2"/>
      <c r="B139" s="3"/>
    </row>
    <row r="140" spans="1:2" ht="12.75">
      <c r="A140" s="2">
        <v>16</v>
      </c>
      <c r="B140" s="33" t="s">
        <v>208</v>
      </c>
    </row>
    <row r="141" spans="1:2" ht="12.75">
      <c r="A141" s="2"/>
      <c r="B141" s="1" t="s">
        <v>209</v>
      </c>
    </row>
    <row r="142" spans="1:2" ht="12.75">
      <c r="A142" s="2"/>
      <c r="B142" s="1" t="s">
        <v>210</v>
      </c>
    </row>
    <row r="143" spans="1:2" ht="12.75">
      <c r="A143" s="2"/>
      <c r="B143" s="1" t="s">
        <v>234</v>
      </c>
    </row>
    <row r="144" spans="1:2" ht="12.75">
      <c r="A144" s="2"/>
      <c r="B144" s="1" t="s">
        <v>235</v>
      </c>
    </row>
    <row r="145" spans="1:2" ht="12.75">
      <c r="A145" s="2"/>
      <c r="B145" s="33"/>
    </row>
    <row r="146" spans="1:2" ht="12.75">
      <c r="A146" s="2"/>
      <c r="B146" s="3" t="s">
        <v>232</v>
      </c>
    </row>
    <row r="147" spans="1:2" ht="12.75">
      <c r="A147" s="2"/>
      <c r="B147" s="3" t="s">
        <v>211</v>
      </c>
    </row>
    <row r="148" spans="1:2" ht="12.75">
      <c r="A148" s="2"/>
      <c r="B148" s="3"/>
    </row>
    <row r="149" spans="1:2" ht="12.75">
      <c r="A149" s="2"/>
      <c r="B149" s="3" t="s">
        <v>212</v>
      </c>
    </row>
    <row r="150" spans="1:2" ht="12.75">
      <c r="A150" s="2"/>
      <c r="B150" s="3" t="s">
        <v>233</v>
      </c>
    </row>
    <row r="151" spans="1:2" ht="12.75">
      <c r="A151" s="2"/>
      <c r="B151" s="3" t="s">
        <v>237</v>
      </c>
    </row>
    <row r="152" spans="1:2" ht="12.75">
      <c r="A152" s="2"/>
      <c r="B152" s="3" t="s">
        <v>213</v>
      </c>
    </row>
    <row r="153" spans="1:2" ht="12.75">
      <c r="A153" s="2"/>
      <c r="B153" s="2"/>
    </row>
    <row r="154" spans="1:2" ht="12.75">
      <c r="A154" s="2">
        <v>17</v>
      </c>
      <c r="B154" s="44" t="s">
        <v>214</v>
      </c>
    </row>
    <row r="155" spans="1:2" ht="12.75">
      <c r="A155" s="2"/>
      <c r="B155" s="3" t="s">
        <v>215</v>
      </c>
    </row>
    <row r="156" spans="1:2" ht="12.75">
      <c r="A156" s="2"/>
      <c r="B156" s="2"/>
    </row>
    <row r="157" spans="1:2" ht="12.75">
      <c r="A157" s="2">
        <v>18</v>
      </c>
      <c r="B157" s="34" t="s">
        <v>216</v>
      </c>
    </row>
    <row r="158" spans="1:2" ht="12.75">
      <c r="A158" s="2"/>
      <c r="B158" s="2" t="s">
        <v>217</v>
      </c>
    </row>
    <row r="159" spans="1:2" ht="12.75">
      <c r="A159" s="2"/>
      <c r="B159" s="2"/>
    </row>
    <row r="160" spans="1:2" ht="12.75">
      <c r="A160" s="2" t="s">
        <v>218</v>
      </c>
      <c r="B160" s="33" t="s">
        <v>219</v>
      </c>
    </row>
    <row r="161" spans="1:2" ht="12.75">
      <c r="A161" s="2"/>
      <c r="B161" s="2" t="s">
        <v>220</v>
      </c>
    </row>
    <row r="162" spans="1:2" ht="12.75">
      <c r="A162" s="2"/>
      <c r="B162" s="3" t="s">
        <v>221</v>
      </c>
    </row>
    <row r="163" spans="1:2" ht="12.75">
      <c r="A163" s="2"/>
      <c r="B163" s="2"/>
    </row>
    <row r="164" spans="1:2" ht="12.75">
      <c r="A164" s="2" t="s">
        <v>222</v>
      </c>
      <c r="B164" s="33" t="s">
        <v>223</v>
      </c>
    </row>
    <row r="165" spans="1:2" ht="12.75">
      <c r="A165" s="2"/>
      <c r="B165" s="3" t="s">
        <v>224</v>
      </c>
    </row>
    <row r="167" spans="1:2" ht="12.75">
      <c r="A167" s="2" t="s">
        <v>225</v>
      </c>
      <c r="B167" s="34" t="s">
        <v>226</v>
      </c>
    </row>
    <row r="168" spans="1:2" ht="12.75">
      <c r="A168" s="2"/>
      <c r="B168" s="2" t="s">
        <v>227</v>
      </c>
    </row>
    <row r="171" ht="12.75">
      <c r="A171" s="60" t="s">
        <v>228</v>
      </c>
    </row>
    <row r="172" ht="12.75">
      <c r="A172" s="61" t="s">
        <v>0</v>
      </c>
    </row>
    <row r="173" ht="12.75">
      <c r="A173" s="60"/>
    </row>
    <row r="174" ht="12.75">
      <c r="A174" s="60"/>
    </row>
    <row r="175" ht="12.75">
      <c r="A175" s="60"/>
    </row>
    <row r="176" ht="12.75">
      <c r="A176" s="62" t="s">
        <v>229</v>
      </c>
    </row>
    <row r="177" ht="12.75">
      <c r="A177" s="8" t="s">
        <v>230</v>
      </c>
    </row>
    <row r="178" ht="12.75">
      <c r="A178" s="60"/>
    </row>
    <row r="179" ht="12.75">
      <c r="A179" s="62" t="s">
        <v>231</v>
      </c>
    </row>
    <row r="180" ht="12.75">
      <c r="A180" s="63" t="s">
        <v>238</v>
      </c>
    </row>
  </sheetData>
  <printOptions/>
  <pageMargins left="0.5" right="0.5" top="0.75" bottom="0.75" header="0.5" footer="0.5"/>
  <pageSetup fitToHeight="3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Olympia Industries Berhad</dc:creator>
  <cp:keywords/>
  <dc:description/>
  <cp:lastModifiedBy>Olympia Industries Berhad</cp:lastModifiedBy>
  <cp:lastPrinted>2001-08-29T03:48:27Z</cp:lastPrinted>
  <dcterms:created xsi:type="dcterms:W3CDTF">2001-08-29T03:14:28Z</dcterms:created>
  <dcterms:modified xsi:type="dcterms:W3CDTF">2001-08-29T04:09:30Z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