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4"/>
  </bookViews>
  <sheets>
    <sheet name="IS" sheetId="1" r:id="rId1"/>
    <sheet name="BS" sheetId="2" r:id="rId2"/>
    <sheet name="CFS" sheetId="3" r:id="rId3"/>
    <sheet name="SE" sheetId="4" r:id="rId4"/>
    <sheet name="NTA-A" sheetId="5" r:id="rId5"/>
    <sheet name="NTA-B" sheetId="6" r:id="rId6"/>
    <sheet name="Sheet1" sheetId="7" r:id="rId7"/>
  </sheets>
  <definedNames>
    <definedName name="_xlnm.Print_Area" localSheetId="1">'BS'!$A$2:$J$57</definedName>
    <definedName name="_xlnm.Print_Area" localSheetId="2">'CFS'!$A$1:$J$58</definedName>
    <definedName name="_xlnm.Print_Area" localSheetId="0">'IS'!$A$2:$K$49</definedName>
    <definedName name="_xlnm.Print_Area" localSheetId="4">'NTA-A'!$A$8:$J$121</definedName>
    <definedName name="_xlnm.Print_Area" localSheetId="5">'NTA-B'!$A$8:$K$153</definedName>
    <definedName name="_xlnm.Print_Area" localSheetId="3">'SE'!$A$1:$J$32</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<sst xmlns="http://schemas.openxmlformats.org/spreadsheetml/2006/main" count="295" uniqueCount="217">
  <si>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</si>
  <si>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</si>
  <si>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</si>
  <si>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</si>
  <si>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</si>
  <si>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</si>
  <si>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</si>
  <si>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</si>
  <si>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</si>
  <si>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</si>
  <si>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</si>
  <si>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</si>
  <si>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</si>
  <si>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</si>
  <si>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</si>
  <si>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</si>
  <si>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</si>
  <si>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</si>
  <si>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</si>
  <si>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</si>
  <si>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</si>
  <si>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</si>
  <si>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</si>
  <si>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</si>
  <si>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</si>
  <si>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</si>
  <si>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</si>
  <si>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</si>
  <si>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Net Cash Flows from Operating Activities</t>
  </si>
  <si>
    <t>Investing Activities</t>
  </si>
  <si>
    <t>Equity Investments</t>
  </si>
  <si>
    <t>Other Investments (Purchase of Fixed Assets)</t>
  </si>
  <si>
    <t>Financing Activities</t>
  </si>
  <si>
    <t>Interest Paid</t>
  </si>
  <si>
    <t>Net Change in Cash and Cash Equivalents</t>
  </si>
  <si>
    <t>Cash and Cash Equivalents at beginning of year</t>
  </si>
  <si>
    <t>Balance as at 1st July 2002</t>
  </si>
  <si>
    <t>Share</t>
  </si>
  <si>
    <t>Capital</t>
  </si>
  <si>
    <t>Premium</t>
  </si>
  <si>
    <t>Revaluation</t>
  </si>
  <si>
    <t>Reserve</t>
  </si>
  <si>
    <t>Retained</t>
  </si>
  <si>
    <t>Profits</t>
  </si>
  <si>
    <t>Total</t>
  </si>
  <si>
    <t>Balance as at 1st July 2001</t>
  </si>
  <si>
    <t>Minority Interests</t>
  </si>
  <si>
    <t>Quarter</t>
  </si>
  <si>
    <t>Ended</t>
  </si>
  <si>
    <t>INDIVIDUAL QUARTER</t>
  </si>
  <si>
    <t>Year To</t>
  </si>
  <si>
    <t>Date Ended</t>
  </si>
  <si>
    <t>CUMULATIVE QUARTER</t>
  </si>
  <si>
    <t>RM'000</t>
  </si>
  <si>
    <t>figures have not been audited.</t>
  </si>
  <si>
    <t>C.I. HOLDINGS BERHAD</t>
  </si>
  <si>
    <t>CONDENSED CONSOLIDATED BALANCE SHEETS</t>
  </si>
  <si>
    <t>Unaudited</t>
  </si>
  <si>
    <t>as at</t>
  </si>
  <si>
    <t>Audited</t>
  </si>
  <si>
    <t>Financial Report for the year ended 30th June 2002)</t>
  </si>
  <si>
    <t>Annual Financial Report for the year ended 30th June 2002)</t>
  </si>
  <si>
    <t>30.06.2002</t>
  </si>
  <si>
    <t>CONDENSED CONSOLIDATED CASH FLOW STATEMENTS</t>
  </si>
  <si>
    <t xml:space="preserve">CONDENSED CONSOLIDATED STATEMENTS OF CHANGES IN EQUITY </t>
  </si>
  <si>
    <t>Other</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</si>
  <si>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</si>
  <si>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</si>
  <si>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</si>
  <si>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</si>
  <si>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</si>
  <si>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</si>
  <si>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</si>
  <si>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</si>
  <si>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</si>
  <si>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</si>
  <si>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</si>
  <si>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</si>
  <si>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</si>
  <si>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</si>
  <si>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</si>
  <si>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</si>
  <si>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</si>
  <si>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</si>
  <si>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</si>
  <si>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Financial services</t>
  </si>
  <si>
    <t>Profit/(Loss) before tax</t>
  </si>
  <si>
    <t>2002</t>
  </si>
  <si>
    <t>2001</t>
  </si>
  <si>
    <t>Inter-segment elimination</t>
  </si>
  <si>
    <t>Associated company</t>
  </si>
  <si>
    <t>Valuation of property, plant and equipment</t>
  </si>
  <si>
    <t>A10</t>
  </si>
  <si>
    <t>A11</t>
  </si>
  <si>
    <t>Changes in the composition of the Group</t>
  </si>
  <si>
    <t>A12</t>
  </si>
  <si>
    <t>Changes in contingent liabilities</t>
  </si>
  <si>
    <t>A13</t>
  </si>
  <si>
    <t>Review of performance</t>
  </si>
  <si>
    <t>Capital commitments</t>
  </si>
  <si>
    <t>ADDITIONAL INFORMATION REQUIRED BY THE KLSE'S LISTING REQUIREMENTS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</si>
  <si>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</si>
  <si>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</si>
  <si>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</si>
  <si>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</si>
  <si>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</si>
  <si>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</si>
  <si>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</si>
  <si>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</si>
  <si>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</si>
  <si>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</si>
  <si>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</si>
  <si>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</si>
  <si>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</si>
  <si>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</si>
  <si>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Status of corporate proposal</t>
  </si>
  <si>
    <t>B9</t>
  </si>
  <si>
    <t>B10</t>
  </si>
  <si>
    <t>Off balance sheet financial instruments</t>
  </si>
  <si>
    <t>B11</t>
  </si>
  <si>
    <t>Changes in material litigation</t>
  </si>
  <si>
    <t>B12</t>
  </si>
  <si>
    <t>B13</t>
  </si>
  <si>
    <t>Earnings per share</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</si>
  <si>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</si>
  <si>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</si>
  <si>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</si>
  <si>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</si>
  <si>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</si>
  <si>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</si>
  <si>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</si>
  <si>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</si>
  <si>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</si>
  <si>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</si>
  <si>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</si>
  <si>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</si>
  <si>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</si>
  <si>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</si>
  <si>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Tax Refund</t>
  </si>
  <si>
    <t>Current Assets</t>
  </si>
  <si>
    <t>Loss after taxation</t>
  </si>
  <si>
    <t>Inter-segment pricing is determined based on a negotiated basis.</t>
  </si>
  <si>
    <t>Contracted but not provided for</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</si>
  <si>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</si>
  <si>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</si>
  <si>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</si>
  <si>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</si>
  <si>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</si>
  <si>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</si>
  <si>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</si>
  <si>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</si>
  <si>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</si>
  <si>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</si>
  <si>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 xml:space="preserve">- secured </t>
  </si>
  <si>
    <t xml:space="preserve">- unsecured </t>
  </si>
  <si>
    <t>Auditors' Report</t>
  </si>
  <si>
    <t>No interim dividend has been paid and/or recommended for the quarter under review.</t>
  </si>
  <si>
    <t>Subsequent material events</t>
  </si>
  <si>
    <t>CONDENSED CONSOLIDATED INCOME STATEMENTS</t>
  </si>
  <si>
    <t>Building and construction related products</t>
  </si>
  <si>
    <t>Cash and Cash Equivalents at end of period</t>
  </si>
  <si>
    <t>Proceeds from issue of shares to minority interest</t>
  </si>
  <si>
    <t>(37918-A)</t>
  </si>
  <si>
    <t>Profit/(Loss) from Operations</t>
  </si>
  <si>
    <t>Loss Before Taxation</t>
  </si>
  <si>
    <t>Loss After Taxation</t>
  </si>
  <si>
    <t>Net Loss for the Period</t>
  </si>
  <si>
    <t>Loss before Taxation</t>
  </si>
  <si>
    <t xml:space="preserve">(The Condensed Consolidated Income Statements should be read in conjunction with the Annual </t>
  </si>
  <si>
    <t>(The Condensed Consolidated Balance Sheets should be read in conjunction with the Annual</t>
  </si>
  <si>
    <t>(The Condensed Consolidated Cash Flow Statements should be read in conjunction with the</t>
  </si>
  <si>
    <t>(The Condensed Consolidated Statements of Changes in Equity should be read in conjunction with the Annual</t>
  </si>
  <si>
    <t>Net tangible assets per share (RM)</t>
  </si>
  <si>
    <t xml:space="preserve">Basic earnings/(loss)  per share </t>
  </si>
  <si>
    <t>Sen</t>
  </si>
  <si>
    <t>31.12.2002</t>
  </si>
  <si>
    <t>31.12.2001</t>
  </si>
  <si>
    <t>Balance as at 31st December 2002</t>
  </si>
  <si>
    <t>Balance as at 31st December 2001</t>
  </si>
  <si>
    <t>Quarterly Report on consolidated results for the second financial quarter ended 31st December 2002</t>
  </si>
  <si>
    <t>6 months ended</t>
  </si>
  <si>
    <t>(a)</t>
  </si>
  <si>
    <t>(b)</t>
  </si>
  <si>
    <t>(i)</t>
  </si>
  <si>
    <t>(ii)</t>
  </si>
  <si>
    <t>(iii)</t>
  </si>
  <si>
    <t>(iv)</t>
  </si>
  <si>
    <t>Current Quarter</t>
  </si>
  <si>
    <t>Current Year To date</t>
  </si>
  <si>
    <t>31/12/02</t>
  </si>
  <si>
    <t>31/12/01</t>
  </si>
  <si>
    <t>Unsecured *</t>
  </si>
  <si>
    <t>*</t>
  </si>
  <si>
    <t>Included in the unsecured short term borrowings are foreign currency of USD130,136.</t>
  </si>
  <si>
    <t>Impairment Loss on</t>
  </si>
  <si>
    <t>Property</t>
  </si>
  <si>
    <t>Proceeds from Sale of Fixed Assets</t>
  </si>
  <si>
    <t>Drawdown of Bank Borrowings</t>
  </si>
  <si>
    <t>Repayment of Bank Borrowings</t>
  </si>
  <si>
    <t>Share of post-acquisition results less dividend received</t>
  </si>
  <si>
    <t>Market value as at 31st December 2002</t>
  </si>
  <si>
    <t>Net book value</t>
  </si>
  <si>
    <t>Less: Impairment loss</t>
  </si>
  <si>
    <t>- Property</t>
  </si>
  <si>
    <t>- Investment in Associate</t>
  </si>
  <si>
    <t>Non-Cash Items</t>
  </si>
  <si>
    <t>Non-Operating Items</t>
  </si>
  <si>
    <t xml:space="preserve">Quarterly report on consolidated results for the second quarter ended 31st December 2002. These </t>
  </si>
  <si>
    <t>Interest Received</t>
  </si>
  <si>
    <t>Operating Loss Before Working Capital Changes</t>
  </si>
  <si>
    <t>Net Cash Flows from Investing Activities</t>
  </si>
  <si>
    <t>Net Cash Flows from Financing Activities</t>
  </si>
  <si>
    <t>Impairment loss on</t>
  </si>
  <si>
    <t>Details of the Group's bank borrowings as at 31st December 2002 are as follows:</t>
  </si>
  <si>
    <t>(b) Investment in quoted securities as at 31st December 2002 :</t>
  </si>
  <si>
    <t>The Group's business operations are not significantly affected by seasonal or cyclical factors.</t>
  </si>
  <si>
    <t>Quoted shares in Malaysia, at cost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</si>
</sst>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s>
  <fonts count="9">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8" xfId="0" applyNumberFormat="1" applyBorder="1" applyAlignment="1">
      <alignment/>
    </xf>
    <xf numFmtId="0" fontId="0" fillId="0" borderId="0" xfId="0" applyAlignment="1">
      <alignment horizontal="left"/>
    </xf>
    <xf numFmtId="43" fontId="0" fillId="0" borderId="2" xfId="15" applyBorder="1" applyAlignment="1">
      <alignment/>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8</xdr:row>
      <xdr:rowOff>9525</xdr:rowOff>
    </xdr:from>
    <xdr:to>
      <xdr:col>9</xdr:col>
      <xdr:colOff>600075</xdr:colOff>
      <xdr:row>15</xdr:row>
      <xdr:rowOff>28575</xdr:rowOff>
    </xdr:to>
    <xdr:sp>
      <xdr:nvSpPr>
        <xdr:cNvPr id="1" name="TextBox 1"/>
        <xdr:cNvSpPr txBox="1">
          <a:spLocks noChangeArrowheads="1"/>
        </xdr:cNvSpPr>
      </xdr:nvSpPr>
      <xdr:spPr>
        <a:xfrm>
          <a:off x="266700" y="1381125"/>
          <a:ext cx="5591175" cy="1152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compliance with MASB 26, Interim Financial Reporting.
The interim financial report should be read in conjunction with the audited financial statement of the Group for the year ended 30th June 2002.
The accounting policies and methods of computation used in the preparation of the quarterly financial report are consistent with those adopted in the audited financial statements for the financial year ended 30th June 2002.
</a:t>
          </a:r>
        </a:p>
      </xdr:txBody>
    </xdr:sp>
    <xdr:clientData/>
  </xdr:twoCellAnchor>
  <xdr:twoCellAnchor>
    <xdr:from>
      <xdr:col>1</xdr:col>
      <xdr:colOff>9525</xdr:colOff>
      <xdr:row>28</xdr:row>
      <xdr:rowOff>9525</xdr:rowOff>
    </xdr:from>
    <xdr:to>
      <xdr:col>10</xdr:col>
      <xdr:colOff>0</xdr:colOff>
      <xdr:row>30</xdr:row>
      <xdr:rowOff>38100</xdr:rowOff>
    </xdr:to>
    <xdr:sp>
      <xdr:nvSpPr>
        <xdr:cNvPr id="2" name="TextBox 2"/>
        <xdr:cNvSpPr txBox="1">
          <a:spLocks noChangeArrowheads="1"/>
        </xdr:cNvSpPr>
      </xdr:nvSpPr>
      <xdr:spPr>
        <a:xfrm>
          <a:off x="285750" y="4619625"/>
          <a:ext cx="56292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 in estimates of amounts reported in our previous reporting that have a material effect for the current financial year to date.</a:t>
          </a:r>
        </a:p>
      </xdr:txBody>
    </xdr:sp>
    <xdr:clientData/>
  </xdr:twoCellAnchor>
  <xdr:twoCellAnchor>
    <xdr:from>
      <xdr:col>1</xdr:col>
      <xdr:colOff>19050</xdr:colOff>
      <xdr:row>35</xdr:row>
      <xdr:rowOff>0</xdr:rowOff>
    </xdr:from>
    <xdr:to>
      <xdr:col>9</xdr:col>
      <xdr:colOff>590550</xdr:colOff>
      <xdr:row>35</xdr:row>
      <xdr:rowOff>0</xdr:rowOff>
    </xdr:to>
    <xdr:sp>
      <xdr:nvSpPr>
        <xdr:cNvPr id="3" name="TextBox 3"/>
        <xdr:cNvSpPr txBox="1">
          <a:spLocks noChangeArrowheads="1"/>
        </xdr:cNvSpPr>
      </xdr:nvSpPr>
      <xdr:spPr>
        <a:xfrm>
          <a:off x="295275" y="5743575"/>
          <a:ext cx="5553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6</xdr:col>
      <xdr:colOff>28575</xdr:colOff>
      <xdr:row>44</xdr:row>
      <xdr:rowOff>76200</xdr:rowOff>
    </xdr:from>
    <xdr:to>
      <xdr:col>6</xdr:col>
      <xdr:colOff>600075</xdr:colOff>
      <xdr:row>44</xdr:row>
      <xdr:rowOff>76200</xdr:rowOff>
    </xdr:to>
    <xdr:sp>
      <xdr:nvSpPr>
        <xdr:cNvPr id="4" name="Line 4"/>
        <xdr:cNvSpPr>
          <a:spLocks/>
        </xdr:cNvSpPr>
      </xdr:nvSpPr>
      <xdr:spPr>
        <a:xfrm>
          <a:off x="3390900" y="7277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44</xdr:row>
      <xdr:rowOff>76200</xdr:rowOff>
    </xdr:from>
    <xdr:to>
      <xdr:col>9</xdr:col>
      <xdr:colOff>600075</xdr:colOff>
      <xdr:row>44</xdr:row>
      <xdr:rowOff>76200</xdr:rowOff>
    </xdr:to>
    <xdr:sp>
      <xdr:nvSpPr>
        <xdr:cNvPr id="5" name="Line 5"/>
        <xdr:cNvSpPr>
          <a:spLocks/>
        </xdr:cNvSpPr>
      </xdr:nvSpPr>
      <xdr:spPr>
        <a:xfrm>
          <a:off x="5286375" y="7277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67</xdr:row>
      <xdr:rowOff>19050</xdr:rowOff>
    </xdr:from>
    <xdr:to>
      <xdr:col>9</xdr:col>
      <xdr:colOff>647700</xdr:colOff>
      <xdr:row>73</xdr:row>
      <xdr:rowOff>0</xdr:rowOff>
    </xdr:to>
    <xdr:sp>
      <xdr:nvSpPr>
        <xdr:cNvPr id="6" name="TextBox 6"/>
        <xdr:cNvSpPr txBox="1">
          <a:spLocks noChangeArrowheads="1"/>
        </xdr:cNvSpPr>
      </xdr:nvSpPr>
      <xdr:spPr>
        <a:xfrm>
          <a:off x="285750" y="10963275"/>
          <a:ext cx="5619750" cy="952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of certain properties of a subsidiary company which have been written down to their recoverable amount as valued by an independent  valuation carried out on 2 December 2002. Consequently, an amount of RM1.190 million was written off in the current quarter ended 31 December 2002. Subsequently, some of the properties were disposed of.</a:t>
          </a:r>
        </a:p>
      </xdr:txBody>
    </xdr:sp>
    <xdr:clientData/>
  </xdr:twoCellAnchor>
  <xdr:twoCellAnchor>
    <xdr:from>
      <xdr:col>0</xdr:col>
      <xdr:colOff>247650</xdr:colOff>
      <xdr:row>63</xdr:row>
      <xdr:rowOff>28575</xdr:rowOff>
    </xdr:from>
    <xdr:to>
      <xdr:col>10</xdr:col>
      <xdr:colOff>0</xdr:colOff>
      <xdr:row>65</xdr:row>
      <xdr:rowOff>9525</xdr:rowOff>
    </xdr:to>
    <xdr:sp>
      <xdr:nvSpPr>
        <xdr:cNvPr id="7" name="TextBox 7"/>
        <xdr:cNvSpPr txBox="1">
          <a:spLocks noChangeArrowheads="1"/>
        </xdr:cNvSpPr>
      </xdr:nvSpPr>
      <xdr:spPr>
        <a:xfrm>
          <a:off x="247650" y="10315575"/>
          <a:ext cx="56673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86</xdr:row>
      <xdr:rowOff>152400</xdr:rowOff>
    </xdr:from>
    <xdr:to>
      <xdr:col>9</xdr:col>
      <xdr:colOff>638175</xdr:colOff>
      <xdr:row>87</xdr:row>
      <xdr:rowOff>0</xdr:rowOff>
    </xdr:to>
    <xdr:sp>
      <xdr:nvSpPr>
        <xdr:cNvPr id="8" name="TextBox 8"/>
        <xdr:cNvSpPr txBox="1">
          <a:spLocks noChangeArrowheads="1"/>
        </xdr:cNvSpPr>
      </xdr:nvSpPr>
      <xdr:spPr>
        <a:xfrm>
          <a:off x="295275" y="14173200"/>
          <a:ext cx="5600700"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100</xdr:row>
      <xdr:rowOff>0</xdr:rowOff>
    </xdr:from>
    <xdr:to>
      <xdr:col>9</xdr:col>
      <xdr:colOff>638175</xdr:colOff>
      <xdr:row>100</xdr:row>
      <xdr:rowOff>0</xdr:rowOff>
    </xdr:to>
    <xdr:sp>
      <xdr:nvSpPr>
        <xdr:cNvPr id="9" name="TextBox 9"/>
        <xdr:cNvSpPr txBox="1">
          <a:spLocks noChangeArrowheads="1"/>
        </xdr:cNvSpPr>
      </xdr:nvSpPr>
      <xdr:spPr>
        <a:xfrm>
          <a:off x="295275" y="16287750"/>
          <a:ext cx="5600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17</xdr:row>
      <xdr:rowOff>9525</xdr:rowOff>
    </xdr:from>
    <xdr:to>
      <xdr:col>9</xdr:col>
      <xdr:colOff>638175</xdr:colOff>
      <xdr:row>19</xdr:row>
      <xdr:rowOff>57150</xdr:rowOff>
    </xdr:to>
    <xdr:sp>
      <xdr:nvSpPr>
        <xdr:cNvPr id="10" name="TextBox 10"/>
        <xdr:cNvSpPr txBox="1">
          <a:spLocks noChangeArrowheads="1"/>
        </xdr:cNvSpPr>
      </xdr:nvSpPr>
      <xdr:spPr>
        <a:xfrm>
          <a:off x="257175" y="2838450"/>
          <a:ext cx="56388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32</xdr:row>
      <xdr:rowOff>0</xdr:rowOff>
    </xdr:from>
    <xdr:to>
      <xdr:col>10</xdr:col>
      <xdr:colOff>9525</xdr:colOff>
      <xdr:row>35</xdr:row>
      <xdr:rowOff>57150</xdr:rowOff>
    </xdr:to>
    <xdr:sp>
      <xdr:nvSpPr>
        <xdr:cNvPr id="11" name="TextBox 11"/>
        <xdr:cNvSpPr txBox="1">
          <a:spLocks noChangeArrowheads="1"/>
        </xdr:cNvSpPr>
      </xdr:nvSpPr>
      <xdr:spPr>
        <a:xfrm>
          <a:off x="295275" y="5257800"/>
          <a:ext cx="5629275"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74</xdr:row>
      <xdr:rowOff>0</xdr:rowOff>
    </xdr:from>
    <xdr:to>
      <xdr:col>9</xdr:col>
      <xdr:colOff>600075</xdr:colOff>
      <xdr:row>86</xdr:row>
      <xdr:rowOff>0</xdr:rowOff>
    </xdr:to>
    <xdr:sp>
      <xdr:nvSpPr>
        <xdr:cNvPr id="12" name="TextBox 12"/>
        <xdr:cNvSpPr txBox="1">
          <a:spLocks noChangeArrowheads="1"/>
        </xdr:cNvSpPr>
      </xdr:nvSpPr>
      <xdr:spPr>
        <a:xfrm>
          <a:off x="266700" y="12077700"/>
          <a:ext cx="5591175" cy="1943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of the Company have entered into a Sale and Purchase Agreement with Visual Portfolio Sdn Bhd ("Visual Portfolio") whereby the Company and CIM have agreed to sell and Visual Portfolio had agreed to purchase a total of 2,399,971 ordinary shares of RM1.00 each fully paid-up in the share capital of Hwee Ann Credit &amp; Leasing Sdn Bhd at a total sale consideration of Ringgit Malaysia Three Million (RM3,000,000) in cash and upon the terms and conditions as contained in the Sale and Purchase Agreement.
The above transaction will improve the earnings per share of the Group. However, based on the total sale consideration of RM3.0 million, the above transaction is expected to result in an estimated non-recurring exceptional loss of RM3.94 million to the Group.</a:t>
          </a:r>
        </a:p>
      </xdr:txBody>
    </xdr:sp>
    <xdr:clientData/>
  </xdr:twoCellAnchor>
  <xdr:twoCellAnchor>
    <xdr:from>
      <xdr:col>1</xdr:col>
      <xdr:colOff>19050</xdr:colOff>
      <xdr:row>87</xdr:row>
      <xdr:rowOff>9525</xdr:rowOff>
    </xdr:from>
    <xdr:to>
      <xdr:col>10</xdr:col>
      <xdr:colOff>0</xdr:colOff>
      <xdr:row>98</xdr:row>
      <xdr:rowOff>38100</xdr:rowOff>
    </xdr:to>
    <xdr:sp>
      <xdr:nvSpPr>
        <xdr:cNvPr id="13" name="TextBox 14"/>
        <xdr:cNvSpPr txBox="1">
          <a:spLocks noChangeArrowheads="1"/>
        </xdr:cNvSpPr>
      </xdr:nvSpPr>
      <xdr:spPr>
        <a:xfrm>
          <a:off x="295275" y="14192250"/>
          <a:ext cx="5619750" cy="1809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December 2002, a 59.9% owned subsidiary of the Company, namely Hwee Ann Credit &amp; Leasing Sdn Bhd ("Hwee Ann") had acquired a dormant shelf company known as Kreatif Nirwana Sdn Bhd ("KNSB") with fully paid-up share capital of RM2.00 divided into two (2) ordinary shares of RM1.00 each, for a total cash consideration of RM1,800.00.
KNSB was incorporated in Malaysia on 12 November 2001 with an authorised share capital of RM100,000.00 divided into 100,000 ordinary shares of RM1.00 each.
Subsequent to the above transaction, KNSB became:-
(a) a wholly-owned subsidiary of Hwee Ann; and
(b) a sub-subsidiary of the Company.
</a:t>
          </a:r>
        </a:p>
      </xdr:txBody>
    </xdr:sp>
    <xdr:clientData/>
  </xdr:twoCellAnchor>
  <xdr:twoCellAnchor>
    <xdr:from>
      <xdr:col>1</xdr:col>
      <xdr:colOff>19050</xdr:colOff>
      <xdr:row>24</xdr:row>
      <xdr:rowOff>9525</xdr:rowOff>
    </xdr:from>
    <xdr:to>
      <xdr:col>9</xdr:col>
      <xdr:colOff>638175</xdr:colOff>
      <xdr:row>26</xdr:row>
      <xdr:rowOff>38100</xdr:rowOff>
    </xdr:to>
    <xdr:sp>
      <xdr:nvSpPr>
        <xdr:cNvPr id="14" name="TextBox 15"/>
        <xdr:cNvSpPr txBox="1">
          <a:spLocks noChangeArrowheads="1"/>
        </xdr:cNvSpPr>
      </xdr:nvSpPr>
      <xdr:spPr>
        <a:xfrm>
          <a:off x="295275" y="3971925"/>
          <a:ext cx="56007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unsual items in the quarter under review, except for the impairment losses as disclosed in Notes A8, A9 and B7.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138</xdr:row>
      <xdr:rowOff>19050</xdr:rowOff>
    </xdr:from>
    <xdr:to>
      <xdr:col>10</xdr:col>
      <xdr:colOff>609600</xdr:colOff>
      <xdr:row>140</xdr:row>
      <xdr:rowOff>85725</xdr:rowOff>
    </xdr:to>
    <xdr:sp>
      <xdr:nvSpPr>
        <xdr:cNvPr id="1" name="TextBox 1"/>
        <xdr:cNvSpPr txBox="1">
          <a:spLocks noChangeArrowheads="1"/>
        </xdr:cNvSpPr>
      </xdr:nvSpPr>
      <xdr:spPr>
        <a:xfrm>
          <a:off x="361950" y="22507575"/>
          <a:ext cx="5705475"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146</xdr:row>
      <xdr:rowOff>19050</xdr:rowOff>
    </xdr:from>
    <xdr:to>
      <xdr:col>10</xdr:col>
      <xdr:colOff>609600</xdr:colOff>
      <xdr:row>148</xdr:row>
      <xdr:rowOff>47625</xdr:rowOff>
    </xdr:to>
    <xdr:sp>
      <xdr:nvSpPr>
        <xdr:cNvPr id="2" name="TextBox 2"/>
        <xdr:cNvSpPr txBox="1">
          <a:spLocks noChangeArrowheads="1"/>
        </xdr:cNvSpPr>
      </xdr:nvSpPr>
      <xdr:spPr>
        <a:xfrm>
          <a:off x="361950" y="23802975"/>
          <a:ext cx="57054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31st December 2002.</a:t>
          </a:r>
        </a:p>
      </xdr:txBody>
    </xdr:sp>
    <xdr:clientData/>
  </xdr:twoCellAnchor>
  <xdr:twoCellAnchor>
    <xdr:from>
      <xdr:col>1</xdr:col>
      <xdr:colOff>19050</xdr:colOff>
      <xdr:row>150</xdr:row>
      <xdr:rowOff>9525</xdr:rowOff>
    </xdr:from>
    <xdr:to>
      <xdr:col>11</xdr:col>
      <xdr:colOff>0</xdr:colOff>
      <xdr:row>153</xdr:row>
      <xdr:rowOff>47625</xdr:rowOff>
    </xdr:to>
    <xdr:sp>
      <xdr:nvSpPr>
        <xdr:cNvPr id="3" name="TextBox 3"/>
        <xdr:cNvSpPr txBox="1">
          <a:spLocks noChangeArrowheads="1"/>
        </xdr:cNvSpPr>
      </xdr:nvSpPr>
      <xdr:spPr>
        <a:xfrm>
          <a:off x="361950" y="24441150"/>
          <a:ext cx="57054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calculation of basic loss per share for the current quarter and the financial year to date are based on the Group loss after tax of RM162.55 million for the current quarter and RM166.59 million for the year to date divided by 57,377,835 ordinary shares in issue during the financial year to date.</a:t>
          </a:r>
        </a:p>
      </xdr:txBody>
    </xdr:sp>
    <xdr:clientData/>
  </xdr:twoCellAnchor>
  <xdr:twoCellAnchor>
    <xdr:from>
      <xdr:col>1</xdr:col>
      <xdr:colOff>9525</xdr:colOff>
      <xdr:row>55</xdr:row>
      <xdr:rowOff>9525</xdr:rowOff>
    </xdr:from>
    <xdr:to>
      <xdr:col>10</xdr:col>
      <xdr:colOff>581025</xdr:colOff>
      <xdr:row>56</xdr:row>
      <xdr:rowOff>0</xdr:rowOff>
    </xdr:to>
    <xdr:sp>
      <xdr:nvSpPr>
        <xdr:cNvPr id="4" name="TextBox 4"/>
        <xdr:cNvSpPr txBox="1">
          <a:spLocks noChangeArrowheads="1"/>
        </xdr:cNvSpPr>
      </xdr:nvSpPr>
      <xdr:spPr>
        <a:xfrm>
          <a:off x="352425" y="9001125"/>
          <a:ext cx="5686425" cy="152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There were no purchases or disposals of quoted securities for the quarter under review.
</a:t>
          </a:r>
        </a:p>
      </xdr:txBody>
    </xdr:sp>
    <xdr:clientData/>
  </xdr:twoCellAnchor>
  <xdr:twoCellAnchor>
    <xdr:from>
      <xdr:col>1</xdr:col>
      <xdr:colOff>28575</xdr:colOff>
      <xdr:row>8</xdr:row>
      <xdr:rowOff>9525</xdr:rowOff>
    </xdr:from>
    <xdr:to>
      <xdr:col>11</xdr:col>
      <xdr:colOff>0</xdr:colOff>
      <xdr:row>16</xdr:row>
      <xdr:rowOff>28575</xdr:rowOff>
    </xdr:to>
    <xdr:sp>
      <xdr:nvSpPr>
        <xdr:cNvPr id="5" name="TextBox 5"/>
        <xdr:cNvSpPr txBox="1">
          <a:spLocks noChangeArrowheads="1"/>
        </xdr:cNvSpPr>
      </xdr:nvSpPr>
      <xdr:spPr>
        <a:xfrm>
          <a:off x="371475" y="1371600"/>
          <a:ext cx="5695950" cy="1314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recorded a slight decrease of 3% as compared to the preceding year corresponding period. The decrease was mainly attributable to lower sales volume in the construction sector. The investing results of the Group, being the share of results of associated company increased by 20% compared to the preceding year corresponding year to date.
The Group reported a loss before tax of RM161.3 million as compared to RM3.88 million in the preceding year corresponding period. The loss was mainly due to the recognition of the impairment loss arising from the proposed disposal of investment in associate company and the revaluation of certain properties in a subsidiary company.</a:t>
          </a:r>
        </a:p>
      </xdr:txBody>
    </xdr:sp>
    <xdr:clientData/>
  </xdr:twoCellAnchor>
  <xdr:twoCellAnchor>
    <xdr:from>
      <xdr:col>1</xdr:col>
      <xdr:colOff>28575</xdr:colOff>
      <xdr:row>18</xdr:row>
      <xdr:rowOff>19050</xdr:rowOff>
    </xdr:from>
    <xdr:to>
      <xdr:col>11</xdr:col>
      <xdr:colOff>0</xdr:colOff>
      <xdr:row>24</xdr:row>
      <xdr:rowOff>28575</xdr:rowOff>
    </xdr:to>
    <xdr:sp>
      <xdr:nvSpPr>
        <xdr:cNvPr id="6" name="TextBox 6"/>
        <xdr:cNvSpPr txBox="1">
          <a:spLocks noChangeArrowheads="1"/>
        </xdr:cNvSpPr>
      </xdr:nvSpPr>
      <xdr:spPr>
        <a:xfrm>
          <a:off x="371475" y="3000375"/>
          <a:ext cx="5695950" cy="981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quarter under review, the Group recorded a loss before tax of RM158.9 million compared to RM2.39 million in the previous quarter. The loss increase was mainly due to  the recognition of the impairment loss arising from the proposed disposal of investment in associate company and the revaluation of certain properties in a subsidiary company. However, there is an improvement in the finance costs due to suspension of interest charged by Punca Ibarat Sdn Bhd effective from 1st November 2002 pending the completion of the Company's Proposed Reorganisation Scheme.
</a:t>
          </a:r>
        </a:p>
      </xdr:txBody>
    </xdr:sp>
    <xdr:clientData/>
  </xdr:twoCellAnchor>
  <xdr:twoCellAnchor>
    <xdr:from>
      <xdr:col>1</xdr:col>
      <xdr:colOff>38100</xdr:colOff>
      <xdr:row>46</xdr:row>
      <xdr:rowOff>9525</xdr:rowOff>
    </xdr:from>
    <xdr:to>
      <xdr:col>10</xdr:col>
      <xdr:colOff>609600</xdr:colOff>
      <xdr:row>49</xdr:row>
      <xdr:rowOff>57150</xdr:rowOff>
    </xdr:to>
    <xdr:sp>
      <xdr:nvSpPr>
        <xdr:cNvPr id="7" name="TextBox 7"/>
        <xdr:cNvSpPr txBox="1">
          <a:spLocks noChangeArrowheads="1"/>
        </xdr:cNvSpPr>
      </xdr:nvSpPr>
      <xdr:spPr>
        <a:xfrm>
          <a:off x="381000" y="7534275"/>
          <a:ext cx="5686425"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1</xdr:col>
      <xdr:colOff>28575</xdr:colOff>
      <xdr:row>51</xdr:row>
      <xdr:rowOff>19050</xdr:rowOff>
    </xdr:from>
    <xdr:to>
      <xdr:col>10</xdr:col>
      <xdr:colOff>609600</xdr:colOff>
      <xdr:row>53</xdr:row>
      <xdr:rowOff>76200</xdr:rowOff>
    </xdr:to>
    <xdr:sp>
      <xdr:nvSpPr>
        <xdr:cNvPr id="8" name="TextBox 8"/>
        <xdr:cNvSpPr txBox="1">
          <a:spLocks noChangeArrowheads="1"/>
        </xdr:cNvSpPr>
      </xdr:nvSpPr>
      <xdr:spPr>
        <a:xfrm>
          <a:off x="371475" y="8362950"/>
          <a:ext cx="56959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sale of properties as there were no disposals of properties during the quarter under review.</a:t>
          </a:r>
        </a:p>
      </xdr:txBody>
    </xdr:sp>
    <xdr:clientData/>
  </xdr:twoCellAnchor>
  <xdr:twoCellAnchor>
    <xdr:from>
      <xdr:col>1</xdr:col>
      <xdr:colOff>19050</xdr:colOff>
      <xdr:row>142</xdr:row>
      <xdr:rowOff>19050</xdr:rowOff>
    </xdr:from>
    <xdr:to>
      <xdr:col>10</xdr:col>
      <xdr:colOff>609600</xdr:colOff>
      <xdr:row>144</xdr:row>
      <xdr:rowOff>76200</xdr:rowOff>
    </xdr:to>
    <xdr:sp>
      <xdr:nvSpPr>
        <xdr:cNvPr id="9" name="TextBox 9"/>
        <xdr:cNvSpPr txBox="1">
          <a:spLocks noChangeArrowheads="1"/>
        </xdr:cNvSpPr>
      </xdr:nvSpPr>
      <xdr:spPr>
        <a:xfrm>
          <a:off x="361950" y="23155275"/>
          <a:ext cx="570547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changes in the material litigation of the Group since the last annual balance sheet date up to the date of this report.</a:t>
          </a:r>
        </a:p>
      </xdr:txBody>
    </xdr:sp>
    <xdr:clientData/>
  </xdr:twoCellAnchor>
  <xdr:twoCellAnchor>
    <xdr:from>
      <xdr:col>1</xdr:col>
      <xdr:colOff>28575</xdr:colOff>
      <xdr:row>100</xdr:row>
      <xdr:rowOff>0</xdr:rowOff>
    </xdr:from>
    <xdr:to>
      <xdr:col>10</xdr:col>
      <xdr:colOff>590550</xdr:colOff>
      <xdr:row>100</xdr:row>
      <xdr:rowOff>47625</xdr:rowOff>
    </xdr:to>
    <xdr:sp>
      <xdr:nvSpPr>
        <xdr:cNvPr id="10" name="TextBox 10"/>
        <xdr:cNvSpPr txBox="1">
          <a:spLocks noChangeArrowheads="1"/>
        </xdr:cNvSpPr>
      </xdr:nvSpPr>
      <xdr:spPr>
        <a:xfrm>
          <a:off x="371475" y="16316325"/>
          <a:ext cx="5676900" cy="47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26</xdr:row>
      <xdr:rowOff>0</xdr:rowOff>
    </xdr:from>
    <xdr:to>
      <xdr:col>11</xdr:col>
      <xdr:colOff>0</xdr:colOff>
      <xdr:row>32</xdr:row>
      <xdr:rowOff>0</xdr:rowOff>
    </xdr:to>
    <xdr:sp>
      <xdr:nvSpPr>
        <xdr:cNvPr id="11" name="TextBox 11"/>
        <xdr:cNvSpPr txBox="1">
          <a:spLocks noChangeArrowheads="1"/>
        </xdr:cNvSpPr>
      </xdr:nvSpPr>
      <xdr:spPr>
        <a:xfrm>
          <a:off x="342900" y="4276725"/>
          <a:ext cx="5724525" cy="971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Meanwhile, the Group has identified beverages as the business to venture into to improve the financial position and profitability. The Group is also actively continuing to identify, study and consider ways of further improving the financial position and profitability of the Group. </a:t>
          </a:r>
        </a:p>
      </xdr:txBody>
    </xdr:sp>
    <xdr:clientData/>
  </xdr:twoCellAnchor>
  <xdr:twoCellAnchor>
    <xdr:from>
      <xdr:col>2</xdr:col>
      <xdr:colOff>19050</xdr:colOff>
      <xdr:row>78</xdr:row>
      <xdr:rowOff>19050</xdr:rowOff>
    </xdr:from>
    <xdr:to>
      <xdr:col>11</xdr:col>
      <xdr:colOff>0</xdr:colOff>
      <xdr:row>91</xdr:row>
      <xdr:rowOff>47625</xdr:rowOff>
    </xdr:to>
    <xdr:sp>
      <xdr:nvSpPr>
        <xdr:cNvPr id="12" name="TextBox 12"/>
        <xdr:cNvSpPr txBox="1">
          <a:spLocks noChangeArrowheads="1"/>
        </xdr:cNvSpPr>
      </xdr:nvSpPr>
      <xdr:spPr>
        <a:xfrm>
          <a:off x="657225" y="12773025"/>
          <a:ext cx="5410200" cy="2133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had on 11th November 2002 announced a proposed private placement of 5,737,783 new Shares ("Proposed Private Placement"), representing 10% of the existing total issued and paid-up share capital at an issue price to be determined at a later date. Further to the announcement on 22 November 2002, the application for the Proposed Private Placement were submitted to the Securities Commission and the Foreign Investment Committee for their approvals.
The Company had also announced on 22nd November 2002 that pursuant to a shareholders' agreement entered into between the Company and Kentucky Fried Chicken International Holdings Inc, Pizza Hut International, LLC and Taco Bell, (collectively the "Franchisors") on 1 June 2002, the Proposed Private Placement is also conditional upon approval of the Franchisors.
Subsequently, the Proposed Private Placement was aborted on 20th December 2002.
</a:t>
          </a:r>
        </a:p>
      </xdr:txBody>
    </xdr:sp>
    <xdr:clientData/>
  </xdr:twoCellAnchor>
  <xdr:twoCellAnchor>
    <xdr:from>
      <xdr:col>2</xdr:col>
      <xdr:colOff>28575</xdr:colOff>
      <xdr:row>92</xdr:row>
      <xdr:rowOff>19050</xdr:rowOff>
    </xdr:from>
    <xdr:to>
      <xdr:col>11</xdr:col>
      <xdr:colOff>0</xdr:colOff>
      <xdr:row>100</xdr:row>
      <xdr:rowOff>19050</xdr:rowOff>
    </xdr:to>
    <xdr:sp>
      <xdr:nvSpPr>
        <xdr:cNvPr id="13" name="TextBox 13"/>
        <xdr:cNvSpPr txBox="1">
          <a:spLocks noChangeArrowheads="1"/>
        </xdr:cNvSpPr>
      </xdr:nvSpPr>
      <xdr:spPr>
        <a:xfrm>
          <a:off x="666750" y="15039975"/>
          <a:ext cx="5400675" cy="1295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Simultaneously on 20th December 2002, Commerce International Merchant Bankers Berhad ("CIMB") on behalf of the Company announced that the Company proposed to participate in a reorganisation scheme which involves the Company, Ayamas Food Corporation Berhad and KFC Holdings (Malaysia) Berhad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3</xdr:col>
      <xdr:colOff>19050</xdr:colOff>
      <xdr:row>100</xdr:row>
      <xdr:rowOff>9525</xdr:rowOff>
    </xdr:from>
    <xdr:to>
      <xdr:col>10</xdr:col>
      <xdr:colOff>561975</xdr:colOff>
      <xdr:row>103</xdr:row>
      <xdr:rowOff>19050</xdr:rowOff>
    </xdr:to>
    <xdr:sp>
      <xdr:nvSpPr>
        <xdr:cNvPr id="14" name="TextBox 14"/>
        <xdr:cNvSpPr txBox="1">
          <a:spLocks noChangeArrowheads="1"/>
        </xdr:cNvSpPr>
      </xdr:nvSpPr>
      <xdr:spPr>
        <a:xfrm>
          <a:off x="952500" y="16325850"/>
          <a:ext cx="50673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300,000 Ordinary Shares of RM1.00 each representing the entire equity interest in C.I. Enterprise Sdn Bhd to Good Platform Sdn Bhd ("Proposed CIE Disposal");</a:t>
          </a:r>
        </a:p>
      </xdr:txBody>
    </xdr:sp>
    <xdr:clientData/>
  </xdr:twoCellAnchor>
  <xdr:twoCellAnchor>
    <xdr:from>
      <xdr:col>3</xdr:col>
      <xdr:colOff>9525</xdr:colOff>
      <xdr:row>103</xdr:row>
      <xdr:rowOff>19050</xdr:rowOff>
    </xdr:from>
    <xdr:to>
      <xdr:col>11</xdr:col>
      <xdr:colOff>0</xdr:colOff>
      <xdr:row>106</xdr:row>
      <xdr:rowOff>28575</xdr:rowOff>
    </xdr:to>
    <xdr:sp>
      <xdr:nvSpPr>
        <xdr:cNvPr id="15" name="TextBox 15"/>
        <xdr:cNvSpPr txBox="1">
          <a:spLocks noChangeArrowheads="1"/>
        </xdr:cNvSpPr>
      </xdr:nvSpPr>
      <xdr:spPr>
        <a:xfrm>
          <a:off x="942975" y="16821150"/>
          <a:ext cx="512445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shares together with 57,377,835 free warrants on the Basis of One (1) Rights share and One (1) Warrant for every One(1) existing share held, at an issue price of RM1.00 per rights share ("Proposed Rights Issue");</a:t>
          </a:r>
        </a:p>
      </xdr:txBody>
    </xdr:sp>
    <xdr:clientData/>
  </xdr:twoCellAnchor>
  <xdr:twoCellAnchor>
    <xdr:from>
      <xdr:col>3</xdr:col>
      <xdr:colOff>28575</xdr:colOff>
      <xdr:row>106</xdr:row>
      <xdr:rowOff>9525</xdr:rowOff>
    </xdr:from>
    <xdr:to>
      <xdr:col>10</xdr:col>
      <xdr:colOff>600075</xdr:colOff>
      <xdr:row>109</xdr:row>
      <xdr:rowOff>38100</xdr:rowOff>
    </xdr:to>
    <xdr:sp>
      <xdr:nvSpPr>
        <xdr:cNvPr id="16" name="TextBox 16"/>
        <xdr:cNvSpPr txBox="1">
          <a:spLocks noChangeArrowheads="1"/>
        </xdr:cNvSpPr>
      </xdr:nvSpPr>
      <xdr:spPr>
        <a:xfrm>
          <a:off x="962025" y="17297400"/>
          <a:ext cx="509587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20,400,000 ordinary shares of RM1.00 each, representing 51% equity interest in Permanis Sdn Bhd from Urban Fetch Sdn Bhd ("Proposed 51% Permanis Acquisition"); and</a:t>
          </a:r>
        </a:p>
      </xdr:txBody>
    </xdr:sp>
    <xdr:clientData/>
  </xdr:twoCellAnchor>
  <xdr:twoCellAnchor>
    <xdr:from>
      <xdr:col>3</xdr:col>
      <xdr:colOff>19050</xdr:colOff>
      <xdr:row>109</xdr:row>
      <xdr:rowOff>0</xdr:rowOff>
    </xdr:from>
    <xdr:to>
      <xdr:col>10</xdr:col>
      <xdr:colOff>590550</xdr:colOff>
      <xdr:row>112</xdr:row>
      <xdr:rowOff>38100</xdr:rowOff>
    </xdr:to>
    <xdr:sp>
      <xdr:nvSpPr>
        <xdr:cNvPr id="17" name="TextBox 17"/>
        <xdr:cNvSpPr txBox="1">
          <a:spLocks noChangeArrowheads="1"/>
        </xdr:cNvSpPr>
      </xdr:nvSpPr>
      <xdr:spPr>
        <a:xfrm>
          <a:off x="952500" y="17773650"/>
          <a:ext cx="50958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300,000 ordinary shares of RM1.00 each, representing the entired interest in Pep Bottlers Sdn Bhd from KFC Holdings (Malaysia) Berhad ("Proposed Pep Bottlers Acquisition").</a:t>
          </a:r>
        </a:p>
      </xdr:txBody>
    </xdr:sp>
    <xdr:clientData/>
  </xdr:twoCellAnchor>
  <xdr:twoCellAnchor>
    <xdr:from>
      <xdr:col>2</xdr:col>
      <xdr:colOff>19050</xdr:colOff>
      <xdr:row>119</xdr:row>
      <xdr:rowOff>0</xdr:rowOff>
    </xdr:from>
    <xdr:to>
      <xdr:col>11</xdr:col>
      <xdr:colOff>0</xdr:colOff>
      <xdr:row>121</xdr:row>
      <xdr:rowOff>19050</xdr:rowOff>
    </xdr:to>
    <xdr:sp>
      <xdr:nvSpPr>
        <xdr:cNvPr id="18" name="TextBox 18"/>
        <xdr:cNvSpPr txBox="1">
          <a:spLocks noChangeArrowheads="1"/>
        </xdr:cNvSpPr>
      </xdr:nvSpPr>
      <xdr:spPr>
        <a:xfrm>
          <a:off x="657225" y="19392900"/>
          <a:ext cx="541020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2</xdr:col>
      <xdr:colOff>0</xdr:colOff>
      <xdr:row>113</xdr:row>
      <xdr:rowOff>0</xdr:rowOff>
    </xdr:from>
    <xdr:to>
      <xdr:col>11</xdr:col>
      <xdr:colOff>0</xdr:colOff>
      <xdr:row>115</xdr:row>
      <xdr:rowOff>9525</xdr:rowOff>
    </xdr:to>
    <xdr:sp>
      <xdr:nvSpPr>
        <xdr:cNvPr id="19" name="TextBox 19"/>
        <xdr:cNvSpPr txBox="1">
          <a:spLocks noChangeArrowheads="1"/>
        </xdr:cNvSpPr>
      </xdr:nvSpPr>
      <xdr:spPr>
        <a:xfrm>
          <a:off x="638175" y="18421350"/>
          <a:ext cx="542925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116</xdr:row>
      <xdr:rowOff>19050</xdr:rowOff>
    </xdr:from>
    <xdr:to>
      <xdr:col>11</xdr:col>
      <xdr:colOff>0</xdr:colOff>
      <xdr:row>118</xdr:row>
      <xdr:rowOff>66675</xdr:rowOff>
    </xdr:to>
    <xdr:sp>
      <xdr:nvSpPr>
        <xdr:cNvPr id="20" name="TextBox 20"/>
        <xdr:cNvSpPr txBox="1">
          <a:spLocks noChangeArrowheads="1"/>
        </xdr:cNvSpPr>
      </xdr:nvSpPr>
      <xdr:spPr>
        <a:xfrm>
          <a:off x="647700" y="18926175"/>
          <a:ext cx="54197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121</xdr:row>
      <xdr:rowOff>152400</xdr:rowOff>
    </xdr:from>
    <xdr:to>
      <xdr:col>10</xdr:col>
      <xdr:colOff>600075</xdr:colOff>
      <xdr:row>123</xdr:row>
      <xdr:rowOff>9525</xdr:rowOff>
    </xdr:to>
    <xdr:sp>
      <xdr:nvSpPr>
        <xdr:cNvPr id="21" name="TextBox 21"/>
        <xdr:cNvSpPr txBox="1">
          <a:spLocks noChangeArrowheads="1"/>
        </xdr:cNvSpPr>
      </xdr:nvSpPr>
      <xdr:spPr>
        <a:xfrm>
          <a:off x="657225" y="19869150"/>
          <a:ext cx="5400675"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2</xdr:col>
      <xdr:colOff>19050</xdr:colOff>
      <xdr:row>67</xdr:row>
      <xdr:rowOff>9525</xdr:rowOff>
    </xdr:from>
    <xdr:to>
      <xdr:col>10</xdr:col>
      <xdr:colOff>571500</xdr:colOff>
      <xdr:row>76</xdr:row>
      <xdr:rowOff>38100</xdr:rowOff>
    </xdr:to>
    <xdr:sp>
      <xdr:nvSpPr>
        <xdr:cNvPr id="22" name="TextBox 22"/>
        <xdr:cNvSpPr txBox="1">
          <a:spLocks noChangeArrowheads="1"/>
        </xdr:cNvSpPr>
      </xdr:nvSpPr>
      <xdr:spPr>
        <a:xfrm>
          <a:off x="657225" y="10982325"/>
          <a:ext cx="5372100" cy="1485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entered into a conditional Share Sale Agreement ("SSA") with Good Platform Sdn Bhd ("GPSB") for the disposal of 300,000 ordinary shares of RM1.00 each in C.I. Enterprise Sdn Bhd( "CIE"), representing 100% equity interest therein, for a cash consideration of RM1 and the assumption of the corporate guarantee of RM198 million given by the Company to Alliance Bank Malaysia Berhad. Other than the aforementioned, no other liabilities will be assumed by GPSB.
CIE's main asset is its investment in 57,080,000 ordinary shares of RM1.00 each representing 29.32% equity interest in KFC Holdings (Malaysia) Berhad.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62</xdr:row>
      <xdr:rowOff>19050</xdr:rowOff>
    </xdr:from>
    <xdr:to>
      <xdr:col>9</xdr:col>
      <xdr:colOff>581025</xdr:colOff>
      <xdr:row>64</xdr:row>
      <xdr:rowOff>85725</xdr:rowOff>
    </xdr:to>
    <xdr:sp>
      <xdr:nvSpPr>
        <xdr:cNvPr id="1" name="TextBox 1"/>
        <xdr:cNvSpPr txBox="1">
          <a:spLocks noChangeArrowheads="1"/>
        </xdr:cNvSpPr>
      </xdr:nvSpPr>
      <xdr:spPr>
        <a:xfrm>
          <a:off x="314325" y="10058400"/>
          <a:ext cx="54387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71</xdr:row>
      <xdr:rowOff>19050</xdr:rowOff>
    </xdr:from>
    <xdr:to>
      <xdr:col>9</xdr:col>
      <xdr:colOff>590550</xdr:colOff>
      <xdr:row>73</xdr:row>
      <xdr:rowOff>76200</xdr:rowOff>
    </xdr:to>
    <xdr:sp>
      <xdr:nvSpPr>
        <xdr:cNvPr id="2" name="TextBox 2"/>
        <xdr:cNvSpPr txBox="1">
          <a:spLocks noChangeArrowheads="1"/>
        </xdr:cNvSpPr>
      </xdr:nvSpPr>
      <xdr:spPr>
        <a:xfrm>
          <a:off x="314325" y="11515725"/>
          <a:ext cx="544830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75</xdr:row>
      <xdr:rowOff>9525</xdr:rowOff>
    </xdr:from>
    <xdr:to>
      <xdr:col>9</xdr:col>
      <xdr:colOff>581025</xdr:colOff>
      <xdr:row>77</xdr:row>
      <xdr:rowOff>76200</xdr:rowOff>
    </xdr:to>
    <xdr:sp>
      <xdr:nvSpPr>
        <xdr:cNvPr id="3" name="TextBox 3"/>
        <xdr:cNvSpPr txBox="1">
          <a:spLocks noChangeArrowheads="1"/>
        </xdr:cNvSpPr>
      </xdr:nvSpPr>
      <xdr:spPr>
        <a:xfrm>
          <a:off x="314325" y="12153900"/>
          <a:ext cx="54387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33</xdr:row>
      <xdr:rowOff>9525</xdr:rowOff>
    </xdr:from>
    <xdr:to>
      <xdr:col>9</xdr:col>
      <xdr:colOff>581025</xdr:colOff>
      <xdr:row>34</xdr:row>
      <xdr:rowOff>66675</xdr:rowOff>
    </xdr:to>
    <xdr:sp>
      <xdr:nvSpPr>
        <xdr:cNvPr id="4" name="TextBox 4"/>
        <xdr:cNvSpPr txBox="1">
          <a:spLocks noChangeArrowheads="1"/>
        </xdr:cNvSpPr>
      </xdr:nvSpPr>
      <xdr:spPr>
        <a:xfrm>
          <a:off x="304800" y="5353050"/>
          <a:ext cx="54483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There were no purchases or disposals of quoted securities for the current quarter under review.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K48"/>
  <sheetViews>
    <sheetView workbookViewId="0" topLeftCell="A1">
      <selection activeCell="D31" sqref="D31"/>
    </sheetView>
  </sheetViews>
  <sheetFormatPr defaultColWidth="9.140625" defaultRowHeight="12.75"/>
  <cols>
    <col min="1" max="1" width="2.421875" style="1" customWidth="1"/>
    <col min="2" max="2" width="3.28125" style="1" customWidth="1"/>
    <col min="3" max="3" width="9.140625" style="1" customWidth="1"/>
    <col min="4" max="4" width="16.7109375" style="1" customWidth="1"/>
    <col min="5" max="5" width="12.57421875" style="1" customWidth="1"/>
    <col min="6" max="6" width="1.8515625" style="1" customWidth="1"/>
    <col min="7" max="7" width="12.140625" style="1" customWidth="1"/>
    <col min="8" max="8" width="2.28125" style="1" customWidth="1"/>
    <col min="9" max="9" width="12.28125" style="1" customWidth="1"/>
    <col min="10" max="10" width="2.00390625" style="1" customWidth="1"/>
    <col min="11" max="11" width="12.8515625" style="1" customWidth="1"/>
    <col min="12" max="16384" width="9.140625" style="1" customWidth="1"/>
  </cols>
  <sheetData>
    <row r="2" spans="1:5" ht="15.75">
      <c r="A2" s="16" t="s">
        <v>55</v>
      </c>
      <c r="B2" s="7"/>
      <c r="D2"/>
      <c r="E2" s="47" t="s">
        <v>162</v>
      </c>
    </row>
    <row r="3" spans="1:2" ht="12.75">
      <c r="A3" s="12" t="s">
        <v>1</v>
      </c>
      <c r="B3" s="8" t="s">
        <v>179</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207</v>
      </c>
    </row>
    <row r="7" ht="12.75">
      <c r="A7" s="4" t="s">
        <v>54</v>
      </c>
    </row>
    <row r="9" ht="18.75">
      <c r="A9" s="17" t="s">
        <v>158</v>
      </c>
    </row>
    <row r="10" ht="12.75">
      <c r="A10" s="4"/>
    </row>
    <row r="11" spans="5:11" ht="12.75">
      <c r="E11" s="52" t="s">
        <v>49</v>
      </c>
      <c r="F11" s="52"/>
      <c r="G11" s="52"/>
      <c r="I11" s="52" t="s">
        <v>52</v>
      </c>
      <c r="J11" s="52"/>
      <c r="K11" s="52"/>
    </row>
    <row r="12" spans="5:11" ht="12.75">
      <c r="E12" s="10" t="s">
        <v>47</v>
      </c>
      <c r="F12" s="10"/>
      <c r="G12" s="10" t="s">
        <v>47</v>
      </c>
      <c r="I12" s="10" t="s">
        <v>50</v>
      </c>
      <c r="J12" s="10"/>
      <c r="K12" s="10" t="s">
        <v>50</v>
      </c>
    </row>
    <row r="13" spans="5:11" ht="12.75">
      <c r="E13" s="10" t="s">
        <v>48</v>
      </c>
      <c r="F13" s="10"/>
      <c r="G13" s="10" t="s">
        <v>48</v>
      </c>
      <c r="I13" s="10" t="s">
        <v>51</v>
      </c>
      <c r="J13" s="10"/>
      <c r="K13" s="10" t="s">
        <v>51</v>
      </c>
    </row>
    <row r="14" spans="5:11" ht="12.75">
      <c r="E14" s="33" t="s">
        <v>175</v>
      </c>
      <c r="F14" s="33"/>
      <c r="G14" s="33" t="s">
        <v>176</v>
      </c>
      <c r="H14" s="2"/>
      <c r="I14" s="33" t="s">
        <v>175</v>
      </c>
      <c r="J14" s="33"/>
      <c r="K14" s="33" t="s">
        <v>176</v>
      </c>
    </row>
    <row r="15" spans="5:11" ht="12.75">
      <c r="E15" s="10" t="s">
        <v>53</v>
      </c>
      <c r="F15" s="2"/>
      <c r="G15" s="10" t="s">
        <v>53</v>
      </c>
      <c r="I15" s="10" t="s">
        <v>53</v>
      </c>
      <c r="J15" s="2"/>
      <c r="K15" s="10" t="s">
        <v>53</v>
      </c>
    </row>
    <row r="17" spans="2:11" ht="12.75">
      <c r="B17" s="1" t="s">
        <v>0</v>
      </c>
      <c r="E17" s="1">
        <v>5460</v>
      </c>
      <c r="G17" s="1">
        <v>6264</v>
      </c>
      <c r="I17" s="1">
        <v>13023</v>
      </c>
      <c r="K17" s="1">
        <v>13494</v>
      </c>
    </row>
    <row r="18" spans="2:11" ht="12.75">
      <c r="B18" s="4" t="s">
        <v>6</v>
      </c>
      <c r="E18" s="3">
        <f>-3631-257</f>
        <v>-3888</v>
      </c>
      <c r="F18" s="6"/>
      <c r="G18" s="3">
        <f>-4672-171-204</f>
        <v>-5047</v>
      </c>
      <c r="I18" s="3">
        <f>-9078-446</f>
        <v>-9524</v>
      </c>
      <c r="J18" s="6"/>
      <c r="K18" s="3">
        <f>-10222-362-450</f>
        <v>-11034</v>
      </c>
    </row>
    <row r="20" spans="2:11" ht="12.75">
      <c r="B20" s="4" t="s">
        <v>7</v>
      </c>
      <c r="E20" s="1">
        <f>SUM(E17:E18)</f>
        <v>1572</v>
      </c>
      <c r="G20" s="1">
        <f>SUM(G17:G18)</f>
        <v>1217</v>
      </c>
      <c r="I20" s="1">
        <f>SUM(I17:I18)</f>
        <v>3499</v>
      </c>
      <c r="K20" s="1">
        <f>SUM(K17:K18)</f>
        <v>2460</v>
      </c>
    </row>
    <row r="22" spans="2:11" ht="12.75">
      <c r="B22" s="4" t="s">
        <v>2</v>
      </c>
      <c r="E22" s="1">
        <f>-2144-158</f>
        <v>-2302</v>
      </c>
      <c r="G22" s="1">
        <f>-1771+26-148</f>
        <v>-1893</v>
      </c>
      <c r="I22" s="1">
        <f>-159-4090</f>
        <v>-4249</v>
      </c>
      <c r="K22" s="1">
        <f>-311-3355+26</f>
        <v>-3640</v>
      </c>
    </row>
    <row r="23" ht="12.75">
      <c r="B23" s="4" t="s">
        <v>194</v>
      </c>
    </row>
    <row r="24" spans="2:11" ht="12.75">
      <c r="B24" s="5" t="s">
        <v>1</v>
      </c>
      <c r="C24" s="4" t="s">
        <v>195</v>
      </c>
      <c r="E24" s="1">
        <v>-1190</v>
      </c>
      <c r="G24" s="1">
        <v>0</v>
      </c>
      <c r="I24" s="1">
        <v>-1190</v>
      </c>
      <c r="K24" s="1">
        <v>0</v>
      </c>
    </row>
    <row r="25" spans="2:11" ht="12.75">
      <c r="B25" s="5" t="s">
        <v>1</v>
      </c>
      <c r="C25" s="4" t="s">
        <v>11</v>
      </c>
      <c r="E25" s="1">
        <v>-160083</v>
      </c>
      <c r="G25" s="1">
        <v>0</v>
      </c>
      <c r="I25" s="1">
        <v>-160083</v>
      </c>
      <c r="K25" s="1">
        <v>0</v>
      </c>
    </row>
    <row r="26" spans="2:11" ht="12.75">
      <c r="B26" s="4" t="s">
        <v>8</v>
      </c>
      <c r="E26" s="3">
        <f>116+104</f>
        <v>220</v>
      </c>
      <c r="F26" s="6"/>
      <c r="G26" s="3">
        <v>214</v>
      </c>
      <c r="I26" s="3">
        <f>216+104</f>
        <v>320</v>
      </c>
      <c r="J26" s="6"/>
      <c r="K26" s="3">
        <v>409</v>
      </c>
    </row>
    <row r="27" ht="12.75">
      <c r="B27" s="4"/>
    </row>
    <row r="28" spans="2:11" ht="12.75">
      <c r="B28" s="4" t="s">
        <v>163</v>
      </c>
      <c r="E28" s="1">
        <f>SUM(E20:E26)</f>
        <v>-161783</v>
      </c>
      <c r="G28" s="1">
        <f>SUM(G20:G26)</f>
        <v>-462</v>
      </c>
      <c r="I28" s="1">
        <f>SUM(I20:I26)</f>
        <v>-161703</v>
      </c>
      <c r="K28" s="1">
        <f>SUM(K20:K26)</f>
        <v>-771</v>
      </c>
    </row>
    <row r="30" spans="2:11" ht="12.75">
      <c r="B30" s="4" t="s">
        <v>3</v>
      </c>
      <c r="E30" s="1">
        <v>-5688</v>
      </c>
      <c r="G30" s="1">
        <v>-7261</v>
      </c>
      <c r="I30" s="1">
        <v>-13318</v>
      </c>
      <c r="K30" s="1">
        <v>-14548</v>
      </c>
    </row>
    <row r="31" spans="2:11" ht="12.75">
      <c r="B31" s="4" t="s">
        <v>4</v>
      </c>
      <c r="E31" s="3">
        <v>8614</v>
      </c>
      <c r="F31" s="6"/>
      <c r="G31" s="3">
        <v>5851</v>
      </c>
      <c r="I31" s="3">
        <f>5156+E31</f>
        <v>13770</v>
      </c>
      <c r="J31" s="6"/>
      <c r="K31" s="3">
        <v>11441</v>
      </c>
    </row>
    <row r="32" spans="2:11" ht="12.75">
      <c r="B32" s="4"/>
      <c r="E32" s="6"/>
      <c r="F32" s="6"/>
      <c r="G32" s="6"/>
      <c r="I32" s="6"/>
      <c r="J32" s="6"/>
      <c r="K32" s="6"/>
    </row>
    <row r="33" spans="2:11" ht="12.75">
      <c r="B33" s="4" t="s">
        <v>164</v>
      </c>
      <c r="E33" s="1">
        <f>SUM(E28:E31)</f>
        <v>-158857</v>
      </c>
      <c r="G33" s="1">
        <f>SUM(G28:G31)</f>
        <v>-1872</v>
      </c>
      <c r="I33" s="1">
        <f>SUM(I28:I31)</f>
        <v>-161251</v>
      </c>
      <c r="K33" s="1">
        <f>SUM(K28:K31)</f>
        <v>-3878</v>
      </c>
    </row>
    <row r="35" spans="2:11" ht="12.75">
      <c r="B35" s="4" t="s">
        <v>5</v>
      </c>
      <c r="E35" s="3">
        <f>-59-3713</f>
        <v>-3772</v>
      </c>
      <c r="F35" s="6"/>
      <c r="G35" s="3">
        <v>-2137</v>
      </c>
      <c r="I35" s="3">
        <f>-1795+E35</f>
        <v>-5567</v>
      </c>
      <c r="J35" s="6"/>
      <c r="K35" s="3">
        <v>-4558</v>
      </c>
    </row>
    <row r="36" spans="2:11" ht="12.75">
      <c r="B36" s="4"/>
      <c r="E36" s="6"/>
      <c r="F36" s="6"/>
      <c r="G36" s="6"/>
      <c r="I36" s="6"/>
      <c r="J36" s="6"/>
      <c r="K36" s="6"/>
    </row>
    <row r="37" spans="2:11" ht="12.75">
      <c r="B37" s="4" t="s">
        <v>165</v>
      </c>
      <c r="E37" s="1">
        <f>SUM(E33:E35)</f>
        <v>-162629</v>
      </c>
      <c r="G37" s="1">
        <f>SUM(G33:G35)</f>
        <v>-4009</v>
      </c>
      <c r="I37" s="1">
        <f>SUM(I33:I35)</f>
        <v>-166818</v>
      </c>
      <c r="K37" s="1">
        <f>SUM(K33:K35)</f>
        <v>-8436</v>
      </c>
    </row>
    <row r="39" spans="2:11" ht="12.75">
      <c r="B39" s="4" t="s">
        <v>46</v>
      </c>
      <c r="E39" s="3">
        <v>75</v>
      </c>
      <c r="F39" s="6"/>
      <c r="G39" s="3">
        <v>-13</v>
      </c>
      <c r="I39" s="3">
        <v>225</v>
      </c>
      <c r="J39" s="6"/>
      <c r="K39" s="3">
        <v>99</v>
      </c>
    </row>
    <row r="40" spans="2:11" ht="12.75">
      <c r="B40" s="4"/>
      <c r="E40" s="6"/>
      <c r="F40" s="6"/>
      <c r="G40" s="6"/>
      <c r="I40" s="6"/>
      <c r="J40" s="6"/>
      <c r="K40" s="6"/>
    </row>
    <row r="41" spans="2:11" ht="13.5" thickBot="1">
      <c r="B41" s="4" t="s">
        <v>166</v>
      </c>
      <c r="E41" s="9">
        <f>SUM(E37:E39)</f>
        <v>-162554</v>
      </c>
      <c r="F41" s="6"/>
      <c r="G41" s="9">
        <f>SUM(G37:G39)</f>
        <v>-4022</v>
      </c>
      <c r="I41" s="9">
        <f>SUM(I37:I39)</f>
        <v>-166593</v>
      </c>
      <c r="J41" s="6"/>
      <c r="K41" s="9">
        <f>SUM(K37:K39)</f>
        <v>-8337</v>
      </c>
    </row>
    <row r="42" ht="13.5" thickTop="1"/>
    <row r="43" spans="5:11" ht="12.75">
      <c r="E43" s="10" t="s">
        <v>174</v>
      </c>
      <c r="G43" s="10" t="s">
        <v>174</v>
      </c>
      <c r="I43" s="10" t="s">
        <v>174</v>
      </c>
      <c r="K43" s="10" t="s">
        <v>174</v>
      </c>
    </row>
    <row r="45" spans="2:11" ht="12.75">
      <c r="B45" s="4" t="s">
        <v>173</v>
      </c>
      <c r="E45" s="41">
        <f>(+E41/57378)*100</f>
        <v>-283.3037052528844</v>
      </c>
      <c r="F45" s="41"/>
      <c r="G45" s="41">
        <f>(+G41/57378)*100</f>
        <v>-7.009655268569835</v>
      </c>
      <c r="H45" s="41"/>
      <c r="I45" s="41">
        <f>(+I41/57378)*100</f>
        <v>-290.34298860190313</v>
      </c>
      <c r="J45" s="41"/>
      <c r="K45" s="41">
        <f>(+K41/57378)*100</f>
        <v>-14.529959217818675</v>
      </c>
    </row>
    <row r="46" ht="12.75">
      <c r="B46" s="4"/>
    </row>
    <row r="47" ht="12.75">
      <c r="B47" s="5" t="s">
        <v>168</v>
      </c>
    </row>
    <row r="48" ht="12.75">
      <c r="B48" s="4" t="s">
        <v>60</v>
      </c>
    </row>
  </sheetData>
  <mergeCells count="2">
    <mergeCell ref="E11:G11"/>
    <mergeCell ref="I11:K11"/>
  </mergeCells>
  <printOptions horizontalCentered="1"/>
  <pageMargins left="0.75" right="0.75" top="0.5" bottom="0.5" header="0.5" footer="0.5"/>
  <pageSetup fitToHeight="1" fitToWidth="1" horizontalDpi="600" verticalDpi="6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56"/>
  <sheetViews>
    <sheetView workbookViewId="0" topLeftCell="A1">
      <selection activeCell="G17" sqref="G17"/>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7" width="11.28125" style="1" bestFit="1" customWidth="1"/>
    <col min="8" max="8" width="3.28125" style="1" customWidth="1"/>
    <col min="9" max="9" width="13.00390625" style="1" customWidth="1"/>
    <col min="10" max="16384" width="9.140625" style="1" customWidth="1"/>
  </cols>
  <sheetData>
    <row r="2" spans="1:5" ht="15.75">
      <c r="A2" s="16" t="s">
        <v>55</v>
      </c>
      <c r="E2" s="47" t="s">
        <v>162</v>
      </c>
    </row>
    <row r="3" spans="1:2" ht="12.75">
      <c r="A3" s="30" t="s">
        <v>1</v>
      </c>
      <c r="B3" s="8" t="str">
        <f>+'IS'!B3</f>
        <v>Quarterly Report on consolidated results for the second financial quarter ended 31st December 2002</v>
      </c>
    </row>
    <row r="4" spans="1:10" ht="13.5" thickBot="1">
      <c r="A4" s="31"/>
      <c r="B4" s="32"/>
      <c r="C4" s="11"/>
      <c r="D4" s="11"/>
      <c r="E4" s="11"/>
      <c r="F4" s="11"/>
      <c r="G4" s="11"/>
      <c r="H4" s="11"/>
      <c r="I4" s="11"/>
      <c r="J4" s="11"/>
    </row>
    <row r="6" ht="18.75">
      <c r="A6" s="17" t="s">
        <v>56</v>
      </c>
    </row>
    <row r="7" ht="12.75">
      <c r="A7" s="4"/>
    </row>
    <row r="8" spans="1:9" ht="12.75">
      <c r="A8" s="4"/>
      <c r="G8" s="10" t="s">
        <v>57</v>
      </c>
      <c r="I8" s="10" t="s">
        <v>59</v>
      </c>
    </row>
    <row r="9" spans="1:9" ht="12.75">
      <c r="A9" s="4"/>
      <c r="G9" s="10" t="s">
        <v>58</v>
      </c>
      <c r="I9" s="10" t="s">
        <v>58</v>
      </c>
    </row>
    <row r="10" spans="1:9" ht="12.75">
      <c r="A10" s="4"/>
      <c r="G10" s="33" t="s">
        <v>175</v>
      </c>
      <c r="I10" s="33" t="s">
        <v>62</v>
      </c>
    </row>
    <row r="11" spans="7:9" ht="12.75">
      <c r="G11" s="10" t="s">
        <v>53</v>
      </c>
      <c r="I11" s="10" t="s">
        <v>53</v>
      </c>
    </row>
    <row r="13" spans="1:9" ht="12.75">
      <c r="A13" s="1" t="s">
        <v>9</v>
      </c>
      <c r="G13" s="1">
        <v>35644</v>
      </c>
      <c r="I13" s="1">
        <v>37135</v>
      </c>
    </row>
    <row r="15" spans="1:9" ht="12.75">
      <c r="A15" s="4" t="s">
        <v>10</v>
      </c>
      <c r="G15" s="1">
        <v>20777</v>
      </c>
      <c r="I15" s="1">
        <v>20777</v>
      </c>
    </row>
    <row r="17" spans="1:9" ht="12.75">
      <c r="A17" s="4" t="s">
        <v>11</v>
      </c>
      <c r="G17" s="1">
        <f>473847-160083+4901</f>
        <v>318665</v>
      </c>
      <c r="I17" s="1">
        <v>474934</v>
      </c>
    </row>
    <row r="19" spans="1:9" ht="12.75">
      <c r="A19" s="4" t="s">
        <v>12</v>
      </c>
      <c r="G19" s="1">
        <v>21</v>
      </c>
      <c r="I19" s="1">
        <v>21</v>
      </c>
    </row>
    <row r="21" ht="12.75">
      <c r="A21" s="4" t="s">
        <v>139</v>
      </c>
    </row>
    <row r="22" spans="2:9" ht="12.75">
      <c r="B22" s="4" t="s">
        <v>13</v>
      </c>
      <c r="G22" s="34">
        <v>7992</v>
      </c>
      <c r="I22" s="34">
        <v>8736</v>
      </c>
    </row>
    <row r="23" spans="2:9" ht="12.75">
      <c r="B23" s="4" t="s">
        <v>14</v>
      </c>
      <c r="G23" s="35">
        <f>47478+1665+8-2</f>
        <v>49149</v>
      </c>
      <c r="I23" s="35">
        <v>49292</v>
      </c>
    </row>
    <row r="24" spans="2:9" ht="12.75">
      <c r="B24" s="4" t="s">
        <v>134</v>
      </c>
      <c r="G24" s="35">
        <v>1831</v>
      </c>
      <c r="I24" s="35">
        <v>5102</v>
      </c>
    </row>
    <row r="25" spans="2:9" ht="12.75">
      <c r="B25" s="4" t="s">
        <v>15</v>
      </c>
      <c r="G25" s="36">
        <v>1928</v>
      </c>
      <c r="I25" s="36">
        <v>903</v>
      </c>
    </row>
    <row r="26" spans="7:9" ht="12.75">
      <c r="G26" s="48">
        <f>SUM(G22:G25)</f>
        <v>60900</v>
      </c>
      <c r="I26" s="48">
        <f>SUM(I22:I25)</f>
        <v>64033</v>
      </c>
    </row>
    <row r="27" spans="7:9" ht="12.75">
      <c r="G27" s="6"/>
      <c r="I27" s="6"/>
    </row>
    <row r="28" ht="12.75">
      <c r="A28" s="4" t="s">
        <v>16</v>
      </c>
    </row>
    <row r="29" spans="2:9" ht="12.75">
      <c r="B29" s="4" t="s">
        <v>17</v>
      </c>
      <c r="G29" s="34">
        <f>103627+4455+464</f>
        <v>108546</v>
      </c>
      <c r="I29" s="34">
        <f>103432+602</f>
        <v>104034</v>
      </c>
    </row>
    <row r="30" spans="2:9" ht="12.75">
      <c r="B30" s="4" t="s">
        <v>133</v>
      </c>
      <c r="G30" s="35">
        <v>3316</v>
      </c>
      <c r="I30" s="35">
        <f>2801+868</f>
        <v>3669</v>
      </c>
    </row>
    <row r="31" spans="2:9" ht="12.75">
      <c r="B31" s="4" t="s">
        <v>135</v>
      </c>
      <c r="G31" s="35">
        <v>29479</v>
      </c>
      <c r="I31" s="35">
        <f>31873-3669</f>
        <v>28204</v>
      </c>
    </row>
    <row r="32" spans="2:9" ht="12.75">
      <c r="B32" s="4" t="s">
        <v>5</v>
      </c>
      <c r="G32" s="36">
        <v>2695</v>
      </c>
      <c r="I32" s="36">
        <v>2105</v>
      </c>
    </row>
    <row r="33" spans="7:9" ht="12.75">
      <c r="G33" s="48">
        <f>SUM(G29:G32)</f>
        <v>144036</v>
      </c>
      <c r="I33" s="48">
        <f>SUM(I29:I32)</f>
        <v>138012</v>
      </c>
    </row>
    <row r="34" spans="7:9" ht="12.75">
      <c r="G34" s="6"/>
      <c r="I34" s="6"/>
    </row>
    <row r="35" spans="1:9" ht="12.75">
      <c r="A35" s="4" t="s">
        <v>129</v>
      </c>
      <c r="G35" s="1">
        <f>+G26-G33</f>
        <v>-83136</v>
      </c>
      <c r="I35" s="1">
        <f>+I26-I33</f>
        <v>-73979</v>
      </c>
    </row>
    <row r="36" spans="7:9" ht="12.75">
      <c r="G36" s="3"/>
      <c r="I36" s="3"/>
    </row>
    <row r="38" spans="7:9" ht="13.5" thickBot="1">
      <c r="G38" s="9">
        <f>SUM(G13:G19)+G35</f>
        <v>291971</v>
      </c>
      <c r="I38" s="9">
        <f>SUM(I13:I19)+I35</f>
        <v>458888</v>
      </c>
    </row>
    <row r="39" ht="13.5" thickTop="1"/>
    <row r="40" spans="1:9" ht="12.75">
      <c r="A40" s="4" t="s">
        <v>18</v>
      </c>
      <c r="G40" s="1">
        <v>57378</v>
      </c>
      <c r="I40" s="1">
        <v>57378</v>
      </c>
    </row>
    <row r="41" spans="1:9" ht="12.75">
      <c r="A41" s="4" t="s">
        <v>19</v>
      </c>
      <c r="G41" s="3">
        <f>+SE!J16-SE!E16</f>
        <v>30951</v>
      </c>
      <c r="I41" s="3">
        <v>197544</v>
      </c>
    </row>
    <row r="42" spans="1:9" ht="12.75">
      <c r="A42" s="4" t="s">
        <v>20</v>
      </c>
      <c r="G42" s="1">
        <f>SUM(G40:G41)</f>
        <v>88329</v>
      </c>
      <c r="I42" s="1">
        <f>SUM(I40:I41)</f>
        <v>254922</v>
      </c>
    </row>
    <row r="44" spans="1:9" ht="12.75">
      <c r="A44" s="4" t="s">
        <v>46</v>
      </c>
      <c r="G44" s="1">
        <v>2746</v>
      </c>
      <c r="I44" s="1">
        <v>2873</v>
      </c>
    </row>
    <row r="46" ht="12.75">
      <c r="A46" s="4" t="s">
        <v>21</v>
      </c>
    </row>
    <row r="47" spans="2:9" ht="12.75">
      <c r="B47" s="4" t="s">
        <v>22</v>
      </c>
      <c r="G47" s="1">
        <v>199366</v>
      </c>
      <c r="I47" s="1">
        <v>199234</v>
      </c>
    </row>
    <row r="48" spans="2:9" ht="12.75">
      <c r="B48" s="4" t="s">
        <v>23</v>
      </c>
      <c r="G48" s="1">
        <f>869+661</f>
        <v>1530</v>
      </c>
      <c r="I48" s="1">
        <v>1859</v>
      </c>
    </row>
    <row r="49" spans="7:9" ht="12.75">
      <c r="G49" s="3"/>
      <c r="I49" s="3"/>
    </row>
    <row r="51" spans="7:9" ht="13.5" thickBot="1">
      <c r="G51" s="9">
        <f>SUM(G42:G49)</f>
        <v>291971</v>
      </c>
      <c r="I51" s="9">
        <f>SUM(I42:I49)</f>
        <v>458888</v>
      </c>
    </row>
    <row r="52" ht="13.5" thickTop="1"/>
    <row r="53" spans="1:9" ht="12.75">
      <c r="A53" s="4" t="s">
        <v>172</v>
      </c>
      <c r="G53" s="37">
        <f>(+G42-G15)/G40</f>
        <v>1.1773153473456726</v>
      </c>
      <c r="I53" s="37">
        <f>(+I42-I15)/I40</f>
        <v>4.080745233364704</v>
      </c>
    </row>
    <row r="55" ht="12.75">
      <c r="A55" s="5" t="s">
        <v>169</v>
      </c>
    </row>
    <row r="56" ht="12.75">
      <c r="A56" s="4" t="s">
        <v>60</v>
      </c>
    </row>
  </sheetData>
  <printOptions horizontalCentered="1"/>
  <pageMargins left="0.75" right="0.75" top="0.5" bottom="0.5" header="0.5"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I20" sqref="I20"/>
    </sheetView>
  </sheetViews>
  <sheetFormatPr defaultColWidth="9.140625" defaultRowHeight="12.75"/>
  <cols>
    <col min="1" max="1" width="4.28125" style="1" customWidth="1"/>
    <col min="2" max="4" width="9.140625" style="1" customWidth="1"/>
    <col min="5" max="5" width="10.7109375" style="1" customWidth="1"/>
    <col min="6" max="7" width="9.140625" style="1" customWidth="1"/>
    <col min="8" max="8" width="7.00390625" style="1" customWidth="1"/>
    <col min="9" max="9" width="11.8515625" style="1" bestFit="1" customWidth="1"/>
    <col min="10" max="16384" width="9.140625" style="1" customWidth="1"/>
  </cols>
  <sheetData>
    <row r="1" spans="1:5" ht="15.75">
      <c r="A1" s="29" t="s">
        <v>55</v>
      </c>
      <c r="E1" s="47" t="s">
        <v>162</v>
      </c>
    </row>
    <row r="2" spans="1:2" ht="12.75">
      <c r="A2" s="30" t="s">
        <v>1</v>
      </c>
      <c r="B2" s="4" t="str">
        <f>+'BS'!B3</f>
        <v>Quarterly Report on consolidated results for the second financial quarter ended 31st December 2002</v>
      </c>
    </row>
    <row r="3" spans="1:10" ht="13.5" thickBot="1">
      <c r="A3" s="31"/>
      <c r="B3" s="32"/>
      <c r="C3" s="11"/>
      <c r="D3" s="11"/>
      <c r="E3" s="11"/>
      <c r="F3" s="11"/>
      <c r="G3" s="11"/>
      <c r="H3" s="11"/>
      <c r="I3" s="11"/>
      <c r="J3" s="11"/>
    </row>
    <row r="5" ht="18.75">
      <c r="A5" s="17" t="s">
        <v>63</v>
      </c>
    </row>
    <row r="6" ht="12.75">
      <c r="A6" s="4"/>
    </row>
    <row r="7" spans="1:9" ht="12.75">
      <c r="A7" s="4"/>
      <c r="I7" s="10" t="s">
        <v>50</v>
      </c>
    </row>
    <row r="8" spans="1:9" ht="12.75">
      <c r="A8" s="4"/>
      <c r="I8" s="10" t="s">
        <v>51</v>
      </c>
    </row>
    <row r="9" spans="1:9" ht="12.75">
      <c r="A9" s="4"/>
      <c r="I9" s="33" t="s">
        <v>175</v>
      </c>
    </row>
    <row r="10" ht="12.75">
      <c r="I10" s="10" t="s">
        <v>53</v>
      </c>
    </row>
    <row r="12" spans="1:9" ht="12.75">
      <c r="A12" s="4" t="s">
        <v>167</v>
      </c>
      <c r="I12" s="1">
        <f>+'IS'!I33</f>
        <v>-161251</v>
      </c>
    </row>
    <row r="14" ht="12.75">
      <c r="A14" s="4" t="s">
        <v>24</v>
      </c>
    </row>
    <row r="15" spans="2:9" ht="12.75">
      <c r="B15" s="4" t="s">
        <v>205</v>
      </c>
      <c r="I15" s="1">
        <v>13244</v>
      </c>
    </row>
    <row r="16" spans="2:9" ht="12.75">
      <c r="B16" s="4" t="s">
        <v>206</v>
      </c>
      <c r="I16" s="1">
        <v>-96</v>
      </c>
    </row>
    <row r="17" ht="12.75">
      <c r="B17" s="4" t="s">
        <v>194</v>
      </c>
    </row>
    <row r="18" spans="2:9" ht="12.75">
      <c r="B18" s="5" t="s">
        <v>203</v>
      </c>
      <c r="I18" s="1">
        <v>1190</v>
      </c>
    </row>
    <row r="19" spans="2:9" ht="12.75">
      <c r="B19" s="5" t="s">
        <v>204</v>
      </c>
      <c r="I19" s="1">
        <v>160083</v>
      </c>
    </row>
    <row r="20" spans="2:9" ht="12.75">
      <c r="B20" s="4" t="s">
        <v>136</v>
      </c>
      <c r="I20" s="3">
        <f>-5156-8614</f>
        <v>-13770</v>
      </c>
    </row>
    <row r="21" spans="1:9" ht="12.75">
      <c r="A21" s="4" t="s">
        <v>209</v>
      </c>
      <c r="I21" s="1">
        <f>SUM(I12:I20)</f>
        <v>-600</v>
      </c>
    </row>
    <row r="23" ht="12.75">
      <c r="A23" s="4" t="s">
        <v>25</v>
      </c>
    </row>
    <row r="24" spans="2:9" ht="12.75">
      <c r="B24" s="4" t="s">
        <v>26</v>
      </c>
      <c r="I24" s="1">
        <v>887</v>
      </c>
    </row>
    <row r="25" spans="2:9" ht="12.75">
      <c r="B25" s="4" t="s">
        <v>27</v>
      </c>
      <c r="I25" s="1">
        <f>4183</f>
        <v>4183</v>
      </c>
    </row>
    <row r="26" spans="2:9" ht="12.75">
      <c r="B26" s="4" t="s">
        <v>33</v>
      </c>
      <c r="I26" s="1">
        <v>-12804</v>
      </c>
    </row>
    <row r="27" spans="2:9" ht="12.75">
      <c r="B27" s="4" t="s">
        <v>208</v>
      </c>
      <c r="I27" s="1">
        <v>104</v>
      </c>
    </row>
    <row r="28" spans="2:9" ht="12.75">
      <c r="B28" s="4" t="s">
        <v>138</v>
      </c>
      <c r="I28" s="1">
        <v>412</v>
      </c>
    </row>
    <row r="29" spans="1:9" ht="12.75">
      <c r="A29" s="4" t="s">
        <v>28</v>
      </c>
      <c r="I29" s="38">
        <f>SUM(I21:I28)</f>
        <v>-7818</v>
      </c>
    </row>
    <row r="31" ht="12.75">
      <c r="A31" s="4" t="s">
        <v>29</v>
      </c>
    </row>
    <row r="32" spans="2:9" ht="12.75">
      <c r="B32" s="4" t="s">
        <v>30</v>
      </c>
      <c r="I32" s="1">
        <v>0</v>
      </c>
    </row>
    <row r="33" spans="2:9" ht="12.75">
      <c r="B33" s="4" t="s">
        <v>31</v>
      </c>
      <c r="I33" s="1">
        <v>-270</v>
      </c>
    </row>
    <row r="34" spans="2:9" ht="12.75">
      <c r="B34" s="4" t="s">
        <v>196</v>
      </c>
      <c r="I34" s="1">
        <v>123</v>
      </c>
    </row>
    <row r="35" spans="2:9" ht="12.75">
      <c r="B35" s="4" t="s">
        <v>137</v>
      </c>
      <c r="I35" s="1">
        <v>4567</v>
      </c>
    </row>
    <row r="36" spans="1:9" ht="12.75">
      <c r="A36" s="4" t="s">
        <v>210</v>
      </c>
      <c r="I36" s="38">
        <f>SUM(I32:I35)</f>
        <v>4420</v>
      </c>
    </row>
    <row r="38" ht="12.75">
      <c r="A38" s="4" t="s">
        <v>32</v>
      </c>
    </row>
    <row r="39" spans="2:9" ht="12.75">
      <c r="B39" s="4" t="s">
        <v>161</v>
      </c>
      <c r="I39" s="1">
        <v>98</v>
      </c>
    </row>
    <row r="40" spans="2:9" ht="12.75">
      <c r="B40" s="4" t="s">
        <v>197</v>
      </c>
      <c r="I40" s="1">
        <v>10757</v>
      </c>
    </row>
    <row r="41" spans="2:9" ht="12.75">
      <c r="B41" s="4" t="s">
        <v>198</v>
      </c>
      <c r="I41" s="1">
        <f>-6933-5316+2995-96</f>
        <v>-9350</v>
      </c>
    </row>
    <row r="42" spans="1:9" ht="12.75">
      <c r="A42" s="4" t="s">
        <v>211</v>
      </c>
      <c r="I42" s="38">
        <f>SUM(I39:I41)</f>
        <v>1505</v>
      </c>
    </row>
    <row r="44" spans="1:9" ht="12.75">
      <c r="A44" s="4" t="s">
        <v>34</v>
      </c>
      <c r="I44" s="1">
        <f>+I42+I36+I29</f>
        <v>-1893</v>
      </c>
    </row>
    <row r="46" spans="1:9" ht="12.75">
      <c r="A46" s="4" t="s">
        <v>35</v>
      </c>
      <c r="I46" s="1">
        <f>2336</f>
        <v>2336</v>
      </c>
    </row>
    <row r="48" spans="1:9" ht="13.5" thickBot="1">
      <c r="A48" s="4" t="s">
        <v>160</v>
      </c>
      <c r="I48" s="39">
        <f>SUM(I44:I47)</f>
        <v>443</v>
      </c>
    </row>
    <row r="49" ht="13.5" thickTop="1"/>
    <row r="50" ht="12.75">
      <c r="A50" s="4" t="s">
        <v>130</v>
      </c>
    </row>
    <row r="51" spans="1:9" ht="12.75">
      <c r="A51" s="4"/>
      <c r="B51" s="4" t="s">
        <v>132</v>
      </c>
      <c r="I51" s="1">
        <f>+'BS'!G24</f>
        <v>1831</v>
      </c>
    </row>
    <row r="52" spans="2:9" ht="12.75">
      <c r="B52" s="4" t="s">
        <v>131</v>
      </c>
      <c r="I52" s="1">
        <f>+'BS'!G25</f>
        <v>1928</v>
      </c>
    </row>
    <row r="53" spans="2:9" ht="12.75">
      <c r="B53" s="4" t="s">
        <v>133</v>
      </c>
      <c r="I53" s="1">
        <v>-3316</v>
      </c>
    </row>
    <row r="54" ht="13.5" thickBot="1">
      <c r="I54" s="39">
        <f>SUM(I51:I53)</f>
        <v>443</v>
      </c>
    </row>
    <row r="55" ht="13.5" thickTop="1"/>
    <row r="56" ht="12.75">
      <c r="A56" s="5" t="s">
        <v>170</v>
      </c>
    </row>
    <row r="57" ht="12.75">
      <c r="A57" s="4" t="s">
        <v>61</v>
      </c>
    </row>
  </sheetData>
  <printOptions horizontalCentered="1"/>
  <pageMargins left="0.75" right="0.75" top="0.75" bottom="0.75" header="0.5" footer="0.5"/>
  <pageSetup fitToHeight="1" fitToWidth="1" horizontalDpi="600" verticalDpi="600" orientation="portrait" paperSize="9" scale="9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K28"/>
  <sheetViews>
    <sheetView workbookViewId="0" topLeftCell="A1">
      <selection activeCell="B14" sqref="B14"/>
    </sheetView>
  </sheetViews>
  <sheetFormatPr defaultColWidth="9.140625" defaultRowHeight="12.75"/>
  <cols>
    <col min="1" max="1" width="4.8515625" style="1" customWidth="1"/>
    <col min="2" max="2" width="9.140625" style="1" customWidth="1"/>
    <col min="3" max="3" width="15.140625" style="1" customWidth="1"/>
    <col min="4" max="4" width="5.421875" style="1" customWidth="1"/>
    <col min="5" max="5" width="10.421875" style="1" bestFit="1" customWidth="1"/>
    <col min="6" max="6" width="9.28125" style="1" bestFit="1" customWidth="1"/>
    <col min="7" max="7" width="10.57421875" style="1" bestFit="1" customWidth="1"/>
    <col min="8" max="8" width="10.421875" style="1" customWidth="1"/>
    <col min="9" max="10" width="9.28125" style="1" bestFit="1" customWidth="1"/>
    <col min="11" max="16384" width="9.140625" style="1" customWidth="1"/>
  </cols>
  <sheetData>
    <row r="1" spans="1:4" ht="15.75">
      <c r="A1" s="29" t="s">
        <v>55</v>
      </c>
      <c r="D1" s="47" t="s">
        <v>162</v>
      </c>
    </row>
    <row r="2" spans="1:2" ht="12.75">
      <c r="A2" s="30" t="s">
        <v>1</v>
      </c>
      <c r="B2" s="4" t="str">
        <f>+CFS!B2</f>
        <v>Quarterly Report on consolidated results for the second financial quarter ended 31st December 2002</v>
      </c>
    </row>
    <row r="3" spans="1:11" ht="13.5" thickBot="1">
      <c r="A3" s="31"/>
      <c r="B3" s="32"/>
      <c r="C3" s="11"/>
      <c r="D3" s="11"/>
      <c r="E3" s="11"/>
      <c r="F3" s="11"/>
      <c r="G3" s="11"/>
      <c r="H3" s="11"/>
      <c r="I3" s="11"/>
      <c r="J3" s="11"/>
      <c r="K3" s="40"/>
    </row>
    <row r="4" ht="12.75">
      <c r="K4" s="40"/>
    </row>
    <row r="5" ht="18.75">
      <c r="A5" s="17" t="s">
        <v>64</v>
      </c>
    </row>
    <row r="7" spans="5:10" ht="12.75">
      <c r="E7" s="2" t="s">
        <v>37</v>
      </c>
      <c r="F7" s="2" t="s">
        <v>37</v>
      </c>
      <c r="G7" s="2" t="s">
        <v>40</v>
      </c>
      <c r="H7" s="10" t="s">
        <v>65</v>
      </c>
      <c r="I7" s="2" t="s">
        <v>42</v>
      </c>
      <c r="J7" s="2"/>
    </row>
    <row r="8" spans="5:10" ht="12.75">
      <c r="E8" s="2" t="s">
        <v>38</v>
      </c>
      <c r="F8" s="2" t="s">
        <v>39</v>
      </c>
      <c r="G8" s="2" t="s">
        <v>41</v>
      </c>
      <c r="H8" s="2" t="s">
        <v>41</v>
      </c>
      <c r="I8" s="2" t="s">
        <v>43</v>
      </c>
      <c r="J8" s="2" t="s">
        <v>44</v>
      </c>
    </row>
    <row r="9" spans="5:10" ht="12.75">
      <c r="E9" s="10" t="s">
        <v>53</v>
      </c>
      <c r="F9" s="10" t="s">
        <v>53</v>
      </c>
      <c r="G9" s="10" t="s">
        <v>53</v>
      </c>
      <c r="H9" s="10" t="s">
        <v>53</v>
      </c>
      <c r="I9" s="10" t="s">
        <v>53</v>
      </c>
      <c r="J9" s="10" t="s">
        <v>53</v>
      </c>
    </row>
    <row r="10" spans="5:10" ht="12.75">
      <c r="E10" s="2"/>
      <c r="F10" s="2"/>
      <c r="G10" s="2"/>
      <c r="H10" s="2"/>
      <c r="I10" s="2"/>
      <c r="J10" s="2"/>
    </row>
    <row r="11" spans="1:10" ht="12.75">
      <c r="A11" s="1" t="s">
        <v>36</v>
      </c>
      <c r="E11" s="1">
        <v>57378</v>
      </c>
      <c r="F11" s="1">
        <v>1007</v>
      </c>
      <c r="G11" s="1">
        <v>56781</v>
      </c>
      <c r="H11" s="1">
        <v>11520</v>
      </c>
      <c r="I11" s="1">
        <v>128236</v>
      </c>
      <c r="J11" s="1">
        <f>SUM(E11:I11)</f>
        <v>254922</v>
      </c>
    </row>
    <row r="13" spans="1:10" ht="12.75">
      <c r="A13" s="4" t="s">
        <v>140</v>
      </c>
      <c r="E13" s="1">
        <v>0</v>
      </c>
      <c r="F13" s="1">
        <v>0</v>
      </c>
      <c r="G13" s="1">
        <v>0</v>
      </c>
      <c r="H13" s="1">
        <v>0</v>
      </c>
      <c r="I13" s="1">
        <f>+'IS'!I41</f>
        <v>-166593</v>
      </c>
      <c r="J13" s="1">
        <f>SUM(E13:I13)</f>
        <v>-166593</v>
      </c>
    </row>
    <row r="14" spans="1:10" ht="12.75">
      <c r="A14" s="4"/>
      <c r="E14" s="3"/>
      <c r="F14" s="3"/>
      <c r="G14" s="3"/>
      <c r="H14" s="3"/>
      <c r="I14" s="3"/>
      <c r="J14" s="3"/>
    </row>
    <row r="16" spans="1:10" ht="13.5" thickBot="1">
      <c r="A16" s="4" t="s">
        <v>177</v>
      </c>
      <c r="E16" s="9">
        <f aca="true" t="shared" si="0" ref="E16:J16">SUM(E11:E14)</f>
        <v>57378</v>
      </c>
      <c r="F16" s="9">
        <f t="shared" si="0"/>
        <v>1007</v>
      </c>
      <c r="G16" s="9">
        <f t="shared" si="0"/>
        <v>56781</v>
      </c>
      <c r="H16" s="9">
        <f t="shared" si="0"/>
        <v>11520</v>
      </c>
      <c r="I16" s="9">
        <f t="shared" si="0"/>
        <v>-38357</v>
      </c>
      <c r="J16" s="9">
        <f t="shared" si="0"/>
        <v>88329</v>
      </c>
    </row>
    <row r="17" ht="13.5" thickTop="1"/>
    <row r="19" spans="1:10" ht="12.75">
      <c r="A19" s="4" t="s">
        <v>45</v>
      </c>
      <c r="E19" s="1">
        <v>57378</v>
      </c>
      <c r="F19" s="1">
        <v>1007</v>
      </c>
      <c r="G19" s="1">
        <v>56781</v>
      </c>
      <c r="H19" s="1">
        <v>11520</v>
      </c>
      <c r="I19" s="1">
        <v>145381</v>
      </c>
      <c r="J19" s="1">
        <f>SUM(E19:I19)</f>
        <v>272067</v>
      </c>
    </row>
    <row r="21" spans="1:10" ht="12.75">
      <c r="A21" s="4" t="s">
        <v>140</v>
      </c>
      <c r="E21" s="1">
        <v>0</v>
      </c>
      <c r="F21" s="1">
        <v>0</v>
      </c>
      <c r="G21" s="1">
        <v>0</v>
      </c>
      <c r="H21" s="1">
        <v>0</v>
      </c>
      <c r="I21" s="1">
        <f>+'IS'!K41</f>
        <v>-8337</v>
      </c>
      <c r="J21" s="1">
        <f>SUM(E21:I21)</f>
        <v>-8337</v>
      </c>
    </row>
    <row r="22" spans="1:10" ht="12.75">
      <c r="A22" s="4"/>
      <c r="E22" s="3"/>
      <c r="F22" s="3"/>
      <c r="G22" s="3"/>
      <c r="H22" s="3"/>
      <c r="I22" s="3"/>
      <c r="J22" s="3"/>
    </row>
    <row r="24" spans="1:10" ht="13.5" thickBot="1">
      <c r="A24" s="4" t="s">
        <v>178</v>
      </c>
      <c r="E24" s="9">
        <f aca="true" t="shared" si="1" ref="E24:J24">SUM(E19:E22)</f>
        <v>57378</v>
      </c>
      <c r="F24" s="9">
        <f t="shared" si="1"/>
        <v>1007</v>
      </c>
      <c r="G24" s="9">
        <f t="shared" si="1"/>
        <v>56781</v>
      </c>
      <c r="H24" s="9">
        <f t="shared" si="1"/>
        <v>11520</v>
      </c>
      <c r="I24" s="9">
        <f t="shared" si="1"/>
        <v>137044</v>
      </c>
      <c r="J24" s="9">
        <f t="shared" si="1"/>
        <v>263730</v>
      </c>
    </row>
    <row r="25" ht="13.5" thickTop="1"/>
    <row r="27" ht="12.75">
      <c r="A27" s="5" t="s">
        <v>171</v>
      </c>
    </row>
    <row r="28" ht="12.75">
      <c r="A28" s="4" t="s">
        <v>60</v>
      </c>
    </row>
  </sheetData>
  <printOptions horizontalCentered="1"/>
  <pageMargins left="0.75" right="0.75" top="0.75" bottom="0.75" header="0.5" footer="0.5"/>
  <pageSetup horizontalDpi="600" verticalDpi="600" orientation="portrait" paperSize="9" scale="90"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J119"/>
  <sheetViews>
    <sheetView tabSelected="1" workbookViewId="0" topLeftCell="A90">
      <selection activeCell="D103" sqref="D103"/>
    </sheetView>
  </sheetViews>
  <sheetFormatPr defaultColWidth="9.140625" defaultRowHeight="12.75"/>
  <cols>
    <col min="1" max="1" width="4.140625" style="0" customWidth="1"/>
    <col min="6" max="6" width="9.7109375" style="0" customWidth="1"/>
    <col min="9" max="9" width="10.140625" style="0" customWidth="1"/>
    <col min="10" max="10" width="9.8515625" style="0" customWidth="1"/>
  </cols>
  <sheetData>
    <row r="2" spans="1:10" ht="15.75">
      <c r="A2" s="16" t="s">
        <v>55</v>
      </c>
      <c r="B2" s="7"/>
      <c r="C2" s="7"/>
      <c r="D2" s="7"/>
      <c r="E2" s="47" t="s">
        <v>162</v>
      </c>
      <c r="F2" s="7"/>
      <c r="G2" s="7"/>
      <c r="H2" s="7"/>
      <c r="I2" s="7"/>
      <c r="J2" s="7"/>
    </row>
    <row r="3" spans="1:10" ht="12.75">
      <c r="A3" s="12" t="s">
        <v>1</v>
      </c>
      <c r="B3" s="8" t="str">
        <f>+SE!B2</f>
        <v>Quarterly Report on consolidated results for the second financial quarter ended 31st December 2002</v>
      </c>
      <c r="C3" s="7"/>
      <c r="D3" s="7"/>
      <c r="E3" s="7"/>
      <c r="F3" s="7"/>
      <c r="G3" s="7"/>
      <c r="H3" s="7"/>
      <c r="I3" s="7"/>
      <c r="J3" s="7"/>
    </row>
    <row r="4" spans="1:10" ht="13.5" thickBot="1">
      <c r="A4" s="13"/>
      <c r="B4" s="14"/>
      <c r="C4" s="15"/>
      <c r="D4" s="15"/>
      <c r="E4" s="15"/>
      <c r="F4" s="15"/>
      <c r="G4" s="15"/>
      <c r="H4" s="15"/>
      <c r="I4" s="15"/>
      <c r="J4" s="15"/>
    </row>
    <row r="5" spans="1:10" ht="12.75">
      <c r="A5" s="7"/>
      <c r="B5" s="7"/>
      <c r="C5" s="7"/>
      <c r="D5" s="7"/>
      <c r="E5" s="7"/>
      <c r="F5" s="7"/>
      <c r="G5" s="7"/>
      <c r="H5" s="7"/>
      <c r="I5" s="7"/>
      <c r="J5" s="7"/>
    </row>
    <row r="6" spans="1:10" ht="15">
      <c r="A6" s="25" t="s">
        <v>66</v>
      </c>
      <c r="B6" s="7"/>
      <c r="C6" s="7"/>
      <c r="D6" s="7"/>
      <c r="E6" s="7"/>
      <c r="F6" s="7"/>
      <c r="G6" s="7"/>
      <c r="H6" s="7"/>
      <c r="I6" s="7"/>
      <c r="J6" s="7"/>
    </row>
    <row r="8" spans="1:2" ht="12.75">
      <c r="A8" s="18" t="s">
        <v>67</v>
      </c>
      <c r="B8" s="18" t="s">
        <v>79</v>
      </c>
    </row>
    <row r="9" spans="1:10" ht="12.75">
      <c r="A9" s="19"/>
      <c r="B9" s="20"/>
      <c r="C9" s="19"/>
      <c r="D9" s="19"/>
      <c r="E9" s="19"/>
      <c r="F9" s="19"/>
      <c r="G9" s="19"/>
      <c r="H9" s="19"/>
      <c r="I9" s="19"/>
      <c r="J9" s="19"/>
    </row>
    <row r="10" spans="1:10" ht="12.75">
      <c r="A10" s="19"/>
      <c r="B10" s="21"/>
      <c r="C10" s="19"/>
      <c r="D10" s="19"/>
      <c r="E10" s="19"/>
      <c r="F10" s="19"/>
      <c r="G10" s="19"/>
      <c r="H10" s="19"/>
      <c r="I10" s="19"/>
      <c r="J10" s="19"/>
    </row>
    <row r="11" spans="1:10" ht="12.75">
      <c r="A11" s="19"/>
      <c r="B11" s="21"/>
      <c r="C11" s="19"/>
      <c r="D11" s="19"/>
      <c r="E11" s="19"/>
      <c r="F11" s="19"/>
      <c r="G11" s="19"/>
      <c r="H11" s="19"/>
      <c r="I11" s="19"/>
      <c r="J11" s="19"/>
    </row>
    <row r="12" spans="1:10" ht="12.75">
      <c r="A12" s="19"/>
      <c r="B12" s="22"/>
      <c r="C12" s="19"/>
      <c r="D12" s="19"/>
      <c r="E12" s="19"/>
      <c r="F12" s="19"/>
      <c r="G12" s="19"/>
      <c r="H12" s="19"/>
      <c r="I12" s="19"/>
      <c r="J12" s="19"/>
    </row>
    <row r="13" spans="1:10" ht="12.75">
      <c r="A13" s="19"/>
      <c r="B13" s="19"/>
      <c r="C13" s="19"/>
      <c r="D13" s="19"/>
      <c r="E13" s="19"/>
      <c r="F13" s="19"/>
      <c r="G13" s="19"/>
      <c r="H13" s="19"/>
      <c r="I13" s="19"/>
      <c r="J13" s="19"/>
    </row>
    <row r="14" spans="1:10" ht="12.75">
      <c r="A14" s="19"/>
      <c r="B14" s="19"/>
      <c r="C14" s="19"/>
      <c r="D14" s="19"/>
      <c r="E14" s="19"/>
      <c r="F14" s="19"/>
      <c r="G14" s="19"/>
      <c r="H14" s="19"/>
      <c r="I14" s="19"/>
      <c r="J14" s="19"/>
    </row>
    <row r="15" spans="1:10" ht="12.75">
      <c r="A15" s="19"/>
      <c r="B15" s="19"/>
      <c r="C15" s="19"/>
      <c r="D15" s="19"/>
      <c r="E15" s="19"/>
      <c r="F15" s="19"/>
      <c r="G15" s="19"/>
      <c r="H15" s="19"/>
      <c r="I15" s="19"/>
      <c r="J15" s="19"/>
    </row>
    <row r="16" spans="1:10" ht="12.75">
      <c r="A16" s="19"/>
      <c r="B16" s="19"/>
      <c r="C16" s="19"/>
      <c r="D16" s="19"/>
      <c r="E16" s="19"/>
      <c r="F16" s="19"/>
      <c r="G16" s="19"/>
      <c r="H16" s="19"/>
      <c r="I16" s="19"/>
      <c r="J16" s="19"/>
    </row>
    <row r="17" spans="1:10" ht="12.75">
      <c r="A17" s="21" t="s">
        <v>68</v>
      </c>
      <c r="B17" s="21" t="s">
        <v>155</v>
      </c>
      <c r="C17" s="19"/>
      <c r="D17" s="19"/>
      <c r="E17" s="19"/>
      <c r="F17" s="19"/>
      <c r="G17" s="19"/>
      <c r="H17" s="19"/>
      <c r="I17" s="19"/>
      <c r="J17" s="19"/>
    </row>
    <row r="18" spans="1:10" ht="12.75">
      <c r="A18" s="21"/>
      <c r="B18" s="21"/>
      <c r="C18" s="19"/>
      <c r="D18" s="19"/>
      <c r="E18" s="19"/>
      <c r="F18" s="19"/>
      <c r="G18" s="19"/>
      <c r="H18" s="19"/>
      <c r="I18" s="19"/>
      <c r="J18" s="19"/>
    </row>
    <row r="19" spans="1:10" ht="12.75">
      <c r="A19" s="21"/>
      <c r="B19" s="21"/>
      <c r="C19" s="19"/>
      <c r="D19" s="19"/>
      <c r="E19" s="19"/>
      <c r="F19" s="19"/>
      <c r="G19" s="19"/>
      <c r="H19" s="19"/>
      <c r="I19" s="19"/>
      <c r="J19" s="19"/>
    </row>
    <row r="20" spans="1:10" ht="12.75">
      <c r="A20" s="21"/>
      <c r="B20" s="21"/>
      <c r="C20" s="19"/>
      <c r="D20" s="19"/>
      <c r="E20" s="19"/>
      <c r="F20" s="19"/>
      <c r="G20" s="19"/>
      <c r="H20" s="19"/>
      <c r="I20" s="19"/>
      <c r="J20" s="19"/>
    </row>
    <row r="21" spans="1:2" ht="12.75">
      <c r="A21" s="21" t="s">
        <v>69</v>
      </c>
      <c r="B21" s="18" t="s">
        <v>78</v>
      </c>
    </row>
    <row r="22" ht="12.75">
      <c r="B22" t="s">
        <v>215</v>
      </c>
    </row>
    <row r="24" spans="1:2" ht="12.75">
      <c r="A24" s="21" t="s">
        <v>70</v>
      </c>
      <c r="B24" s="18" t="s">
        <v>77</v>
      </c>
    </row>
    <row r="28" spans="1:2" ht="12.75">
      <c r="A28" s="21" t="s">
        <v>71</v>
      </c>
      <c r="B28" s="18" t="s">
        <v>76</v>
      </c>
    </row>
    <row r="32" spans="1:2" ht="12.75">
      <c r="A32" s="21" t="s">
        <v>72</v>
      </c>
      <c r="B32" s="18" t="s">
        <v>80</v>
      </c>
    </row>
    <row r="33" spans="1:2" ht="12.75">
      <c r="A33" s="21"/>
      <c r="B33" s="18"/>
    </row>
    <row r="34" spans="1:2" ht="12.75">
      <c r="A34" s="21"/>
      <c r="B34" s="18"/>
    </row>
    <row r="35" spans="1:2" ht="12.75">
      <c r="A35" s="21"/>
      <c r="B35" s="18"/>
    </row>
    <row r="36" spans="1:2" ht="12.75">
      <c r="A36" s="21"/>
      <c r="B36" s="28"/>
    </row>
    <row r="37" spans="1:2" ht="12.75">
      <c r="A37" s="21" t="s">
        <v>73</v>
      </c>
      <c r="B37" s="18" t="s">
        <v>81</v>
      </c>
    </row>
    <row r="38" ht="12.75">
      <c r="B38" t="s">
        <v>156</v>
      </c>
    </row>
    <row r="40" spans="1:2" ht="12.75">
      <c r="A40" s="21" t="s">
        <v>74</v>
      </c>
      <c r="B40" s="18" t="s">
        <v>75</v>
      </c>
    </row>
    <row r="41" ht="12.75">
      <c r="B41" t="s">
        <v>82</v>
      </c>
    </row>
    <row r="43" ht="12.75">
      <c r="B43" t="s">
        <v>141</v>
      </c>
    </row>
    <row r="45" spans="8:9" ht="12.75">
      <c r="H45" s="53" t="s">
        <v>180</v>
      </c>
      <c r="I45" s="53"/>
    </row>
    <row r="46" spans="7:10" ht="12.75">
      <c r="G46" s="54" t="s">
        <v>0</v>
      </c>
      <c r="H46" s="54"/>
      <c r="I46" s="54" t="s">
        <v>86</v>
      </c>
      <c r="J46" s="54"/>
    </row>
    <row r="47" spans="7:10" ht="12.75">
      <c r="G47" s="12" t="s">
        <v>87</v>
      </c>
      <c r="H47" s="12" t="s">
        <v>88</v>
      </c>
      <c r="I47" s="12" t="s">
        <v>87</v>
      </c>
      <c r="J47" s="12" t="s">
        <v>88</v>
      </c>
    </row>
    <row r="48" spans="7:10" ht="12.75">
      <c r="G48" s="24" t="s">
        <v>53</v>
      </c>
      <c r="H48" s="24" t="s">
        <v>53</v>
      </c>
      <c r="I48" s="24" t="s">
        <v>53</v>
      </c>
      <c r="J48" s="24" t="s">
        <v>53</v>
      </c>
    </row>
    <row r="49" spans="7:10" ht="12.75">
      <c r="G49" s="24"/>
      <c r="H49" s="24"/>
      <c r="I49" s="24"/>
      <c r="J49" s="24"/>
    </row>
    <row r="50" spans="2:10" ht="12.75">
      <c r="B50" t="s">
        <v>159</v>
      </c>
      <c r="G50" s="1">
        <v>13508</v>
      </c>
      <c r="H50" s="1">
        <v>15774</v>
      </c>
      <c r="I50" s="1">
        <f>-8592+326+329-5156</f>
        <v>-13093</v>
      </c>
      <c r="J50" s="1">
        <f>-3878-11441+259</f>
        <v>-15060</v>
      </c>
    </row>
    <row r="51" spans="2:10" ht="12.75">
      <c r="B51" t="s">
        <v>84</v>
      </c>
      <c r="G51" s="1">
        <v>930</v>
      </c>
      <c r="H51" s="1">
        <v>0</v>
      </c>
      <c r="I51" s="1">
        <v>-326</v>
      </c>
      <c r="J51" s="1">
        <v>0</v>
      </c>
    </row>
    <row r="52" spans="2:10" ht="12.75">
      <c r="B52" t="s">
        <v>85</v>
      </c>
      <c r="G52" s="1">
        <v>28</v>
      </c>
      <c r="H52" s="1">
        <v>0</v>
      </c>
      <c r="I52" s="1">
        <v>-329</v>
      </c>
      <c r="J52" s="1">
        <v>-259</v>
      </c>
    </row>
    <row r="53" spans="2:10" ht="12.75">
      <c r="B53" t="s">
        <v>90</v>
      </c>
      <c r="G53" s="3">
        <v>0</v>
      </c>
      <c r="H53" s="3">
        <v>0</v>
      </c>
      <c r="I53" s="3">
        <f>5156+8614</f>
        <v>13770</v>
      </c>
      <c r="J53" s="3">
        <v>11441</v>
      </c>
    </row>
    <row r="54" spans="7:10" ht="12.75">
      <c r="G54" s="1"/>
      <c r="H54" s="1"/>
      <c r="I54" s="1"/>
      <c r="J54" s="1"/>
    </row>
    <row r="55" spans="7:10" ht="12.75">
      <c r="G55" s="1">
        <f>SUM(G50:G53)</f>
        <v>14466</v>
      </c>
      <c r="H55" s="1">
        <f>SUM(H50:H53)</f>
        <v>15774</v>
      </c>
      <c r="I55" s="1">
        <f>SUM(I50:I53)</f>
        <v>22</v>
      </c>
      <c r="J55" s="1">
        <f>SUM(J50:J53)</f>
        <v>-3878</v>
      </c>
    </row>
    <row r="56" spans="2:10" ht="12.75">
      <c r="B56" t="s">
        <v>89</v>
      </c>
      <c r="G56" s="3">
        <v>-1443</v>
      </c>
      <c r="H56" s="3">
        <v>-2280</v>
      </c>
      <c r="I56" s="3">
        <v>0</v>
      </c>
      <c r="J56" s="3">
        <v>0</v>
      </c>
    </row>
    <row r="57" spans="7:10" ht="12.75">
      <c r="G57" s="1"/>
      <c r="H57" s="1"/>
      <c r="I57" s="1"/>
      <c r="J57" s="1"/>
    </row>
    <row r="58" spans="7:10" ht="12.75">
      <c r="G58" s="1">
        <f>SUM(G55:G56)</f>
        <v>13023</v>
      </c>
      <c r="H58" s="1">
        <f>SUM(H55:H56)</f>
        <v>13494</v>
      </c>
      <c r="I58" s="1">
        <f>SUM(I55:I56)</f>
        <v>22</v>
      </c>
      <c r="J58" s="1">
        <f>SUM(J55:J56)</f>
        <v>-3878</v>
      </c>
    </row>
    <row r="59" spans="2:10" ht="12.75">
      <c r="B59" t="s">
        <v>212</v>
      </c>
      <c r="G59" s="1"/>
      <c r="H59" s="1"/>
      <c r="I59" s="1"/>
      <c r="J59" s="1"/>
    </row>
    <row r="60" spans="2:10" ht="12.75">
      <c r="B60" s="23" t="s">
        <v>203</v>
      </c>
      <c r="G60" s="1">
        <v>0</v>
      </c>
      <c r="H60" s="1">
        <v>0</v>
      </c>
      <c r="I60" s="1">
        <v>-1190</v>
      </c>
      <c r="J60" s="1">
        <v>0</v>
      </c>
    </row>
    <row r="61" spans="2:10" ht="12.75">
      <c r="B61" s="23" t="s">
        <v>204</v>
      </c>
      <c r="G61" s="3">
        <v>0</v>
      </c>
      <c r="H61" s="3">
        <v>0</v>
      </c>
      <c r="I61" s="3">
        <v>-160083</v>
      </c>
      <c r="J61" s="3">
        <v>0</v>
      </c>
    </row>
    <row r="62" spans="2:10" ht="12.75">
      <c r="B62" s="23"/>
      <c r="G62" s="1"/>
      <c r="H62" s="1"/>
      <c r="I62" s="1"/>
      <c r="J62" s="1"/>
    </row>
    <row r="63" spans="7:10" ht="13.5" thickBot="1">
      <c r="G63" s="9">
        <f>SUM(G58:G61)</f>
        <v>13023</v>
      </c>
      <c r="H63" s="9">
        <f>SUM(H58:H61)</f>
        <v>13494</v>
      </c>
      <c r="I63" s="9">
        <f>SUM(I58:I61)</f>
        <v>-161251</v>
      </c>
      <c r="J63" s="9">
        <f>SUM(J58:J61)</f>
        <v>-3878</v>
      </c>
    </row>
    <row r="64" spans="7:10" ht="13.5" thickTop="1">
      <c r="G64" s="6"/>
      <c r="H64" s="6"/>
      <c r="I64" s="6"/>
      <c r="J64" s="6"/>
    </row>
    <row r="65" spans="7:10" ht="12.75">
      <c r="G65" s="6"/>
      <c r="H65" s="6"/>
      <c r="I65" s="6"/>
      <c r="J65" s="6"/>
    </row>
    <row r="66" spans="7:10" ht="12.75">
      <c r="G66" s="1"/>
      <c r="H66" s="1"/>
      <c r="I66" s="1"/>
      <c r="J66" s="1"/>
    </row>
    <row r="67" spans="1:10" ht="12.75">
      <c r="A67" s="21" t="s">
        <v>83</v>
      </c>
      <c r="B67" s="18" t="s">
        <v>91</v>
      </c>
      <c r="G67" s="1"/>
      <c r="H67" s="1"/>
      <c r="I67" s="1"/>
      <c r="J67" s="1"/>
    </row>
    <row r="68" spans="7:10" ht="12.75">
      <c r="G68" s="1"/>
      <c r="H68" s="1"/>
      <c r="I68" s="1"/>
      <c r="J68" s="1"/>
    </row>
    <row r="69" spans="7:10" ht="12.75">
      <c r="G69" s="1"/>
      <c r="H69" s="1"/>
      <c r="I69" s="1"/>
      <c r="J69" s="1"/>
    </row>
    <row r="70" spans="7:10" ht="12.75">
      <c r="G70" s="1"/>
      <c r="H70" s="1"/>
      <c r="I70" s="1"/>
      <c r="J70" s="1"/>
    </row>
    <row r="71" spans="7:10" ht="12.75">
      <c r="G71" s="1"/>
      <c r="H71" s="1"/>
      <c r="I71" s="1"/>
      <c r="J71" s="1"/>
    </row>
    <row r="72" spans="7:10" ht="12.75">
      <c r="G72" s="1"/>
      <c r="H72" s="1"/>
      <c r="I72" s="1"/>
      <c r="J72" s="1"/>
    </row>
    <row r="73" spans="7:10" ht="12.75">
      <c r="G73" s="1"/>
      <c r="H73" s="1"/>
      <c r="I73" s="1"/>
      <c r="J73" s="1"/>
    </row>
    <row r="74" spans="1:10" ht="12.75">
      <c r="A74" s="21" t="s">
        <v>92</v>
      </c>
      <c r="B74" s="18" t="s">
        <v>157</v>
      </c>
      <c r="G74" s="1"/>
      <c r="H74" s="1"/>
      <c r="I74" s="1"/>
      <c r="J74" s="1"/>
    </row>
    <row r="75" spans="1:10" ht="12.75">
      <c r="A75" s="21"/>
      <c r="B75" s="18"/>
      <c r="G75" s="1"/>
      <c r="H75" s="1"/>
      <c r="I75" s="1"/>
      <c r="J75" s="1"/>
    </row>
    <row r="76" spans="1:10" ht="12.75">
      <c r="A76" s="21"/>
      <c r="B76" s="18"/>
      <c r="G76" s="1"/>
      <c r="H76" s="1"/>
      <c r="I76" s="1"/>
      <c r="J76" s="1"/>
    </row>
    <row r="87" spans="1:2" ht="12.75">
      <c r="A87" s="21" t="s">
        <v>93</v>
      </c>
      <c r="B87" s="18" t="s">
        <v>94</v>
      </c>
    </row>
    <row r="100" spans="1:2" ht="12.75">
      <c r="A100" s="21" t="s">
        <v>95</v>
      </c>
      <c r="B100" s="18" t="s">
        <v>96</v>
      </c>
    </row>
    <row r="101" spans="1:2" ht="12.75">
      <c r="A101" s="21"/>
      <c r="B101" s="28" t="s">
        <v>150</v>
      </c>
    </row>
    <row r="102" spans="1:9" ht="12.75">
      <c r="A102" s="21"/>
      <c r="B102" s="28"/>
      <c r="I102" s="24" t="s">
        <v>143</v>
      </c>
    </row>
    <row r="103" spans="1:9" ht="12.75">
      <c r="A103" s="21"/>
      <c r="B103" s="28"/>
      <c r="I103" s="12" t="s">
        <v>175</v>
      </c>
    </row>
    <row r="104" spans="1:9" ht="12.75">
      <c r="A104" s="21"/>
      <c r="B104" s="28"/>
      <c r="I104" s="24" t="s">
        <v>53</v>
      </c>
    </row>
    <row r="105" spans="1:2" ht="12.75">
      <c r="A105" s="21"/>
      <c r="B105" s="28" t="s">
        <v>151</v>
      </c>
    </row>
    <row r="106" spans="1:2" ht="12.75">
      <c r="A106" s="21"/>
      <c r="B106" s="45" t="s">
        <v>152</v>
      </c>
    </row>
    <row r="107" spans="1:9" ht="12.75">
      <c r="A107" s="21"/>
      <c r="B107" s="46" t="s">
        <v>153</v>
      </c>
      <c r="I107" s="1">
        <v>220336</v>
      </c>
    </row>
    <row r="108" spans="1:9" ht="12.75">
      <c r="A108" s="21"/>
      <c r="B108" s="46" t="s">
        <v>154</v>
      </c>
      <c r="I108" s="3">
        <v>10252</v>
      </c>
    </row>
    <row r="109" spans="1:9" ht="12.75">
      <c r="A109" s="21"/>
      <c r="B109" s="18"/>
      <c r="I109" s="1"/>
    </row>
    <row r="110" spans="1:9" ht="13.5" thickBot="1">
      <c r="A110" s="21"/>
      <c r="B110" s="18"/>
      <c r="I110" s="9">
        <f>SUM(I107:I109)</f>
        <v>230588</v>
      </c>
    </row>
    <row r="111" spans="1:9" ht="13.5" thickTop="1">
      <c r="A111" s="21"/>
      <c r="B111" s="18"/>
      <c r="I111" s="1"/>
    </row>
    <row r="112" spans="1:2" ht="12.75">
      <c r="A112" s="21" t="s">
        <v>97</v>
      </c>
      <c r="B112" s="18" t="s">
        <v>99</v>
      </c>
    </row>
    <row r="113" spans="1:9" ht="12.75">
      <c r="A113" s="21"/>
      <c r="B113" s="18"/>
      <c r="I113" s="24" t="s">
        <v>143</v>
      </c>
    </row>
    <row r="114" ht="12.75">
      <c r="I114" s="12" t="s">
        <v>175</v>
      </c>
    </row>
    <row r="115" ht="12.75">
      <c r="I115" s="24" t="s">
        <v>53</v>
      </c>
    </row>
    <row r="116" ht="12.75">
      <c r="I116" s="24"/>
    </row>
    <row r="117" spans="2:9" ht="13.5" thickBot="1">
      <c r="B117" t="s">
        <v>142</v>
      </c>
      <c r="I117" s="51">
        <v>0</v>
      </c>
    </row>
    <row r="118" ht="13.5" thickTop="1"/>
    <row r="119" spans="2:9" ht="13.5" thickBot="1">
      <c r="B119" t="s">
        <v>144</v>
      </c>
      <c r="I119" s="9">
        <v>2154</v>
      </c>
    </row>
    <row r="120" ht="13.5" thickTop="1"/>
  </sheetData>
  <mergeCells count="3">
    <mergeCell ref="H45:I45"/>
    <mergeCell ref="G46:H46"/>
    <mergeCell ref="I46:J46"/>
  </mergeCells>
  <printOptions horizontalCentered="1"/>
  <pageMargins left="0.75" right="0.75" top="0.5" bottom="0.5" header="0.5" footer="0.25"/>
  <pageSetup blackAndWhite="1" firstPageNumber="5" useFirstPageNumber="1" horizontalDpi="600" verticalDpi="600" orientation="portrait" paperSize="9" scale="95"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2:K150"/>
  <sheetViews>
    <sheetView workbookViewId="0" topLeftCell="A39">
      <selection activeCell="I55" sqref="I55"/>
    </sheetView>
  </sheetViews>
  <sheetFormatPr defaultColWidth="9.140625" defaultRowHeight="12.75"/>
  <cols>
    <col min="1" max="1" width="5.140625" style="0" customWidth="1"/>
    <col min="2" max="3" width="4.421875" style="0" customWidth="1"/>
    <col min="8" max="8" width="11.28125" style="0" bestFit="1" customWidth="1"/>
    <col min="9" max="9" width="10.8515625" style="0" customWidth="1"/>
  </cols>
  <sheetData>
    <row r="2" spans="1:11" ht="15.75">
      <c r="A2" s="16" t="s">
        <v>55</v>
      </c>
      <c r="B2" s="7"/>
      <c r="C2" s="7"/>
      <c r="D2" s="7"/>
      <c r="E2" s="7"/>
      <c r="F2" s="47" t="s">
        <v>162</v>
      </c>
      <c r="G2" s="7"/>
      <c r="H2" s="7"/>
      <c r="I2" s="7"/>
      <c r="J2" s="7"/>
      <c r="K2" s="7"/>
    </row>
    <row r="3" spans="1:11" ht="12.75">
      <c r="A3" s="12" t="s">
        <v>1</v>
      </c>
      <c r="B3" s="8" t="str">
        <f>+'NTA-A'!B3</f>
        <v>Quarterly Report on consolidated results for the second financial quarter ended 31st December 2002</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4.25">
      <c r="A6" s="26" t="s">
        <v>100</v>
      </c>
    </row>
    <row r="8" spans="1:3" ht="12.75">
      <c r="A8" s="21" t="s">
        <v>101</v>
      </c>
      <c r="B8" s="18" t="s">
        <v>98</v>
      </c>
      <c r="C8" s="18"/>
    </row>
    <row r="9" spans="1:3" ht="12.75">
      <c r="A9" s="21"/>
      <c r="B9" s="18"/>
      <c r="C9" s="18"/>
    </row>
    <row r="10" spans="1:3" ht="12.75">
      <c r="A10" s="21"/>
      <c r="B10" s="18"/>
      <c r="C10" s="18"/>
    </row>
    <row r="11" spans="1:3" ht="12.75">
      <c r="A11" s="21"/>
      <c r="B11" s="18"/>
      <c r="C11" s="18"/>
    </row>
    <row r="12" spans="1:3" ht="12.75">
      <c r="A12" s="21"/>
      <c r="B12" s="18"/>
      <c r="C12" s="18"/>
    </row>
    <row r="18" spans="1:3" ht="12.75">
      <c r="A18" s="21" t="s">
        <v>102</v>
      </c>
      <c r="B18" s="18" t="s">
        <v>103</v>
      </c>
      <c r="C18" s="18"/>
    </row>
    <row r="19" spans="1:3" ht="12.75">
      <c r="A19" s="21"/>
      <c r="B19" s="28"/>
      <c r="C19" s="28"/>
    </row>
    <row r="20" spans="1:3" ht="12.75">
      <c r="A20" s="21"/>
      <c r="B20" s="18"/>
      <c r="C20" s="18"/>
    </row>
    <row r="21" spans="1:3" ht="12.75">
      <c r="A21" s="21"/>
      <c r="B21" s="18"/>
      <c r="C21" s="18"/>
    </row>
    <row r="22" spans="1:3" ht="12.75">
      <c r="A22" s="21"/>
      <c r="B22" s="18"/>
      <c r="C22" s="18"/>
    </row>
    <row r="23" spans="1:3" ht="12.75">
      <c r="A23" s="21"/>
      <c r="B23" s="18"/>
      <c r="C23" s="18"/>
    </row>
    <row r="24" spans="1:3" ht="12.75">
      <c r="A24" s="21"/>
      <c r="B24" s="18"/>
      <c r="C24" s="18"/>
    </row>
    <row r="25" spans="1:3" ht="12.75">
      <c r="A25" s="21"/>
      <c r="B25" s="18"/>
      <c r="C25" s="18"/>
    </row>
    <row r="26" spans="1:3" ht="12.75">
      <c r="A26" s="21" t="s">
        <v>104</v>
      </c>
      <c r="B26" s="18" t="s">
        <v>105</v>
      </c>
      <c r="C26" s="18"/>
    </row>
    <row r="33" spans="1:3" ht="12.75">
      <c r="A33" s="21" t="s">
        <v>106</v>
      </c>
      <c r="B33" s="18" t="s">
        <v>107</v>
      </c>
      <c r="C33" s="18"/>
    </row>
    <row r="34" ht="12.75">
      <c r="B34" t="s">
        <v>145</v>
      </c>
    </row>
    <row r="36" spans="1:3" ht="12.75">
      <c r="A36" s="21" t="s">
        <v>108</v>
      </c>
      <c r="B36" s="18" t="s">
        <v>109</v>
      </c>
      <c r="C36" s="18"/>
    </row>
    <row r="37" spans="1:11" ht="12.75">
      <c r="A37" s="21"/>
      <c r="B37" s="18"/>
      <c r="C37" s="18"/>
      <c r="H37" s="54" t="s">
        <v>187</v>
      </c>
      <c r="I37" s="54"/>
      <c r="J37" s="54" t="s">
        <v>188</v>
      </c>
      <c r="K37" s="54"/>
    </row>
    <row r="38" spans="1:11" ht="12.75">
      <c r="A38" s="21"/>
      <c r="B38" s="18"/>
      <c r="C38" s="18"/>
      <c r="H38" s="12" t="s">
        <v>189</v>
      </c>
      <c r="I38" s="12" t="s">
        <v>190</v>
      </c>
      <c r="J38" s="12" t="s">
        <v>189</v>
      </c>
      <c r="K38" s="12" t="s">
        <v>190</v>
      </c>
    </row>
    <row r="39" spans="1:11" ht="12.75">
      <c r="A39" s="21"/>
      <c r="B39" s="18"/>
      <c r="C39" s="18"/>
      <c r="H39" s="24" t="s">
        <v>53</v>
      </c>
      <c r="I39" s="24" t="s">
        <v>53</v>
      </c>
      <c r="J39" s="24" t="s">
        <v>53</v>
      </c>
      <c r="K39" s="24" t="s">
        <v>53</v>
      </c>
    </row>
    <row r="40" spans="1:10" ht="12.75">
      <c r="A40" s="21"/>
      <c r="B40" s="28" t="s">
        <v>146</v>
      </c>
      <c r="C40" s="28"/>
      <c r="J40" s="24"/>
    </row>
    <row r="41" spans="1:11" ht="12.75">
      <c r="A41" s="21"/>
      <c r="B41" s="42" t="s">
        <v>147</v>
      </c>
      <c r="C41" s="42"/>
      <c r="H41" s="1">
        <v>-59</v>
      </c>
      <c r="I41" s="1">
        <v>-66</v>
      </c>
      <c r="J41" s="2">
        <v>-178</v>
      </c>
      <c r="K41" s="1">
        <v>-136</v>
      </c>
    </row>
    <row r="42" spans="2:11" ht="12.75">
      <c r="B42" s="23" t="s">
        <v>148</v>
      </c>
      <c r="C42" s="23"/>
      <c r="H42" s="3">
        <v>0</v>
      </c>
      <c r="I42" s="3">
        <v>0</v>
      </c>
      <c r="J42" s="3">
        <v>0</v>
      </c>
      <c r="K42" s="3">
        <v>0</v>
      </c>
    </row>
    <row r="43" spans="2:11" ht="12.75">
      <c r="B43" s="23"/>
      <c r="C43" s="23"/>
      <c r="H43" s="6">
        <f>SUM(H41:H42)</f>
        <v>-59</v>
      </c>
      <c r="I43" s="6">
        <f>SUM(I41:I42)</f>
        <v>-66</v>
      </c>
      <c r="J43" s="6">
        <f>SUM(J41:J42)</f>
        <v>-178</v>
      </c>
      <c r="K43" s="6">
        <f>SUM(K41:K42)</f>
        <v>-136</v>
      </c>
    </row>
    <row r="44" spans="2:11" ht="12.75">
      <c r="B44" t="s">
        <v>149</v>
      </c>
      <c r="H44" s="3">
        <v>-3713</v>
      </c>
      <c r="I44" s="3">
        <v>-2071</v>
      </c>
      <c r="J44" s="3">
        <f>-1676+H44</f>
        <v>-5389</v>
      </c>
      <c r="K44" s="3">
        <v>-4422</v>
      </c>
    </row>
    <row r="46" spans="8:11" ht="13.5" thickBot="1">
      <c r="H46" s="43">
        <f>SUM(H43:H44)</f>
        <v>-3772</v>
      </c>
      <c r="I46" s="43">
        <f>SUM(I43:I44)</f>
        <v>-2137</v>
      </c>
      <c r="J46" s="43">
        <f>SUM(J43:J44)</f>
        <v>-5567</v>
      </c>
      <c r="K46" s="43">
        <f>SUM(K43:K44)</f>
        <v>-4558</v>
      </c>
    </row>
    <row r="47" ht="13.5" thickTop="1">
      <c r="J47" s="44"/>
    </row>
    <row r="48" ht="12.75">
      <c r="J48" s="44"/>
    </row>
    <row r="49" ht="12.75">
      <c r="J49" s="44"/>
    </row>
    <row r="50" ht="12.75">
      <c r="J50" s="44"/>
    </row>
    <row r="51" spans="1:3" ht="12.75">
      <c r="A51" s="21" t="s">
        <v>110</v>
      </c>
      <c r="B51" s="18" t="s">
        <v>111</v>
      </c>
      <c r="C51" s="18"/>
    </row>
    <row r="55" spans="1:3" ht="12.75">
      <c r="A55" s="21" t="s">
        <v>112</v>
      </c>
      <c r="B55" s="18" t="s">
        <v>113</v>
      </c>
      <c r="C55" s="18"/>
    </row>
    <row r="57" spans="2:3" ht="12.75">
      <c r="B57" s="23" t="s">
        <v>214</v>
      </c>
      <c r="C57" s="23"/>
    </row>
    <row r="58" ht="12.75">
      <c r="I58" s="24" t="s">
        <v>53</v>
      </c>
    </row>
    <row r="60" spans="3:9" ht="12.75">
      <c r="C60" s="50" t="s">
        <v>216</v>
      </c>
      <c r="I60" s="1">
        <v>451083</v>
      </c>
    </row>
    <row r="61" spans="3:9" ht="12.75">
      <c r="C61" s="50" t="s">
        <v>199</v>
      </c>
      <c r="I61" s="3">
        <f>22764+4901</f>
        <v>27665</v>
      </c>
    </row>
    <row r="62" spans="3:9" ht="12.75">
      <c r="C62" s="27"/>
      <c r="I62" s="40">
        <f>SUM(I60:I61)</f>
        <v>478748</v>
      </c>
    </row>
    <row r="63" spans="3:9" ht="12.75">
      <c r="C63" s="50" t="s">
        <v>202</v>
      </c>
      <c r="I63" s="40">
        <v>-160083</v>
      </c>
    </row>
    <row r="64" spans="3:9" ht="13.5" thickBot="1">
      <c r="C64" s="50" t="s">
        <v>201</v>
      </c>
      <c r="I64" s="49">
        <f>SUM(I62:I63)</f>
        <v>318665</v>
      </c>
    </row>
    <row r="65" ht="13.5" thickTop="1">
      <c r="I65" s="44"/>
    </row>
    <row r="66" spans="3:9" ht="13.5" thickBot="1">
      <c r="C66" s="50" t="s">
        <v>200</v>
      </c>
      <c r="I66" s="43">
        <f>57080*3.5</f>
        <v>199780</v>
      </c>
    </row>
    <row r="67" ht="13.5" thickTop="1">
      <c r="C67" s="27"/>
    </row>
    <row r="68" ht="12.75">
      <c r="C68" s="27"/>
    </row>
    <row r="69" ht="12.75">
      <c r="C69" s="27"/>
    </row>
    <row r="70" ht="12.75">
      <c r="C70" s="27"/>
    </row>
    <row r="71" ht="12.75">
      <c r="C71" s="27"/>
    </row>
    <row r="72" ht="12.75">
      <c r="C72" s="27"/>
    </row>
    <row r="73" ht="12.75">
      <c r="C73" s="27"/>
    </row>
    <row r="74" ht="12.75">
      <c r="C74" s="27"/>
    </row>
    <row r="75" ht="12.75">
      <c r="C75" s="27"/>
    </row>
    <row r="76" ht="12.75">
      <c r="C76" s="27"/>
    </row>
    <row r="77" ht="12.75">
      <c r="C77" s="27"/>
    </row>
    <row r="78" spans="1:3" ht="12.75">
      <c r="A78" s="21" t="s">
        <v>114</v>
      </c>
      <c r="B78" s="18" t="s">
        <v>115</v>
      </c>
      <c r="C78" s="18"/>
    </row>
    <row r="79" spans="1:3" ht="12.75">
      <c r="A79" s="21"/>
      <c r="B79" s="42" t="s">
        <v>181</v>
      </c>
      <c r="C79" s="42"/>
    </row>
    <row r="80" spans="1:3" ht="12.75">
      <c r="A80" s="21"/>
      <c r="B80" s="18"/>
      <c r="C80" s="18"/>
    </row>
    <row r="81" spans="1:3" ht="12.75">
      <c r="A81" s="21"/>
      <c r="B81" s="18"/>
      <c r="C81" s="18"/>
    </row>
    <row r="82" spans="1:3" ht="12.75">
      <c r="A82" s="21"/>
      <c r="B82" s="18"/>
      <c r="C82" s="18"/>
    </row>
    <row r="83" spans="1:3" ht="12.75">
      <c r="A83" s="21"/>
      <c r="B83" s="18"/>
      <c r="C83" s="18"/>
    </row>
    <row r="84" spans="1:3" ht="12.75">
      <c r="A84" s="21"/>
      <c r="B84" s="18"/>
      <c r="C84" s="18"/>
    </row>
    <row r="85" spans="1:3" ht="12.75">
      <c r="A85" s="21"/>
      <c r="B85" s="18"/>
      <c r="C85" s="18"/>
    </row>
    <row r="86" spans="1:3" ht="12.75">
      <c r="A86" s="21"/>
      <c r="B86" s="18"/>
      <c r="C86" s="18"/>
    </row>
    <row r="87" spans="1:3" ht="12.75">
      <c r="A87" s="21"/>
      <c r="B87" s="18"/>
      <c r="C87" s="18"/>
    </row>
    <row r="88" spans="1:3" ht="12.75">
      <c r="A88" s="21"/>
      <c r="B88" s="18"/>
      <c r="C88" s="18"/>
    </row>
    <row r="89" spans="1:3" ht="12.75">
      <c r="A89" s="21"/>
      <c r="B89" s="18"/>
      <c r="C89" s="18"/>
    </row>
    <row r="90" spans="1:3" ht="12.75">
      <c r="A90" s="21"/>
      <c r="B90" s="18"/>
      <c r="C90" s="18"/>
    </row>
    <row r="91" spans="1:3" ht="12.75">
      <c r="A91" s="21"/>
      <c r="B91" s="18"/>
      <c r="C91" s="18"/>
    </row>
    <row r="92" spans="1:3" ht="12.75">
      <c r="A92" s="21"/>
      <c r="B92" s="18"/>
      <c r="C92" s="18"/>
    </row>
    <row r="93" spans="1:3" ht="12.75">
      <c r="A93" s="21"/>
      <c r="B93" s="42" t="s">
        <v>182</v>
      </c>
      <c r="C93" s="42"/>
    </row>
    <row r="94" spans="1:3" ht="12.75">
      <c r="A94" s="21"/>
      <c r="B94" s="18"/>
      <c r="C94" s="18"/>
    </row>
    <row r="95" spans="1:3" ht="12.75">
      <c r="A95" s="21"/>
      <c r="B95" s="18"/>
      <c r="C95" s="18"/>
    </row>
    <row r="96" spans="1:3" ht="12.75">
      <c r="A96" s="21"/>
      <c r="B96" s="18"/>
      <c r="C96" s="18"/>
    </row>
    <row r="97" spans="1:3" ht="12.75">
      <c r="A97" s="21"/>
      <c r="B97" s="18"/>
      <c r="C97" s="18"/>
    </row>
    <row r="98" spans="1:3" ht="12.75">
      <c r="A98" s="21"/>
      <c r="B98" s="18"/>
      <c r="C98" s="18"/>
    </row>
    <row r="99" spans="1:3" ht="12.75">
      <c r="A99" s="21"/>
      <c r="B99" s="18"/>
      <c r="C99" s="18"/>
    </row>
    <row r="100" spans="1:3" ht="12.75">
      <c r="A100" s="21"/>
      <c r="B100" s="18"/>
      <c r="C100" s="18"/>
    </row>
    <row r="101" ht="12.75">
      <c r="C101" s="23" t="s">
        <v>183</v>
      </c>
    </row>
    <row r="104" ht="12.75">
      <c r="C104" s="23" t="s">
        <v>184</v>
      </c>
    </row>
    <row r="107" ht="12.75">
      <c r="C107" s="23" t="s">
        <v>185</v>
      </c>
    </row>
    <row r="110" ht="12.75">
      <c r="C110" s="23" t="s">
        <v>186</v>
      </c>
    </row>
    <row r="118" ht="12.75">
      <c r="C118" s="23"/>
    </row>
    <row r="125" spans="1:3" ht="12.75">
      <c r="A125" s="21" t="s">
        <v>116</v>
      </c>
      <c r="B125" s="18" t="s">
        <v>125</v>
      </c>
      <c r="C125" s="18"/>
    </row>
    <row r="126" spans="1:3" ht="12.75">
      <c r="A126" s="21"/>
      <c r="B126" s="28" t="s">
        <v>213</v>
      </c>
      <c r="C126" s="28"/>
    </row>
    <row r="127" spans="1:3" ht="12.75">
      <c r="A127" s="21"/>
      <c r="B127" s="28"/>
      <c r="C127" s="28"/>
    </row>
    <row r="128" spans="8:10" ht="12.75">
      <c r="H128" s="24" t="s">
        <v>126</v>
      </c>
      <c r="I128" s="24" t="s">
        <v>191</v>
      </c>
      <c r="J128" s="24" t="s">
        <v>44</v>
      </c>
    </row>
    <row r="129" spans="8:10" ht="12.75">
      <c r="H129" s="24" t="s">
        <v>53</v>
      </c>
      <c r="I129" s="24" t="s">
        <v>53</v>
      </c>
      <c r="J129" s="24" t="s">
        <v>53</v>
      </c>
    </row>
    <row r="131" spans="2:10" ht="12.75">
      <c r="B131" t="s">
        <v>127</v>
      </c>
      <c r="H131" s="1">
        <f>5800+15000+1536</f>
        <v>22336</v>
      </c>
      <c r="I131" s="1">
        <v>10439</v>
      </c>
      <c r="J131" s="1">
        <f>SUM(H131:I131)</f>
        <v>32775</v>
      </c>
    </row>
    <row r="132" spans="2:10" ht="12.75">
      <c r="B132" t="s">
        <v>128</v>
      </c>
      <c r="H132" s="3">
        <v>199386</v>
      </c>
      <c r="I132" s="3">
        <v>0</v>
      </c>
      <c r="J132" s="3">
        <f>SUM(H132:I132)</f>
        <v>199386</v>
      </c>
    </row>
    <row r="133" spans="8:10" ht="12.75">
      <c r="H133" s="1"/>
      <c r="I133" s="1"/>
      <c r="J133" s="1"/>
    </row>
    <row r="134" spans="8:10" ht="13.5" thickBot="1">
      <c r="H134" s="9">
        <f>SUM(H131:H132)</f>
        <v>221722</v>
      </c>
      <c r="I134" s="9">
        <f>SUM(I131:I132)</f>
        <v>10439</v>
      </c>
      <c r="J134" s="9">
        <f>SUM(J131:J132)</f>
        <v>232161</v>
      </c>
    </row>
    <row r="135" spans="8:10" ht="13.5" thickTop="1">
      <c r="H135" s="6"/>
      <c r="I135" s="6"/>
      <c r="J135" s="6"/>
    </row>
    <row r="136" spans="2:10" ht="12.75">
      <c r="B136" s="23" t="s">
        <v>192</v>
      </c>
      <c r="C136" t="s">
        <v>193</v>
      </c>
      <c r="H136" s="6"/>
      <c r="I136" s="6"/>
      <c r="J136" s="6"/>
    </row>
    <row r="138" spans="1:3" ht="12.75">
      <c r="A138" s="21" t="s">
        <v>117</v>
      </c>
      <c r="B138" s="18" t="s">
        <v>118</v>
      </c>
      <c r="C138" s="18"/>
    </row>
    <row r="139" spans="1:3" ht="12.75">
      <c r="A139" s="21"/>
      <c r="B139" s="18"/>
      <c r="C139" s="18"/>
    </row>
    <row r="140" spans="1:3" ht="12.75">
      <c r="A140" s="21"/>
      <c r="B140" s="18"/>
      <c r="C140" s="18"/>
    </row>
    <row r="141" spans="1:3" ht="12.75">
      <c r="A141" s="21"/>
      <c r="B141" s="18"/>
      <c r="C141" s="18"/>
    </row>
    <row r="142" spans="1:3" ht="12.75">
      <c r="A142" s="21" t="s">
        <v>119</v>
      </c>
      <c r="B142" s="18" t="s">
        <v>120</v>
      </c>
      <c r="C142" s="18"/>
    </row>
    <row r="146" spans="1:3" ht="12.75">
      <c r="A146" s="21" t="s">
        <v>121</v>
      </c>
      <c r="B146" s="18" t="s">
        <v>124</v>
      </c>
      <c r="C146" s="18"/>
    </row>
    <row r="150" spans="1:3" ht="12.75">
      <c r="A150" s="21" t="s">
        <v>122</v>
      </c>
      <c r="B150" s="18" t="s">
        <v>123</v>
      </c>
      <c r="C150" s="18"/>
    </row>
  </sheetData>
  <mergeCells count="2">
    <mergeCell ref="H37:I37"/>
    <mergeCell ref="J37:K37"/>
  </mergeCells>
  <printOptions horizontalCentered="1"/>
  <pageMargins left="0.75" right="0.75" top="0.25" bottom="0.5" header="0.5" footer="0.25"/>
  <pageSetup firstPageNumber="7" useFirstPageNumber="1" horizontalDpi="600" verticalDpi="600" orientation="portrait" paperSize="9" scale="95" r:id="rId2"/>
  <headerFooter alignWithMargins="0">
    <oddFooter>&amp;C&amp;P</oddFooter>
  </headerFooter>
  <rowBreaks count="2" manualBreakCount="2">
    <brk id="66" max="10" man="1"/>
    <brk id="124" max="10" man="1"/>
  </rowBreaks>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H15" sqref="H15"/>
    </sheetView>
  </sheetViews>
  <sheetFormatPr defaultColWidth="9.140625" defaultRowHeight="12.75"/>
  <cols>
    <col min="1" max="1" width="4.421875" style="0" customWidth="1"/>
  </cols>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Ernst &amp; Young</cp:lastModifiedBy>
  <cp:lastPrinted>2003-02-18T05:51:09Z</cp:lastPrinted>
  <dcterms:created xsi:type="dcterms:W3CDTF">2002-10-22T09:07:41Z</dcterms:created>
  <dcterms:modified xsi:type="dcterms:W3CDTF">2003-02-18T11:28:08Z</dcterms:modified>
  <cp:category/>
  <cp:version/>
  <cp:contentType/>
  <cp:contentStatus/>
</cp:coreProperties>
</file>