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7665" windowHeight="7755" activeTab="0"/>
  </bookViews>
  <sheets>
    <sheet name="KFI" sheetId="1" r:id="rId1"/>
    <sheet name="CIS" sheetId="2" r:id="rId2"/>
    <sheet name="CBS" sheetId="3" r:id="rId3"/>
    <sheet name="CCF" sheetId="4" r:id="rId4"/>
    <sheet name="CCIE" sheetId="5" r:id="rId5"/>
  </sheets>
  <externalReferences>
    <externalReference r:id="rId8"/>
  </externalReferences>
  <definedNames>
    <definedName name="_xlnm.Print_Area" localSheetId="2">'CBS'!$A$1:$F$54</definedName>
    <definedName name="_xlnm.Print_Area" localSheetId="3">'CCF'!$A$1:$F$74</definedName>
    <definedName name="_xlnm.Print_Area" localSheetId="4">'CCIE'!$A$1:$I$72</definedName>
    <definedName name="_xlnm.Print_Area" localSheetId="1">'CIS'!$A$1:$I$61</definedName>
    <definedName name="_xlnm.Print_Area" localSheetId="0">'KFI'!$A$1:$F$44</definedName>
  </definedNames>
  <calcPr fullCalcOnLoad="1"/>
</workbook>
</file>

<file path=xl/comments1.xml><?xml version="1.0" encoding="utf-8"?>
<comments xmlns="http://schemas.openxmlformats.org/spreadsheetml/2006/main">
  <authors>
    <author>LO CHOK WOEN</author>
  </authors>
  <commentList>
    <comment ref="B38" authorId="0">
      <text>
        <r>
          <rPr>
            <b/>
            <sz val="8"/>
            <rFont val="Tahoma"/>
            <family val="2"/>
          </rPr>
          <t>LO CHOK WOEN:</t>
        </r>
        <r>
          <rPr>
            <sz val="8"/>
            <rFont val="Tahoma"/>
            <family val="2"/>
          </rPr>
          <t xml:space="preserve">
Formulas in white font in the event it is required again.</t>
        </r>
      </text>
    </comment>
  </commentList>
</comments>
</file>

<file path=xl/sharedStrings.xml><?xml version="1.0" encoding="utf-8"?>
<sst xmlns="http://schemas.openxmlformats.org/spreadsheetml/2006/main" count="256" uniqueCount="186">
  <si>
    <t>FCW HOLDINGS BERHAD</t>
  </si>
  <si>
    <t>(Company No. : 3116 K)</t>
  </si>
  <si>
    <t>Total</t>
  </si>
  <si>
    <t>RM'000</t>
  </si>
  <si>
    <t>Revenue</t>
  </si>
  <si>
    <t>Cost of Sales</t>
  </si>
  <si>
    <t>Operating Expenses</t>
  </si>
  <si>
    <t>Other Operating Income</t>
  </si>
  <si>
    <t>Taxation</t>
  </si>
  <si>
    <t>Minority Interest</t>
  </si>
  <si>
    <t xml:space="preserve">EPS (sen)  </t>
  </si>
  <si>
    <t>- Basic</t>
  </si>
  <si>
    <t xml:space="preserve">                   </t>
  </si>
  <si>
    <t>- Diluted</t>
  </si>
  <si>
    <t xml:space="preserve"> </t>
  </si>
  <si>
    <t>(Unaudited)</t>
  </si>
  <si>
    <t>FY 2009/10</t>
  </si>
  <si>
    <t>Current</t>
  </si>
  <si>
    <t>Comparative</t>
  </si>
  <si>
    <t>Quarter</t>
  </si>
  <si>
    <t>Ended</t>
  </si>
  <si>
    <t>Cumulative</t>
  </si>
  <si>
    <t xml:space="preserve">Gross Profit </t>
  </si>
  <si>
    <t>Gain on Disposal of Property, Plant &amp; Equipment</t>
  </si>
  <si>
    <t>Attributable to:</t>
  </si>
  <si>
    <t xml:space="preserve">Quarter </t>
  </si>
  <si>
    <t>Year</t>
  </si>
  <si>
    <t xml:space="preserve">As At </t>
  </si>
  <si>
    <t>As At</t>
  </si>
  <si>
    <t>(Audited)</t>
  </si>
  <si>
    <t>Property, Plant and Equipment</t>
  </si>
  <si>
    <t>Investment Properties</t>
  </si>
  <si>
    <t>Investments In Associates</t>
  </si>
  <si>
    <t>Other Investments</t>
  </si>
  <si>
    <t>Deferred Expenditure</t>
  </si>
  <si>
    <t>Current Assets</t>
  </si>
  <si>
    <t xml:space="preserve">Inventories </t>
  </si>
  <si>
    <t>Receivables</t>
  </si>
  <si>
    <t xml:space="preserve">Deposits with financial institutions </t>
  </si>
  <si>
    <t>Cash and bank balances</t>
  </si>
  <si>
    <t>Current Liabilities</t>
  </si>
  <si>
    <t>Payables</t>
  </si>
  <si>
    <t>Short-term borrowings and bank overdraft</t>
  </si>
  <si>
    <t>Net Current Assets</t>
  </si>
  <si>
    <t>Share Capital</t>
  </si>
  <si>
    <t>Reserves</t>
  </si>
  <si>
    <t>Shareholders' Equity</t>
  </si>
  <si>
    <t>Long Term Payable</t>
  </si>
  <si>
    <t>ended</t>
  </si>
  <si>
    <t>RM' 000</t>
  </si>
  <si>
    <t>Adjustments for:</t>
  </si>
  <si>
    <t>Non-cash items</t>
  </si>
  <si>
    <t>Share of results in associate</t>
  </si>
  <si>
    <t>Non-operating items</t>
  </si>
  <si>
    <t>Operating profit before working capital changes</t>
  </si>
  <si>
    <t>Net changes in current assets</t>
  </si>
  <si>
    <t>Net changes in current liabilities</t>
  </si>
  <si>
    <t>Interest income received</t>
  </si>
  <si>
    <t>Interest expense paid</t>
  </si>
  <si>
    <t>Proceeds from disposal of :</t>
  </si>
  <si>
    <t>property, plant and equipment</t>
  </si>
  <si>
    <t>investment in associate</t>
  </si>
  <si>
    <t>investment in subsidiary</t>
  </si>
  <si>
    <t>Purchase investment properties</t>
  </si>
  <si>
    <t>Proceeds from disposal of unquoted shares</t>
  </si>
  <si>
    <t>Rights issue expenses</t>
  </si>
  <si>
    <t>Proceeds from exercise of warrants 2003/2013</t>
  </si>
  <si>
    <t>Proceeds from rights issue</t>
  </si>
  <si>
    <t>Repayment of short term borrowings</t>
  </si>
  <si>
    <t>Dividend paid to minorities</t>
  </si>
  <si>
    <t>Capital Reduction</t>
  </si>
  <si>
    <t>NET CHANGES IN CASH AND CASH EQUIVALENTS</t>
  </si>
  <si>
    <t>CASH AND CASH EQUIVALENTS AT BEGINNING OF PERIOD</t>
  </si>
  <si>
    <t>CASH AND CASH EQUIVALENTS AT END OF PERIOD</t>
  </si>
  <si>
    <t>Bank Overdraft</t>
  </si>
  <si>
    <t>CONDENSED CONSOLIDATED STATEMENT OF CHANGES IN EQUITY</t>
  </si>
  <si>
    <t>Attributable to Shareholders of the Company</t>
  </si>
  <si>
    <t xml:space="preserve">Share </t>
  </si>
  <si>
    <t>Capital</t>
  </si>
  <si>
    <t xml:space="preserve">Accumulated </t>
  </si>
  <si>
    <t>Minority</t>
  </si>
  <si>
    <t>Interest</t>
  </si>
  <si>
    <t>Equity</t>
  </si>
  <si>
    <t>Period ended</t>
  </si>
  <si>
    <t>At 1st July 2009</t>
  </si>
  <si>
    <t>Movements during the period:</t>
  </si>
  <si>
    <t>Exercise of warrants 2003/2013</t>
  </si>
  <si>
    <t>Rights issue</t>
  </si>
  <si>
    <t>Capitalization for rights issue</t>
  </si>
  <si>
    <t>Capital cancellation and share consolidation</t>
  </si>
  <si>
    <t>Reversal of surplus revaluation by an associate</t>
  </si>
  <si>
    <t>Utilisation of share premium to reduce</t>
  </si>
  <si>
    <t xml:space="preserve">  accumulated losses</t>
  </si>
  <si>
    <t>Issue of new ordinary shares pursuant to</t>
  </si>
  <si>
    <t xml:space="preserve">  the rights issue</t>
  </si>
  <si>
    <t>Issue of new ordinary shares pursant to</t>
  </si>
  <si>
    <t>(The Condensed Consolidated Statement Of Changes In Equity should be read in conjunction</t>
  </si>
  <si>
    <t>(Company No. : 3116 K )</t>
  </si>
  <si>
    <t>INDIVIDUAL QUARTER</t>
  </si>
  <si>
    <t>CUMULATIVE QUARTER</t>
  </si>
  <si>
    <t>Current Year Quarter</t>
  </si>
  <si>
    <t>Preceding Year Corresponding Quarter</t>
  </si>
  <si>
    <t>Current Year To Date</t>
  </si>
  <si>
    <t>Preceding Year Corresponding Period</t>
  </si>
  <si>
    <t>Proposed/Declared dividend per share (sen)</t>
  </si>
  <si>
    <t>As At End Of Current Quarter</t>
  </si>
  <si>
    <t>As At Preceding Financial Year End</t>
  </si>
  <si>
    <t>Net  assets per share attributable to ordinary equity holders of the parent (RM)</t>
  </si>
  <si>
    <t>ADDITIONAL INFORMATION</t>
  </si>
  <si>
    <t>Profit/(Loss) from operations</t>
  </si>
  <si>
    <t>Gross interest income</t>
  </si>
  <si>
    <t>Gross interest expense</t>
  </si>
  <si>
    <t>Finance Costs</t>
  </si>
  <si>
    <t>Total equity</t>
  </si>
  <si>
    <t>Defferred taxation</t>
  </si>
  <si>
    <t>HP Creditors</t>
  </si>
  <si>
    <t>Total Assets Less Current Liabilities</t>
  </si>
  <si>
    <t>Total Equity And Long Term Liabilities</t>
  </si>
  <si>
    <t>Purchase of subsidiry</t>
  </si>
  <si>
    <t>Repayment of HP Creditors</t>
  </si>
  <si>
    <t>Share</t>
  </si>
  <si>
    <t>Premium</t>
  </si>
  <si>
    <t xml:space="preserve">  Acquired/ Disposal of subsidiary</t>
  </si>
  <si>
    <t>2010</t>
  </si>
  <si>
    <t>imvestmemt property</t>
  </si>
  <si>
    <t>Drawn down/proceeds from short-term borrowings</t>
  </si>
  <si>
    <t>FY 2010/11</t>
  </si>
  <si>
    <t xml:space="preserve">  with the Annual Financial Report for the year ended 30 June 2010)</t>
  </si>
  <si>
    <t>At 1st July 2010</t>
  </si>
  <si>
    <t>Tax recoverable</t>
  </si>
  <si>
    <t xml:space="preserve">Non-Distributable </t>
  </si>
  <si>
    <t xml:space="preserve">Distributable </t>
  </si>
  <si>
    <t>Total comprehensive income for the period</t>
  </si>
  <si>
    <t xml:space="preserve">CONDENSED CONSOLIDATED STATEMENT OF CASH FLOW </t>
  </si>
  <si>
    <t>CASH FLOWS FROM OPERATING ACTIVITIES</t>
  </si>
  <si>
    <t>Tax paid</t>
  </si>
  <si>
    <t>CASH FLOW FROM INVESTING ACTIVITY</t>
  </si>
  <si>
    <t>Representing net cash used in investing activity</t>
  </si>
  <si>
    <t>CASH FLOWS FROM FINANCING ACTIVITIES</t>
  </si>
  <si>
    <t>Net cash flow used in financing activities</t>
  </si>
  <si>
    <t>CASH AND CASH EQUIVALENTS COMPRISE :</t>
  </si>
  <si>
    <t>(The Condensed Consolidated Statement of  Cash Flow should be read in conjunction</t>
  </si>
  <si>
    <t>Goodwill</t>
  </si>
  <si>
    <t>Non Current Liabilities</t>
  </si>
  <si>
    <t>(The Condensed Consolidated Statement of Financial Position should be read in conjunction</t>
  </si>
  <si>
    <t xml:space="preserve">CONDENSED CONSOLIDATED STATEMENT OF COMPREHENSIVE INCOME </t>
  </si>
  <si>
    <t xml:space="preserve">Other Comprehensive Income </t>
  </si>
  <si>
    <t>Owner of the Company</t>
  </si>
  <si>
    <t>(The Condensed Consolidated Statement of Comprehensive Income should be read in conjunction</t>
  </si>
  <si>
    <t>Purchase of property, plant and equipment, representing net cash used</t>
  </si>
  <si>
    <t>in investment activity</t>
  </si>
  <si>
    <t>Share of Results in Associate</t>
  </si>
  <si>
    <t>Purchase of property, plant and equipment</t>
  </si>
  <si>
    <t>Purchase of investment property</t>
  </si>
  <si>
    <t>Purchase of minority interest</t>
  </si>
  <si>
    <t>Capital Reserve</t>
  </si>
  <si>
    <t>Premium paid on acquisition of MI</t>
  </si>
  <si>
    <t>Profit before tax</t>
  </si>
  <si>
    <t>Profit for the period</t>
  </si>
  <si>
    <t xml:space="preserve">Profit attributable to the ordinary equity holders of the parent </t>
  </si>
  <si>
    <t>Basic Earnings per share (sen)</t>
  </si>
  <si>
    <t>Profit  From Operations</t>
  </si>
  <si>
    <t>Profit Before Tax</t>
  </si>
  <si>
    <t>Profit for The Period</t>
  </si>
  <si>
    <t>Total Comprehensive Income for the period</t>
  </si>
  <si>
    <t>Net cash (used in) / generated from operating activities</t>
  </si>
  <si>
    <t>Cash (used in) / generated from operations</t>
  </si>
  <si>
    <t xml:space="preserve"> Premium paid on acquisition of minority interests</t>
  </si>
  <si>
    <t>Total comprehensive income / (loss) for the period</t>
  </si>
  <si>
    <t xml:space="preserve"> Acquisition of subsidiary</t>
  </si>
  <si>
    <t>FOR THE QUARTER ENDED 31 MARCH 2011</t>
  </si>
  <si>
    <t>9 Months</t>
  </si>
  <si>
    <t>To Date</t>
  </si>
  <si>
    <t>CONDENSED CONSOLIDATED STATEMENT OF FINANCIAL POSITION AS AT 31 MARCH 201</t>
  </si>
  <si>
    <t>2011</t>
  </si>
  <si>
    <t>FOR THE PERIOD ENDED 31 MARCH 2011</t>
  </si>
  <si>
    <t>9 months</t>
  </si>
  <si>
    <t>Net cash flow from acquisition of subsidiary</t>
  </si>
  <si>
    <t>Profit</t>
  </si>
  <si>
    <t>31st March 2011</t>
  </si>
  <si>
    <t>At 31st March 2011</t>
  </si>
  <si>
    <t>31st March 2010</t>
  </si>
  <si>
    <t>Summary of Key Financial Information for the period ended 31 Mac 2011</t>
  </si>
  <si>
    <t>31/3/2011</t>
  </si>
  <si>
    <t>31/3/2010</t>
  </si>
  <si>
    <t>At 31st March 2010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</si>
</sst>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\ #,##0_);\(&quot;RM&quot;\ #,##0\)"/>
    <numFmt numFmtId="173" formatCode="&quot;RM&quot;\ #,##0_);[Red]\(&quot;RM&quot;\ #,##0\)"/>
    <numFmt numFmtId="174" formatCode="&quot;RM&quot;\ #,##0.00_);\(&quot;RM&quot;\ #,##0.00\)"/>
    <numFmt numFmtId="175" formatCode="&quot;RM&quot;\ #,##0.00_);[Red]\(&quot;RM&quot;\ #,##0.00\)"/>
    <numFmt numFmtId="176" formatCode="_(&quot;RM&quot;\ * #,##0_);_(&quot;RM&quot;\ * \(#,##0\);_(&quot;RM&quot;\ * &quot;-&quot;_);_(@_)"/>
    <numFmt numFmtId="177" formatCode="_(&quot;RM&quot;\ * #,##0.00_);_(&quot;RM&quot;\ * \(#,##0.00\);_(&quot;RM&quot;\ * &quot;-&quot;??_);_(@_)"/>
    <numFmt numFmtId="178" formatCode="[$-409]d\-mmm;@"/>
    <numFmt numFmtId="179" formatCode="_(* #,##0_);_(* \(#,##0\);_(* &quot;-&quot;??_);_(@_)"/>
    <numFmt numFmtId="180" formatCode="#,##0.000_);\(#,##0.000\)"/>
    <numFmt numFmtId="181" formatCode="_(* #,##0.000_);_(* \(#,##0.000\);_(* &quot;-&quot;??_);_(@_)"/>
    <numFmt numFmtId="182" formatCode="_-* #,##0_-;\-* #,##0_-;_-* &quot;-&quot;??_-;_-@_-"/>
    <numFmt numFmtId="183" formatCode="#,##0.00000_);\(#,##0.00000\)"/>
    <numFmt numFmtId="184" formatCode="_(* #,##0.000_);_(* \(#,##0.000\);_(* &quot;-&quot;???_);_(@_)"/>
    <numFmt numFmtId="185" formatCode="#,##0.0_);\(#,##0.0\)"/>
    <numFmt numFmtId="186" formatCode="_(* #,##0.0_);_(* \(#,##0.0\);_(* &quot;-&quot;?_);_(@_)"/>
    <numFmt numFmtId="187" formatCode="_(* #,##0.0_);_(* \(#,##0.0\);_(* &quot;-&quot;??_);_(@_)"/>
    <numFmt numFmtId="188" formatCode="0.0"/>
    <numFmt numFmtId="189" formatCode="0.0000"/>
    <numFmt numFmtId="190" formatCode="0.000"/>
    <numFmt numFmtId="191" formatCode="#,##0.0000_);\(#,##0.0000\)"/>
    <numFmt numFmtId="192" formatCode="_(* #,##0.0000_);_(* \(#,##0.0000\);_(* &quot;-&quot;??_);_(@_)"/>
    <numFmt numFmtId="193" formatCode="_(* #,##0.000000_);_(* \(#,##0.000000\);_(* &quot;-&quot;???_);_(@_)"/>
    <numFmt numFmtId="194" formatCode="_(* #,##0.00000_);_(* \(#,##0.00000\);_(* &quot;-&quot;??_);_(@_)"/>
    <numFmt numFmtId="195" formatCode="_(* #,##0.000000_);_(* \(#,##0.000000\);_(* &quot;-&quot;??_);_(@_)"/>
    <numFmt numFmtId="196" formatCode="[$-409]dddd\,\ mmmm\ dd\,\ yyyy"/>
    <numFmt numFmtId="197" formatCode="#,##0.000000_);\(#,##0.000000\)"/>
    <numFmt numFmtId="198" formatCode="_(* #,##0.0000_);_(* \(#,##0.0000\);_(* &quot;-&quot;???_);_(@_)"/>
    <numFmt numFmtId="199" formatCode="0.00000"/>
  </numFmts>
  <fonts count="37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36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 Narrow"/>
      <family val="2"/>
    </font>
    <font>
      <sz val="10"/>
      <color indexed="10"/>
      <name val="Arial Narrow"/>
      <family val="2"/>
    </font>
    <font>
      <sz val="10"/>
      <color indexed="14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10"/>
      <color indexed="9"/>
      <name val="Arial Narrow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 Narrow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/>
      <protection/>
    </xf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8" applyNumberFormat="0" applyFill="0" applyAlignment="0" applyProtection="0"/>
    <xf numFmtId="0" fontId="30" fillId="22" borderId="0" applyNumberFormat="0" applyBorder="0" applyAlignment="0" applyProtection="0"/>
    <xf numFmtId="0" fontId="0" fillId="23" borderId="9" applyNumberFormat="0" applyFont="0" applyAlignment="0" applyProtection="0"/>
    <xf numFmtId="0" fontId="31" fillId="20" borderId="10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37" fontId="1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2" fillId="0" borderId="0" xfId="42" applyNumberFormat="1" applyFont="1" applyFill="1" applyAlignment="1">
      <alignment/>
    </xf>
    <xf numFmtId="37" fontId="2" fillId="0" borderId="0" xfId="0" applyNumberFormat="1" applyFont="1" applyBorder="1" applyAlignment="1">
      <alignment/>
    </xf>
    <xf numFmtId="43" fontId="2" fillId="0" borderId="0" xfId="42" applyFont="1" applyAlignment="1">
      <alignment/>
    </xf>
    <xf numFmtId="0" fontId="0" fillId="0" borderId="0" xfId="0" applyBorder="1" applyAlignment="1">
      <alignment/>
    </xf>
    <xf numFmtId="37" fontId="2" fillId="0" borderId="0" xfId="0" applyNumberFormat="1" applyFont="1" applyFill="1" applyAlignment="1">
      <alignment/>
    </xf>
    <xf numFmtId="37" fontId="13" fillId="0" borderId="0" xfId="0" applyNumberFormat="1" applyFont="1" applyAlignment="1">
      <alignment/>
    </xf>
    <xf numFmtId="37" fontId="2" fillId="0" borderId="0" xfId="0" applyNumberFormat="1" applyFont="1" applyAlignment="1">
      <alignment horizontal="center"/>
    </xf>
    <xf numFmtId="37" fontId="2" fillId="0" borderId="0" xfId="42" applyNumberFormat="1" applyFont="1" applyAlignment="1">
      <alignment/>
    </xf>
    <xf numFmtId="37" fontId="2" fillId="0" borderId="0" xfId="42" applyNumberFormat="1" applyFont="1" applyBorder="1" applyAlignment="1">
      <alignment/>
    </xf>
    <xf numFmtId="37" fontId="15" fillId="0" borderId="0" xfId="0" applyNumberFormat="1" applyFont="1" applyFill="1" applyAlignment="1">
      <alignment/>
    </xf>
    <xf numFmtId="37" fontId="2" fillId="0" borderId="0" xfId="42" applyNumberFormat="1" applyFont="1" applyAlignment="1">
      <alignment horizontal="center"/>
    </xf>
    <xf numFmtId="37" fontId="2" fillId="0" borderId="0" xfId="42" applyNumberFormat="1" applyFont="1" applyBorder="1" applyAlignment="1">
      <alignment horizontal="center"/>
    </xf>
    <xf numFmtId="37" fontId="2" fillId="0" borderId="12" xfId="0" applyNumberFormat="1" applyFont="1" applyBorder="1" applyAlignment="1">
      <alignment/>
    </xf>
    <xf numFmtId="37" fontId="1" fillId="0" borderId="12" xfId="0" applyNumberFormat="1" applyFont="1" applyBorder="1" applyAlignment="1">
      <alignment horizontal="center"/>
    </xf>
    <xf numFmtId="37" fontId="2" fillId="0" borderId="12" xfId="0" applyNumberFormat="1" applyFont="1" applyBorder="1" applyAlignment="1">
      <alignment horizontal="center"/>
    </xf>
    <xf numFmtId="37" fontId="1" fillId="0" borderId="12" xfId="0" applyNumberFormat="1" applyFont="1" applyBorder="1" applyAlignment="1">
      <alignment horizontal="center" wrapText="1"/>
    </xf>
    <xf numFmtId="37" fontId="2" fillId="0" borderId="12" xfId="42" applyNumberFormat="1" applyFont="1" applyBorder="1" applyAlignment="1">
      <alignment/>
    </xf>
    <xf numFmtId="37" fontId="2" fillId="0" borderId="12" xfId="0" applyNumberFormat="1" applyFont="1" applyBorder="1" applyAlignment="1">
      <alignment vertical="top"/>
    </xf>
    <xf numFmtId="37" fontId="2" fillId="0" borderId="12" xfId="0" applyNumberFormat="1" applyFont="1" applyBorder="1" applyAlignment="1">
      <alignment wrapText="1"/>
    </xf>
    <xf numFmtId="39" fontId="2" fillId="0" borderId="12" xfId="0" applyNumberFormat="1" applyFont="1" applyBorder="1" applyAlignment="1">
      <alignment/>
    </xf>
    <xf numFmtId="37" fontId="1" fillId="0" borderId="12" xfId="42" applyNumberFormat="1" applyFont="1" applyBorder="1" applyAlignment="1">
      <alignment horizontal="center" wrapText="1"/>
    </xf>
    <xf numFmtId="37" fontId="1" fillId="0" borderId="12" xfId="0" applyNumberFormat="1" applyFont="1" applyBorder="1" applyAlignment="1" quotePrefix="1">
      <alignment horizontal="center"/>
    </xf>
    <xf numFmtId="37" fontId="16" fillId="0" borderId="12" xfId="0" applyNumberFormat="1" applyFont="1" applyBorder="1" applyAlignment="1">
      <alignment/>
    </xf>
    <xf numFmtId="37" fontId="2" fillId="0" borderId="0" xfId="0" applyNumberFormat="1" applyFont="1" applyAlignment="1">
      <alignment horizontal="right"/>
    </xf>
    <xf numFmtId="179" fontId="2" fillId="0" borderId="0" xfId="42" applyNumberFormat="1" applyFont="1" applyAlignment="1">
      <alignment horizontal="right"/>
    </xf>
    <xf numFmtId="0" fontId="0" fillId="0" borderId="0" xfId="0" applyAlignment="1">
      <alignment horizontal="right"/>
    </xf>
    <xf numFmtId="37" fontId="1" fillId="0" borderId="0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wrapText="1"/>
    </xf>
    <xf numFmtId="191" fontId="2" fillId="0" borderId="12" xfId="42" applyNumberFormat="1" applyFont="1" applyFill="1" applyBorder="1" applyAlignment="1">
      <alignment/>
    </xf>
    <xf numFmtId="37" fontId="2" fillId="0" borderId="0" xfId="42" applyNumberFormat="1" applyFont="1" applyFill="1" applyAlignment="1">
      <alignment horizontal="center"/>
    </xf>
    <xf numFmtId="43" fontId="2" fillId="0" borderId="0" xfId="42" applyFont="1" applyAlignment="1">
      <alignment horizontal="right"/>
    </xf>
    <xf numFmtId="37" fontId="2" fillId="0" borderId="13" xfId="0" applyNumberFormat="1" applyFont="1" applyBorder="1" applyAlignment="1">
      <alignment/>
    </xf>
    <xf numFmtId="37" fontId="2" fillId="0" borderId="13" xfId="0" applyNumberFormat="1" applyFont="1" applyBorder="1" applyAlignment="1">
      <alignment horizontal="center"/>
    </xf>
    <xf numFmtId="37" fontId="2" fillId="0" borderId="13" xfId="0" applyNumberFormat="1" applyFont="1" applyBorder="1" applyAlignment="1">
      <alignment wrapText="1"/>
    </xf>
    <xf numFmtId="39" fontId="2" fillId="0" borderId="13" xfId="0" applyNumberFormat="1" applyFont="1" applyBorder="1" applyAlignment="1">
      <alignment/>
    </xf>
    <xf numFmtId="37" fontId="16" fillId="0" borderId="13" xfId="0" applyNumberFormat="1" applyFont="1" applyBorder="1" applyAlignment="1">
      <alignment/>
    </xf>
    <xf numFmtId="37" fontId="2" fillId="0" borderId="14" xfId="0" applyNumberFormat="1" applyFont="1" applyBorder="1" applyAlignment="1" quotePrefix="1">
      <alignment/>
    </xf>
    <xf numFmtId="37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37" fontId="1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37" fontId="1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178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37" fontId="2" fillId="0" borderId="0" xfId="42" applyNumberFormat="1" applyFont="1" applyFill="1" applyBorder="1" applyAlignment="1" applyProtection="1">
      <alignment/>
      <protection/>
    </xf>
    <xf numFmtId="37" fontId="2" fillId="0" borderId="14" xfId="42" applyNumberFormat="1" applyFont="1" applyFill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7" fontId="2" fillId="0" borderId="14" xfId="0" applyNumberFormat="1" applyFont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2" fillId="0" borderId="0" xfId="42" applyNumberFormat="1" applyFont="1" applyFill="1" applyAlignment="1" applyProtection="1">
      <alignment/>
      <protection/>
    </xf>
    <xf numFmtId="9" fontId="14" fillId="0" borderId="0" xfId="62" applyFont="1" applyFill="1" applyBorder="1" applyAlignment="1" applyProtection="1">
      <alignment/>
      <protection/>
    </xf>
    <xf numFmtId="1" fontId="14" fillId="0" borderId="0" xfId="62" applyNumberFormat="1" applyFont="1" applyFill="1" applyBorder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37" fontId="2" fillId="0" borderId="15" xfId="42" applyNumberFormat="1" applyFont="1" applyFill="1" applyBorder="1" applyAlignment="1" applyProtection="1">
      <alignment/>
      <protection/>
    </xf>
    <xf numFmtId="37" fontId="11" fillId="0" borderId="0" xfId="0" applyNumberFormat="1" applyFont="1" applyFill="1" applyAlignment="1" applyProtection="1">
      <alignment/>
      <protection/>
    </xf>
    <xf numFmtId="37" fontId="2" fillId="0" borderId="15" xfId="0" applyNumberFormat="1" applyFont="1" applyFill="1" applyBorder="1" applyAlignment="1" applyProtection="1">
      <alignment/>
      <protection/>
    </xf>
    <xf numFmtId="37" fontId="2" fillId="0" borderId="0" xfId="42" applyNumberFormat="1" applyFont="1" applyBorder="1" applyAlignment="1" applyProtection="1">
      <alignment/>
      <protection/>
    </xf>
    <xf numFmtId="37" fontId="2" fillId="0" borderId="14" xfId="0" applyNumberFormat="1" applyFont="1" applyFill="1" applyBorder="1" applyAlignment="1" applyProtection="1">
      <alignment/>
      <protection/>
    </xf>
    <xf numFmtId="37" fontId="2" fillId="0" borderId="16" xfId="0" applyNumberFormat="1" applyFont="1" applyFill="1" applyBorder="1" applyAlignment="1" applyProtection="1">
      <alignment/>
      <protection/>
    </xf>
    <xf numFmtId="37" fontId="2" fillId="0" borderId="15" xfId="0" applyNumberFormat="1" applyFont="1" applyBorder="1" applyAlignment="1" applyProtection="1">
      <alignment/>
      <protection/>
    </xf>
    <xf numFmtId="37" fontId="2" fillId="0" borderId="17" xfId="42" applyNumberFormat="1" applyFont="1" applyFill="1" applyBorder="1" applyAlignment="1" applyProtection="1">
      <alignment/>
      <protection/>
    </xf>
    <xf numFmtId="39" fontId="2" fillId="0" borderId="0" xfId="0" applyNumberFormat="1" applyFont="1" applyAlignment="1" applyProtection="1">
      <alignment/>
      <protection/>
    </xf>
    <xf numFmtId="39" fontId="2" fillId="0" borderId="0" xfId="0" applyNumberFormat="1" applyFont="1" applyAlignment="1" applyProtection="1" quotePrefix="1">
      <alignment/>
      <protection/>
    </xf>
    <xf numFmtId="39" fontId="2" fillId="0" borderId="0" xfId="42" applyNumberFormat="1" applyFont="1" applyFill="1" applyBorder="1" applyAlignment="1" applyProtection="1">
      <alignment/>
      <protection/>
    </xf>
    <xf numFmtId="39" fontId="2" fillId="0" borderId="0" xfId="42" applyNumberFormat="1" applyFont="1" applyFill="1" applyBorder="1" applyAlignment="1" applyProtection="1">
      <alignment/>
      <protection/>
    </xf>
    <xf numFmtId="39" fontId="2" fillId="0" borderId="0" xfId="0" applyNumberFormat="1" applyFont="1" applyFill="1" applyBorder="1" applyAlignment="1" applyProtection="1" quotePrefix="1">
      <alignment/>
      <protection/>
    </xf>
    <xf numFmtId="39" fontId="2" fillId="0" borderId="0" xfId="0" applyNumberFormat="1" applyFont="1" applyFill="1" applyBorder="1" applyAlignment="1" applyProtection="1">
      <alignment/>
      <protection/>
    </xf>
    <xf numFmtId="39" fontId="2" fillId="0" borderId="0" xfId="42" applyNumberFormat="1" applyFont="1" applyFill="1" applyBorder="1" applyAlignment="1" applyProtection="1">
      <alignment horizontal="right"/>
      <protection/>
    </xf>
    <xf numFmtId="37" fontId="35" fillId="0" borderId="0" xfId="0" applyNumberFormat="1" applyFont="1" applyAlignment="1" applyProtection="1">
      <alignment/>
      <protection/>
    </xf>
    <xf numFmtId="191" fontId="35" fillId="0" borderId="0" xfId="0" applyNumberFormat="1" applyFont="1" applyAlignment="1" applyProtection="1">
      <alignment/>
      <protection/>
    </xf>
    <xf numFmtId="37" fontId="35" fillId="0" borderId="0" xfId="0" applyNumberFormat="1" applyFont="1" applyBorder="1" applyAlignment="1" applyProtection="1">
      <alignment/>
      <protection/>
    </xf>
    <xf numFmtId="37" fontId="14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Alignment="1" applyProtection="1">
      <alignment/>
      <protection/>
    </xf>
    <xf numFmtId="16" fontId="2" fillId="0" borderId="0" xfId="0" applyNumberFormat="1" applyFont="1" applyAlignment="1" applyProtection="1" quotePrefix="1">
      <alignment horizontal="center"/>
      <protection/>
    </xf>
    <xf numFmtId="16" fontId="2" fillId="0" borderId="0" xfId="0" applyNumberFormat="1" applyFont="1" applyAlignment="1" applyProtection="1">
      <alignment horizontal="center"/>
      <protection/>
    </xf>
    <xf numFmtId="37" fontId="2" fillId="0" borderId="0" xfId="0" applyNumberFormat="1" applyFont="1" applyAlignment="1" applyProtection="1" quotePrefix="1">
      <alignment horizontal="center"/>
      <protection/>
    </xf>
    <xf numFmtId="179" fontId="2" fillId="0" borderId="0" xfId="42" applyNumberFormat="1" applyFont="1" applyFill="1" applyBorder="1" applyAlignment="1" applyProtection="1">
      <alignment/>
      <protection/>
    </xf>
    <xf numFmtId="37" fontId="2" fillId="0" borderId="0" xfId="42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37" fontId="2" fillId="0" borderId="4" xfId="42" applyNumberFormat="1" applyFont="1" applyBorder="1" applyAlignment="1" applyProtection="1">
      <alignment/>
      <protection/>
    </xf>
    <xf numFmtId="37" fontId="2" fillId="0" borderId="4" xfId="42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37" fontId="2" fillId="0" borderId="18" xfId="42" applyNumberFormat="1" applyFont="1" applyFill="1" applyBorder="1" applyAlignment="1" applyProtection="1">
      <alignment/>
      <protection/>
    </xf>
    <xf numFmtId="179" fontId="2" fillId="0" borderId="0" xfId="42" applyNumberFormat="1" applyFont="1" applyFill="1" applyAlignment="1" applyProtection="1">
      <alignment/>
      <protection/>
    </xf>
    <xf numFmtId="37" fontId="2" fillId="0" borderId="4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Alignment="1" applyProtection="1">
      <alignment/>
      <protection/>
    </xf>
    <xf numFmtId="37" fontId="15" fillId="0" borderId="0" xfId="0" applyNumberFormat="1" applyFont="1" applyAlignment="1" applyProtection="1">
      <alignment/>
      <protection/>
    </xf>
    <xf numFmtId="37" fontId="2" fillId="0" borderId="0" xfId="42" applyNumberFormat="1" applyFont="1" applyFill="1" applyAlignment="1" applyProtection="1">
      <alignment horizontal="center"/>
      <protection/>
    </xf>
    <xf numFmtId="37" fontId="2" fillId="0" borderId="0" xfId="42" applyNumberFormat="1" applyFont="1" applyBorder="1" applyAlignment="1" applyProtection="1">
      <alignment horizontal="center"/>
      <protection/>
    </xf>
    <xf numFmtId="37" fontId="2" fillId="0" borderId="0" xfId="42" applyNumberFormat="1" applyFont="1" applyAlignment="1" applyProtection="1">
      <alignment horizontal="center"/>
      <protection/>
    </xf>
    <xf numFmtId="15" fontId="2" fillId="0" borderId="0" xfId="42" applyNumberFormat="1" applyFont="1" applyFill="1" applyAlignment="1" applyProtection="1" quotePrefix="1">
      <alignment horizontal="center"/>
      <protection/>
    </xf>
    <xf numFmtId="15" fontId="2" fillId="0" borderId="0" xfId="42" applyNumberFormat="1" applyFont="1" applyAlignment="1" applyProtection="1">
      <alignment horizontal="center"/>
      <protection/>
    </xf>
    <xf numFmtId="37" fontId="1" fillId="0" borderId="0" xfId="42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3" fontId="2" fillId="0" borderId="0" xfId="42" applyFont="1" applyFill="1" applyAlignment="1" applyProtection="1">
      <alignment/>
      <protection/>
    </xf>
    <xf numFmtId="43" fontId="2" fillId="0" borderId="0" xfId="42" applyFont="1" applyBorder="1" applyAlignment="1" applyProtection="1">
      <alignment/>
      <protection/>
    </xf>
    <xf numFmtId="179" fontId="2" fillId="0" borderId="0" xfId="42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37" fontId="2" fillId="0" borderId="12" xfId="0" applyNumberFormat="1" applyFont="1" applyBorder="1" applyAlignment="1" applyProtection="1">
      <alignment horizontal="center"/>
      <protection/>
    </xf>
    <xf numFmtId="37" fontId="2" fillId="0" borderId="12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 horizontal="center" vertical="center"/>
      <protection/>
    </xf>
    <xf numFmtId="37" fontId="2" fillId="0" borderId="0" xfId="0" applyNumberFormat="1" applyFont="1" applyAlignment="1" applyProtection="1">
      <alignment horizontal="center" vertical="center" wrapText="1"/>
      <protection/>
    </xf>
    <xf numFmtId="37" fontId="12" fillId="0" borderId="0" xfId="0" applyNumberFormat="1" applyFont="1" applyAlignment="1" applyProtection="1">
      <alignment horizontal="center" vertical="center" wrapText="1"/>
      <protection/>
    </xf>
    <xf numFmtId="37" fontId="2" fillId="0" borderId="0" xfId="42" applyNumberFormat="1" applyFont="1" applyAlignment="1" applyProtection="1">
      <alignment horizontal="right"/>
      <protection/>
    </xf>
    <xf numFmtId="179" fontId="2" fillId="0" borderId="0" xfId="42" applyNumberFormat="1" applyFont="1" applyAlignment="1" applyProtection="1">
      <alignment horizontal="right"/>
      <protection/>
    </xf>
    <xf numFmtId="43" fontId="2" fillId="0" borderId="0" xfId="42" applyFont="1" applyAlignment="1" applyProtection="1">
      <alignment/>
      <protection/>
    </xf>
    <xf numFmtId="179" fontId="2" fillId="0" borderId="0" xfId="42" applyNumberFormat="1" applyFont="1" applyFill="1" applyAlignment="1" applyProtection="1">
      <alignment horizontal="right"/>
      <protection/>
    </xf>
    <xf numFmtId="37" fontId="2" fillId="0" borderId="0" xfId="0" applyNumberFormat="1" applyFont="1" applyAlignment="1" applyProtection="1">
      <alignment wrapText="1"/>
      <protection/>
    </xf>
    <xf numFmtId="0" fontId="2" fillId="0" borderId="0" xfId="42" applyNumberFormat="1" applyFont="1" applyAlignment="1" applyProtection="1">
      <alignment/>
      <protection/>
    </xf>
    <xf numFmtId="37" fontId="2" fillId="0" borderId="18" xfId="42" applyNumberFormat="1" applyFont="1" applyBorder="1" applyAlignment="1" applyProtection="1">
      <alignment/>
      <protection/>
    </xf>
    <xf numFmtId="37" fontId="2" fillId="0" borderId="14" xfId="0" applyNumberFormat="1" applyFont="1" applyBorder="1" applyAlignment="1" applyProtection="1" quotePrefix="1">
      <alignment/>
      <protection/>
    </xf>
    <xf numFmtId="0" fontId="2" fillId="0" borderId="0" xfId="42" applyNumberFormat="1" applyFont="1" applyAlignment="1" applyProtection="1">
      <alignment horizontal="right"/>
      <protection/>
    </xf>
    <xf numFmtId="179" fontId="2" fillId="0" borderId="18" xfId="42" applyNumberFormat="1" applyFont="1" applyBorder="1" applyAlignment="1" applyProtection="1">
      <alignment horizontal="right"/>
      <protection/>
    </xf>
    <xf numFmtId="37" fontId="1" fillId="0" borderId="12" xfId="0" applyNumberFormat="1" applyFont="1" applyBorder="1" applyAlignment="1" applyProtection="1">
      <alignment horizontal="center"/>
      <protection/>
    </xf>
    <xf numFmtId="37" fontId="2" fillId="0" borderId="13" xfId="0" applyNumberFormat="1" applyFont="1" applyBorder="1" applyAlignment="1" applyProtection="1">
      <alignment/>
      <protection/>
    </xf>
    <xf numFmtId="37" fontId="1" fillId="0" borderId="12" xfId="0" applyNumberFormat="1" applyFont="1" applyBorder="1" applyAlignment="1" applyProtection="1">
      <alignment horizontal="center" wrapText="1"/>
      <protection/>
    </xf>
    <xf numFmtId="37" fontId="2" fillId="0" borderId="13" xfId="0" applyNumberFormat="1" applyFont="1" applyBorder="1" applyAlignment="1" applyProtection="1">
      <alignment horizontal="center"/>
      <protection/>
    </xf>
    <xf numFmtId="37" fontId="1" fillId="0" borderId="12" xfId="0" applyNumberFormat="1" applyFont="1" applyFill="1" applyBorder="1" applyAlignment="1" applyProtection="1" quotePrefix="1">
      <alignment horizontal="center"/>
      <protection/>
    </xf>
    <xf numFmtId="37" fontId="1" fillId="0" borderId="12" xfId="0" applyNumberFormat="1" applyFont="1" applyBorder="1" applyAlignment="1" applyProtection="1">
      <alignment horizontal="center"/>
      <protection/>
    </xf>
    <xf numFmtId="37" fontId="1" fillId="0" borderId="12" xfId="0" applyNumberFormat="1" applyFont="1" applyBorder="1" applyAlignment="1">
      <alignment horizontal="center"/>
    </xf>
    <xf numFmtId="37" fontId="2" fillId="0" borderId="0" xfId="42" applyNumberFormat="1" applyFont="1" applyFill="1" applyBorder="1" applyAlignment="1" applyProtection="1">
      <alignment horizontal="right"/>
      <protection/>
    </xf>
    <xf numFmtId="37" fontId="14" fillId="0" borderId="19" xfId="0" applyNumberFormat="1" applyFont="1" applyBorder="1" applyAlignment="1" applyProtection="1">
      <alignment horizontal="center"/>
      <protection/>
    </xf>
    <xf numFmtId="37" fontId="14" fillId="0" borderId="4" xfId="0" applyNumberFormat="1" applyFont="1" applyBorder="1" applyAlignment="1" applyProtection="1">
      <alignment horizontal="center"/>
      <protection/>
    </xf>
    <xf numFmtId="37" fontId="14" fillId="0" borderId="20" xfId="0" applyNumberFormat="1" applyFont="1" applyBorder="1" applyAlignment="1" applyProtection="1">
      <alignment horizontal="center"/>
      <protection/>
    </xf>
    <xf numFmtId="37" fontId="2" fillId="0" borderId="0" xfId="0" applyNumberFormat="1" applyFont="1" applyAlignment="1" applyProtection="1">
      <alignment horizontal="center"/>
      <protection/>
    </xf>
    <xf numFmtId="37" fontId="2" fillId="0" borderId="19" xfId="0" applyNumberFormat="1" applyFont="1" applyBorder="1" applyAlignment="1" applyProtection="1">
      <alignment horizontal="center"/>
      <protection/>
    </xf>
    <xf numFmtId="37" fontId="2" fillId="0" borderId="4" xfId="0" applyNumberFormat="1" applyFont="1" applyBorder="1" applyAlignment="1" applyProtection="1">
      <alignment horizontal="center"/>
      <protection/>
    </xf>
    <xf numFmtId="37" fontId="2" fillId="0" borderId="20" xfId="0" applyNumberFormat="1" applyFont="1" applyBorder="1" applyAlignment="1" applyProtection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stom - Style8_EPS_FCW" xfId="46"/>
    <cellStyle name="Explanatory Text" xfId="47"/>
    <cellStyle name="Followed Hyperlink" xfId="48"/>
    <cellStyle name="Good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CWLO\2010-2011\CONSOL\AC%20MEETING%20PAPER\Meet'g%20Paper%20-%20Q3FY'11-PW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-B(2)A"/>
      <sheetName val="Ttl Sum(2)Aa"/>
      <sheetName val="Unrealise gain&amp;loss"/>
      <sheetName val="EPS -Q1"/>
      <sheetName val="KFI"/>
      <sheetName val="CIS"/>
      <sheetName val="CBS"/>
      <sheetName val="CCF"/>
      <sheetName val="CCIE"/>
      <sheetName val="BS-March'11"/>
      <sheetName val="Var(3)Accum"/>
      <sheetName val="Detail(3) Accum"/>
      <sheetName val="Var(3)"/>
      <sheetName val="Detail(1)"/>
      <sheetName val="Ttl Sum"/>
      <sheetName val="Summ(2)A"/>
      <sheetName val="Summ(2)"/>
      <sheetName val="Detail(3)"/>
      <sheetName val="EPS"/>
      <sheetName val="FFC-Bud"/>
      <sheetName val="Bud-OptA"/>
      <sheetName val="Bud-OptB"/>
    </sheetNames>
    <sheetDataSet>
      <sheetData sheetId="5">
        <row r="47">
          <cell r="G47">
            <v>6083</v>
          </cell>
        </row>
        <row r="49">
          <cell r="C49">
            <v>-7</v>
          </cell>
          <cell r="G49">
            <v>431</v>
          </cell>
        </row>
      </sheetData>
      <sheetData sheetId="6">
        <row r="38">
          <cell r="D38">
            <v>97534</v>
          </cell>
        </row>
      </sheetData>
      <sheetData sheetId="7">
        <row r="23">
          <cell r="D23">
            <v>222</v>
          </cell>
          <cell r="F23">
            <v>329</v>
          </cell>
        </row>
        <row r="24">
          <cell r="D24">
            <v>-230</v>
          </cell>
          <cell r="F24">
            <v>-156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1">
      <selection activeCell="A40" sqref="A40:IV43"/>
    </sheetView>
  </sheetViews>
  <sheetFormatPr defaultColWidth="9.140625" defaultRowHeight="12.75"/>
  <cols>
    <col min="1" max="1" width="2.8515625" style="2" customWidth="1"/>
    <col min="2" max="2" width="31.421875" style="2" customWidth="1"/>
    <col min="3" max="3" width="15.00390625" style="2" customWidth="1"/>
    <col min="4" max="4" width="14.8515625" style="2" customWidth="1"/>
    <col min="5" max="5" width="12.7109375" style="2" bestFit="1" customWidth="1"/>
    <col min="6" max="6" width="12.421875" style="2" bestFit="1" customWidth="1"/>
    <col min="7" max="7" width="1.7109375" style="2" customWidth="1"/>
  </cols>
  <sheetData>
    <row r="1" ht="12.75">
      <c r="A1" s="1" t="s">
        <v>0</v>
      </c>
    </row>
    <row r="2" ht="12.75">
      <c r="A2" s="8" t="s">
        <v>97</v>
      </c>
    </row>
    <row r="3" ht="12.75">
      <c r="A3" s="1"/>
    </row>
    <row r="4" spans="1:7" s="44" customFormat="1" ht="12.75">
      <c r="A4" s="42" t="s">
        <v>182</v>
      </c>
      <c r="B4" s="43"/>
      <c r="C4" s="43"/>
      <c r="D4" s="43"/>
      <c r="E4" s="43"/>
      <c r="F4" s="43"/>
      <c r="G4" s="43"/>
    </row>
    <row r="5" spans="1:7" s="44" customFormat="1" ht="12.75">
      <c r="A5" s="43"/>
      <c r="B5" s="43"/>
      <c r="C5" s="43"/>
      <c r="D5" s="43"/>
      <c r="E5" s="43"/>
      <c r="F5" s="43"/>
      <c r="G5" s="43"/>
    </row>
    <row r="6" spans="1:7" s="44" customFormat="1" ht="12.75">
      <c r="A6" s="112"/>
      <c r="B6" s="112"/>
      <c r="C6" s="131" t="s">
        <v>98</v>
      </c>
      <c r="D6" s="131"/>
      <c r="E6" s="131" t="s">
        <v>99</v>
      </c>
      <c r="F6" s="131"/>
      <c r="G6" s="127"/>
    </row>
    <row r="7" spans="1:7" s="44" customFormat="1" ht="63.75">
      <c r="A7" s="111"/>
      <c r="B7" s="111"/>
      <c r="C7" s="128" t="s">
        <v>100</v>
      </c>
      <c r="D7" s="128" t="s">
        <v>101</v>
      </c>
      <c r="E7" s="128" t="s">
        <v>102</v>
      </c>
      <c r="F7" s="128" t="s">
        <v>103</v>
      </c>
      <c r="G7" s="129"/>
    </row>
    <row r="8" spans="1:7" s="44" customFormat="1" ht="12.75">
      <c r="A8" s="112"/>
      <c r="B8" s="112"/>
      <c r="C8" s="130" t="s">
        <v>183</v>
      </c>
      <c r="D8" s="130" t="s">
        <v>184</v>
      </c>
      <c r="E8" s="130" t="str">
        <f>+C8</f>
        <v>31/3/2011</v>
      </c>
      <c r="F8" s="130" t="str">
        <f>+D8</f>
        <v>31/3/2010</v>
      </c>
      <c r="G8" s="127"/>
    </row>
    <row r="9" spans="1:7" s="44" customFormat="1" ht="12.75">
      <c r="A9" s="112"/>
      <c r="B9" s="112"/>
      <c r="C9" s="126" t="s">
        <v>3</v>
      </c>
      <c r="D9" s="126" t="s">
        <v>3</v>
      </c>
      <c r="E9" s="126" t="s">
        <v>3</v>
      </c>
      <c r="F9" s="126" t="s">
        <v>3</v>
      </c>
      <c r="G9" s="127"/>
    </row>
    <row r="10" spans="1:8" ht="12.75">
      <c r="A10" s="15"/>
      <c r="B10" s="15"/>
      <c r="C10" s="15"/>
      <c r="D10" s="15"/>
      <c r="E10" s="15"/>
      <c r="F10" s="15"/>
      <c r="G10" s="34"/>
      <c r="H10" s="6"/>
    </row>
    <row r="11" spans="1:8" ht="12.75">
      <c r="A11" s="15">
        <v>1</v>
      </c>
      <c r="B11" s="15" t="s">
        <v>4</v>
      </c>
      <c r="C11" s="19">
        <f>+CIS!C16</f>
        <v>7342</v>
      </c>
      <c r="D11" s="19">
        <f>+CIS!E16</f>
        <v>6294</v>
      </c>
      <c r="E11" s="19">
        <f>+CIS!G16</f>
        <v>25624</v>
      </c>
      <c r="F11" s="19">
        <f>+CIS!I16</f>
        <v>10827</v>
      </c>
      <c r="G11" s="34"/>
      <c r="H11" s="6"/>
    </row>
    <row r="12" spans="1:8" ht="12.75">
      <c r="A12" s="15"/>
      <c r="B12" s="15"/>
      <c r="C12" s="15"/>
      <c r="D12" s="15"/>
      <c r="E12" s="15"/>
      <c r="F12" s="15"/>
      <c r="G12" s="34"/>
      <c r="H12" s="6"/>
    </row>
    <row r="13" spans="1:8" ht="12.75">
      <c r="A13" s="15">
        <v>2</v>
      </c>
      <c r="B13" s="15" t="s">
        <v>157</v>
      </c>
      <c r="C13" s="15">
        <f>+CIS!C34</f>
        <v>3742</v>
      </c>
      <c r="D13" s="15">
        <f>+CIS!E34</f>
        <v>1514</v>
      </c>
      <c r="E13" s="15">
        <f>+CIS!G34</f>
        <v>6981</v>
      </c>
      <c r="F13" s="15">
        <f>+CIS!I34</f>
        <v>1904</v>
      </c>
      <c r="G13" s="34"/>
      <c r="H13" s="6"/>
    </row>
    <row r="14" spans="1:8" ht="12.75">
      <c r="A14" s="15"/>
      <c r="B14" s="15"/>
      <c r="C14" s="15"/>
      <c r="D14" s="15"/>
      <c r="E14" s="15"/>
      <c r="F14" s="15"/>
      <c r="G14" s="34"/>
      <c r="H14" s="6"/>
    </row>
    <row r="15" spans="1:8" ht="12.75">
      <c r="A15" s="15">
        <v>3</v>
      </c>
      <c r="B15" s="15" t="s">
        <v>158</v>
      </c>
      <c r="C15" s="15">
        <f>+CIS!C38</f>
        <v>3645</v>
      </c>
      <c r="D15" s="15">
        <f>+CIS!E38</f>
        <v>825</v>
      </c>
      <c r="E15" s="15">
        <f>+CIS!G38</f>
        <v>6514</v>
      </c>
      <c r="F15" s="15">
        <f>+CIS!I38</f>
        <v>1215</v>
      </c>
      <c r="G15" s="34"/>
      <c r="H15" s="6"/>
    </row>
    <row r="16" spans="1:8" ht="12.75">
      <c r="A16" s="15"/>
      <c r="B16" s="15"/>
      <c r="C16" s="15"/>
      <c r="D16" s="15"/>
      <c r="E16" s="15"/>
      <c r="F16" s="15"/>
      <c r="G16" s="34"/>
      <c r="H16" s="6"/>
    </row>
    <row r="17" spans="1:8" ht="38.25">
      <c r="A17" s="20">
        <v>4</v>
      </c>
      <c r="B17" s="21" t="s">
        <v>159</v>
      </c>
      <c r="C17" s="21">
        <f>+CIS!C47</f>
        <v>3652</v>
      </c>
      <c r="D17" s="21">
        <f>+CIS!E47</f>
        <v>992</v>
      </c>
      <c r="E17" s="21">
        <f>+CIS!G47</f>
        <v>6083</v>
      </c>
      <c r="F17" s="21">
        <f>+CIS!I47</f>
        <v>1394</v>
      </c>
      <c r="G17" s="36"/>
      <c r="H17" s="6"/>
    </row>
    <row r="18" spans="1:8" ht="12.75">
      <c r="A18" s="15"/>
      <c r="B18" s="15"/>
      <c r="C18" s="15"/>
      <c r="D18" s="15"/>
      <c r="E18" s="15"/>
      <c r="F18" s="15"/>
      <c r="G18" s="34"/>
      <c r="H18" s="6"/>
    </row>
    <row r="19" spans="1:8" ht="12.75">
      <c r="A19" s="15">
        <v>5</v>
      </c>
      <c r="B19" s="22" t="s">
        <v>160</v>
      </c>
      <c r="C19" s="22">
        <f>+CIS!C53</f>
        <v>1.8721676543564294</v>
      </c>
      <c r="D19" s="22">
        <f>+CIS!E53</f>
        <v>0.5085458255154666</v>
      </c>
      <c r="E19" s="22">
        <f>+CIS!G53</f>
        <v>3.1183997375274264</v>
      </c>
      <c r="F19" s="22">
        <f>+CIS!I53</f>
        <v>0.7146299201295971</v>
      </c>
      <c r="G19" s="37"/>
      <c r="H19" s="6"/>
    </row>
    <row r="20" spans="1:8" ht="12.75">
      <c r="A20" s="15"/>
      <c r="B20" s="15"/>
      <c r="C20" s="15"/>
      <c r="D20" s="15"/>
      <c r="E20" s="15"/>
      <c r="F20" s="15"/>
      <c r="G20" s="34"/>
      <c r="H20" s="6"/>
    </row>
    <row r="21" spans="1:8" ht="12.75">
      <c r="A21" s="15">
        <v>6</v>
      </c>
      <c r="B21" s="22" t="s">
        <v>104</v>
      </c>
      <c r="C21" s="22">
        <v>0</v>
      </c>
      <c r="D21" s="22">
        <v>0</v>
      </c>
      <c r="E21" s="22">
        <v>0</v>
      </c>
      <c r="F21" s="22">
        <v>0</v>
      </c>
      <c r="G21" s="37"/>
      <c r="H21" s="6"/>
    </row>
    <row r="22" ht="12.75"/>
    <row r="23" spans="1:7" ht="51">
      <c r="A23" s="16"/>
      <c r="B23" s="16"/>
      <c r="C23" s="23" t="s">
        <v>105</v>
      </c>
      <c r="D23" s="23" t="s">
        <v>106</v>
      </c>
      <c r="E23" s="29"/>
      <c r="F23" s="29"/>
      <c r="G23" s="29"/>
    </row>
    <row r="24" spans="1:7" ht="12.75">
      <c r="A24" s="15"/>
      <c r="B24" s="15"/>
      <c r="C24" s="15"/>
      <c r="D24" s="15"/>
      <c r="E24" s="4"/>
      <c r="F24" s="4"/>
      <c r="G24" s="4"/>
    </row>
    <row r="25" spans="1:7" ht="12.75">
      <c r="A25" s="15"/>
      <c r="B25" s="15"/>
      <c r="C25" s="15"/>
      <c r="D25" s="15"/>
      <c r="E25" s="4"/>
      <c r="F25" s="4"/>
      <c r="G25" s="4"/>
    </row>
    <row r="26" spans="1:7" ht="38.25">
      <c r="A26" s="20">
        <v>7</v>
      </c>
      <c r="B26" s="21" t="s">
        <v>107</v>
      </c>
      <c r="C26" s="31">
        <f>+CBS!D40/(CBS!D38*2)</f>
        <v>0.6685514794840773</v>
      </c>
      <c r="D26" s="31">
        <f>+CBS!F40/(CBS!F38*2)</f>
        <v>0.6403166107881435</v>
      </c>
      <c r="E26" s="30"/>
      <c r="F26" s="30"/>
      <c r="G26" s="30"/>
    </row>
    <row r="27" ht="12.75">
      <c r="G27" s="4"/>
    </row>
    <row r="28" ht="12.75">
      <c r="G28" s="4"/>
    </row>
    <row r="29" ht="12.75"/>
    <row r="30" ht="12.75"/>
    <row r="31" ht="12.75">
      <c r="A31" s="1" t="s">
        <v>108</v>
      </c>
    </row>
    <row r="32" spans="7:8" ht="12.75">
      <c r="G32" s="4"/>
      <c r="H32" s="6"/>
    </row>
    <row r="33" spans="1:8" ht="12.75">
      <c r="A33" s="15"/>
      <c r="B33" s="15"/>
      <c r="C33" s="132" t="s">
        <v>98</v>
      </c>
      <c r="D33" s="132"/>
      <c r="E33" s="132" t="s">
        <v>99</v>
      </c>
      <c r="F33" s="132"/>
      <c r="G33" s="34"/>
      <c r="H33" s="6"/>
    </row>
    <row r="34" spans="1:8" ht="63.75">
      <c r="A34" s="17"/>
      <c r="B34" s="17"/>
      <c r="C34" s="18" t="s">
        <v>100</v>
      </c>
      <c r="D34" s="18" t="s">
        <v>101</v>
      </c>
      <c r="E34" s="18" t="s">
        <v>102</v>
      </c>
      <c r="F34" s="18" t="s">
        <v>103</v>
      </c>
      <c r="G34" s="35"/>
      <c r="H34" s="6"/>
    </row>
    <row r="35" spans="1:8" ht="12.75">
      <c r="A35" s="15"/>
      <c r="B35" s="15"/>
      <c r="C35" s="24" t="str">
        <f>+C8</f>
        <v>31/3/2011</v>
      </c>
      <c r="D35" s="24" t="str">
        <f>+D8</f>
        <v>31/3/2010</v>
      </c>
      <c r="E35" s="24" t="str">
        <f>+E8</f>
        <v>31/3/2011</v>
      </c>
      <c r="F35" s="24" t="str">
        <f>+F8</f>
        <v>31/3/2010</v>
      </c>
      <c r="G35" s="34"/>
      <c r="H35" s="6"/>
    </row>
    <row r="36" spans="1:8" ht="12.75">
      <c r="A36" s="15"/>
      <c r="B36" s="15"/>
      <c r="C36" s="16" t="s">
        <v>3</v>
      </c>
      <c r="D36" s="16" t="s">
        <v>3</v>
      </c>
      <c r="E36" s="16" t="s">
        <v>3</v>
      </c>
      <c r="F36" s="16" t="s">
        <v>3</v>
      </c>
      <c r="G36" s="34"/>
      <c r="H36" s="6"/>
    </row>
    <row r="37" spans="1:8" ht="12.75" hidden="1">
      <c r="A37" s="15"/>
      <c r="B37" s="15"/>
      <c r="C37" s="15"/>
      <c r="D37" s="15"/>
      <c r="E37" s="15"/>
      <c r="F37" s="15"/>
      <c r="G37" s="34"/>
      <c r="H37" s="6"/>
    </row>
    <row r="38" spans="1:8" ht="12.75" hidden="1">
      <c r="A38" s="25"/>
      <c r="B38" s="25" t="s">
        <v>109</v>
      </c>
      <c r="C38" s="25"/>
      <c r="D38" s="25"/>
      <c r="E38" s="25"/>
      <c r="F38" s="25"/>
      <c r="G38" s="38"/>
      <c r="H38" s="6"/>
    </row>
    <row r="39" spans="1:8" ht="12.75">
      <c r="A39" s="15"/>
      <c r="B39" s="15"/>
      <c r="C39" s="15"/>
      <c r="D39" s="15"/>
      <c r="E39" s="15"/>
      <c r="F39" s="15"/>
      <c r="G39" s="34"/>
      <c r="H39" s="6"/>
    </row>
    <row r="40" spans="1:7" s="44" customFormat="1" ht="12.75">
      <c r="A40" s="112">
        <v>1</v>
      </c>
      <c r="B40" s="112" t="s">
        <v>110</v>
      </c>
      <c r="C40" s="112">
        <f>+E40-202</f>
        <v>20</v>
      </c>
      <c r="D40" s="112">
        <f>+F40-207+1</f>
        <v>123</v>
      </c>
      <c r="E40" s="112">
        <f>+'[1]CCF'!D23</f>
        <v>222</v>
      </c>
      <c r="F40" s="112">
        <f>+'[1]CCF'!F23</f>
        <v>329</v>
      </c>
      <c r="G40" s="127"/>
    </row>
    <row r="41" spans="1:7" s="44" customFormat="1" ht="12.75">
      <c r="A41" s="112"/>
      <c r="B41" s="112"/>
      <c r="C41" s="112"/>
      <c r="D41" s="112"/>
      <c r="E41" s="112"/>
      <c r="F41" s="112"/>
      <c r="G41" s="127"/>
    </row>
    <row r="42" spans="1:7" s="44" customFormat="1" ht="12.75">
      <c r="A42" s="112">
        <v>2</v>
      </c>
      <c r="B42" s="112" t="s">
        <v>111</v>
      </c>
      <c r="C42" s="112">
        <f>+E42+156</f>
        <v>-74</v>
      </c>
      <c r="D42" s="112">
        <f>+F42+128</f>
        <v>-28</v>
      </c>
      <c r="E42" s="112">
        <f>+'[1]CCF'!D24</f>
        <v>-230</v>
      </c>
      <c r="F42" s="112">
        <f>+'[1]CCF'!F24</f>
        <v>-156</v>
      </c>
      <c r="G42" s="127"/>
    </row>
    <row r="43" spans="1:7" s="44" customFormat="1" ht="12.75">
      <c r="A43" s="112"/>
      <c r="B43" s="112"/>
      <c r="C43" s="112"/>
      <c r="D43" s="112"/>
      <c r="E43" s="112"/>
      <c r="F43" s="112"/>
      <c r="G43" s="127"/>
    </row>
    <row r="44" spans="7:8" ht="12.75">
      <c r="G44" s="4"/>
      <c r="H44" s="6"/>
    </row>
  </sheetData>
  <sheetProtection/>
  <mergeCells count="4">
    <mergeCell ref="C6:D6"/>
    <mergeCell ref="E6:F6"/>
    <mergeCell ref="C33:D33"/>
    <mergeCell ref="E33:F33"/>
  </mergeCells>
  <printOptions/>
  <pageMargins left="0.75" right="0.75" top="1" bottom="1" header="0.5" footer="0.5"/>
  <pageSetup fitToHeight="0" fitToWidth="1" horizontalDpi="600" verticalDpi="600" orientation="portrait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60" sqref="A60:IV60"/>
    </sheetView>
  </sheetViews>
  <sheetFormatPr defaultColWidth="9.140625" defaultRowHeight="12.75"/>
  <cols>
    <col min="1" max="1" width="9.00390625" style="2" customWidth="1"/>
    <col min="2" max="2" width="32.00390625" style="2" customWidth="1"/>
    <col min="3" max="3" width="9.00390625" style="2" bestFit="1" customWidth="1"/>
    <col min="4" max="4" width="0.71875" style="2" customWidth="1"/>
    <col min="5" max="5" width="9.57421875" style="2" bestFit="1" customWidth="1"/>
    <col min="6" max="6" width="0.71875" style="2" customWidth="1"/>
    <col min="7" max="7" width="9.00390625" style="2" bestFit="1" customWidth="1"/>
    <col min="8" max="8" width="0.42578125" style="2" customWidth="1"/>
    <col min="9" max="9" width="9.57421875" style="2" bestFit="1" customWidth="1"/>
    <col min="10" max="10" width="0.71875" style="2" customWidth="1"/>
  </cols>
  <sheetData>
    <row r="1" ht="12.75">
      <c r="A1" s="1" t="s">
        <v>0</v>
      </c>
    </row>
    <row r="2" ht="13.5">
      <c r="A2" s="8" t="s">
        <v>1</v>
      </c>
    </row>
    <row r="3" ht="13.5">
      <c r="A3" s="8"/>
    </row>
    <row r="4" spans="1:10" s="44" customFormat="1" ht="12.75">
      <c r="A4" s="42" t="s">
        <v>145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s="44" customFormat="1" ht="12.75">
      <c r="A5" s="45" t="s">
        <v>170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s="44" customFormat="1" ht="12.75">
      <c r="A6" s="42" t="s">
        <v>15</v>
      </c>
      <c r="B6" s="43"/>
      <c r="C6" s="43"/>
      <c r="D6" s="43"/>
      <c r="E6" s="43"/>
      <c r="F6" s="43"/>
      <c r="G6" s="43"/>
      <c r="H6" s="43"/>
      <c r="I6" s="43"/>
      <c r="J6" s="43"/>
    </row>
    <row r="7" spans="1:10" s="44" customFormat="1" ht="12.75">
      <c r="A7" s="43"/>
      <c r="B7" s="43"/>
      <c r="C7" s="43"/>
      <c r="D7" s="43"/>
      <c r="E7" s="43"/>
      <c r="F7" s="43"/>
      <c r="G7" s="43"/>
      <c r="H7" s="43"/>
      <c r="I7" s="43"/>
      <c r="J7" s="43"/>
    </row>
    <row r="8" spans="1:10" s="44" customFormat="1" ht="12.75">
      <c r="A8" s="43"/>
      <c r="B8" s="43"/>
      <c r="C8" s="46" t="s">
        <v>126</v>
      </c>
      <c r="D8" s="46"/>
      <c r="E8" s="47" t="s">
        <v>16</v>
      </c>
      <c r="F8" s="47"/>
      <c r="G8" s="47" t="str">
        <f>+C8</f>
        <v>FY 2010/11</v>
      </c>
      <c r="H8" s="47"/>
      <c r="I8" s="47" t="str">
        <f>+E8</f>
        <v>FY 2009/10</v>
      </c>
      <c r="J8" s="47"/>
    </row>
    <row r="9" spans="1:10" s="44" customFormat="1" ht="12.75">
      <c r="A9" s="43"/>
      <c r="B9" s="43"/>
      <c r="C9" s="46" t="s">
        <v>17</v>
      </c>
      <c r="D9" s="43"/>
      <c r="E9" s="47" t="s">
        <v>18</v>
      </c>
      <c r="F9" s="48"/>
      <c r="G9" s="47" t="s">
        <v>17</v>
      </c>
      <c r="H9" s="48"/>
      <c r="I9" s="48" t="s">
        <v>18</v>
      </c>
      <c r="J9" s="48"/>
    </row>
    <row r="10" spans="1:10" s="44" customFormat="1" ht="12.75">
      <c r="A10" s="43"/>
      <c r="B10" s="43"/>
      <c r="C10" s="46" t="s">
        <v>19</v>
      </c>
      <c r="D10" s="43"/>
      <c r="E10" s="47" t="s">
        <v>19</v>
      </c>
      <c r="F10" s="48"/>
      <c r="G10" s="47" t="s">
        <v>171</v>
      </c>
      <c r="H10" s="48"/>
      <c r="I10" s="47" t="str">
        <f>+G10</f>
        <v>9 Months</v>
      </c>
      <c r="J10" s="47"/>
    </row>
    <row r="11" spans="1:10" s="44" customFormat="1" ht="12.75">
      <c r="A11" s="43"/>
      <c r="B11" s="43"/>
      <c r="C11" s="46" t="s">
        <v>20</v>
      </c>
      <c r="D11" s="43"/>
      <c r="E11" s="47" t="s">
        <v>20</v>
      </c>
      <c r="F11" s="48"/>
      <c r="G11" s="47" t="s">
        <v>21</v>
      </c>
      <c r="H11" s="48"/>
      <c r="I11" s="47" t="s">
        <v>21</v>
      </c>
      <c r="J11" s="47"/>
    </row>
    <row r="12" spans="1:10" s="44" customFormat="1" ht="12.75">
      <c r="A12" s="43"/>
      <c r="B12" s="43"/>
      <c r="C12" s="49">
        <v>40633</v>
      </c>
      <c r="D12" s="49"/>
      <c r="E12" s="49">
        <v>40268</v>
      </c>
      <c r="F12" s="43"/>
      <c r="G12" s="50" t="s">
        <v>172</v>
      </c>
      <c r="H12" s="51"/>
      <c r="I12" s="50" t="s">
        <v>172</v>
      </c>
      <c r="J12" s="52"/>
    </row>
    <row r="13" spans="1:10" s="44" customFormat="1" ht="12.75">
      <c r="A13" s="43"/>
      <c r="B13" s="43"/>
      <c r="C13" s="43"/>
      <c r="D13" s="43"/>
      <c r="E13" s="43"/>
      <c r="F13" s="43"/>
      <c r="G13" s="43"/>
      <c r="H13" s="43"/>
      <c r="I13" s="43"/>
      <c r="J13" s="43"/>
    </row>
    <row r="14" spans="1:10" s="44" customFormat="1" ht="12.75">
      <c r="A14" s="43"/>
      <c r="B14" s="43"/>
      <c r="C14" s="46" t="s">
        <v>3</v>
      </c>
      <c r="D14" s="43"/>
      <c r="E14" s="46" t="s">
        <v>3</v>
      </c>
      <c r="F14" s="43"/>
      <c r="G14" s="46" t="s">
        <v>3</v>
      </c>
      <c r="H14" s="43"/>
      <c r="I14" s="46" t="s">
        <v>3</v>
      </c>
      <c r="J14" s="43"/>
    </row>
    <row r="15" spans="1:10" s="44" customFormat="1" ht="12.75">
      <c r="A15" s="43"/>
      <c r="B15" s="43"/>
      <c r="C15" s="43"/>
      <c r="D15" s="43"/>
      <c r="E15" s="43"/>
      <c r="F15" s="43"/>
      <c r="G15" s="43"/>
      <c r="H15" s="43"/>
      <c r="I15" s="43"/>
      <c r="J15" s="43"/>
    </row>
    <row r="16" spans="1:10" s="44" customFormat="1" ht="12.75">
      <c r="A16" s="43" t="s">
        <v>4</v>
      </c>
      <c r="B16" s="42"/>
      <c r="C16" s="53">
        <v>7342</v>
      </c>
      <c r="D16" s="53"/>
      <c r="E16" s="53">
        <v>6294</v>
      </c>
      <c r="F16" s="43"/>
      <c r="G16" s="43">
        <f>18282+C16</f>
        <v>25624</v>
      </c>
      <c r="H16" s="43"/>
      <c r="I16" s="43">
        <f>4533+E16</f>
        <v>10827</v>
      </c>
      <c r="J16" s="43"/>
    </row>
    <row r="17" spans="1:10" s="44" customFormat="1" ht="12.75">
      <c r="A17" s="43"/>
      <c r="B17" s="43"/>
      <c r="C17" s="53"/>
      <c r="D17" s="53"/>
      <c r="E17" s="53"/>
      <c r="F17" s="43"/>
      <c r="G17" s="43"/>
      <c r="H17" s="43"/>
      <c r="I17" s="43"/>
      <c r="J17" s="43"/>
    </row>
    <row r="18" spans="1:10" s="44" customFormat="1" ht="12.75">
      <c r="A18" s="43" t="s">
        <v>5</v>
      </c>
      <c r="B18" s="43"/>
      <c r="C18" s="54">
        <v>-4648</v>
      </c>
      <c r="D18" s="53"/>
      <c r="E18" s="54">
        <v>-4218</v>
      </c>
      <c r="F18" s="55"/>
      <c r="G18" s="56">
        <f>-12193+C18</f>
        <v>-16841</v>
      </c>
      <c r="H18" s="43"/>
      <c r="I18" s="56">
        <f>-1228+E18</f>
        <v>-5446</v>
      </c>
      <c r="J18" s="43"/>
    </row>
    <row r="19" spans="1:10" s="44" customFormat="1" ht="12.75">
      <c r="A19" s="43"/>
      <c r="B19" s="43"/>
      <c r="C19" s="57"/>
      <c r="D19" s="53"/>
      <c r="E19" s="53"/>
      <c r="F19" s="55"/>
      <c r="G19" s="55"/>
      <c r="H19" s="43"/>
      <c r="I19" s="55"/>
      <c r="J19" s="43"/>
    </row>
    <row r="20" spans="1:10" s="44" customFormat="1" ht="12.75">
      <c r="A20" s="42" t="s">
        <v>22</v>
      </c>
      <c r="B20" s="43"/>
      <c r="C20" s="58">
        <f>SUM(C16:C18)</f>
        <v>2694</v>
      </c>
      <c r="D20" s="58"/>
      <c r="E20" s="53">
        <f>SUM(E16:E18)</f>
        <v>2076</v>
      </c>
      <c r="F20" s="55"/>
      <c r="G20" s="43">
        <f>SUM(G16:G18)</f>
        <v>8783</v>
      </c>
      <c r="H20" s="43"/>
      <c r="I20" s="43">
        <f>SUM(I16:I18)</f>
        <v>5381</v>
      </c>
      <c r="J20" s="43"/>
    </row>
    <row r="21" spans="1:10" s="44" customFormat="1" ht="12.75">
      <c r="A21" s="43"/>
      <c r="B21" s="43"/>
      <c r="C21" s="48"/>
      <c r="D21" s="59"/>
      <c r="E21" s="60"/>
      <c r="F21" s="55"/>
      <c r="G21" s="43"/>
      <c r="H21" s="43"/>
      <c r="I21" s="43"/>
      <c r="J21" s="43"/>
    </row>
    <row r="22" spans="1:10" s="44" customFormat="1" ht="12.75">
      <c r="A22" s="43" t="s">
        <v>6</v>
      </c>
      <c r="B22" s="61"/>
      <c r="C22" s="53">
        <v>-1275</v>
      </c>
      <c r="D22" s="53"/>
      <c r="E22" s="53">
        <v>-940</v>
      </c>
      <c r="F22" s="55"/>
      <c r="G22" s="43">
        <f>-2305+C22</f>
        <v>-3580</v>
      </c>
      <c r="H22" s="43"/>
      <c r="I22" s="43">
        <f>-1542+E22</f>
        <v>-2482</v>
      </c>
      <c r="J22" s="43"/>
    </row>
    <row r="23" spans="1:10" s="44" customFormat="1" ht="12.75">
      <c r="A23" s="43"/>
      <c r="B23" s="43"/>
      <c r="C23" s="53" t="s">
        <v>14</v>
      </c>
      <c r="D23" s="53"/>
      <c r="E23" s="53" t="s">
        <v>14</v>
      </c>
      <c r="F23" s="55"/>
      <c r="G23" s="43"/>
      <c r="H23" s="43"/>
      <c r="I23" s="43"/>
      <c r="J23" s="43"/>
    </row>
    <row r="24" spans="1:10" s="44" customFormat="1" ht="12.75">
      <c r="A24" s="43" t="s">
        <v>7</v>
      </c>
      <c r="B24" s="61"/>
      <c r="C24" s="53">
        <v>305</v>
      </c>
      <c r="D24" s="53"/>
      <c r="E24" s="53">
        <v>178</v>
      </c>
      <c r="F24" s="55"/>
      <c r="G24" s="43">
        <f>677+C24</f>
        <v>982</v>
      </c>
      <c r="H24" s="43"/>
      <c r="I24" s="43">
        <f>292+E24</f>
        <v>470</v>
      </c>
      <c r="J24" s="43"/>
    </row>
    <row r="25" spans="1:10" s="44" customFormat="1" ht="12.75">
      <c r="A25" s="43"/>
      <c r="B25" s="43"/>
      <c r="C25" s="53"/>
      <c r="D25" s="53"/>
      <c r="E25" s="53"/>
      <c r="F25" s="55"/>
      <c r="G25" s="43"/>
      <c r="H25" s="43"/>
      <c r="I25" s="43"/>
      <c r="J25" s="43"/>
    </row>
    <row r="26" spans="1:10" s="44" customFormat="1" ht="12.75">
      <c r="A26" s="62" t="s">
        <v>23</v>
      </c>
      <c r="B26" s="63"/>
      <c r="C26" s="53">
        <v>6</v>
      </c>
      <c r="D26" s="53"/>
      <c r="E26" s="53">
        <v>0</v>
      </c>
      <c r="F26" s="57"/>
      <c r="G26" s="43">
        <f>+C26</f>
        <v>6</v>
      </c>
      <c r="H26" s="43"/>
      <c r="I26" s="43">
        <f>+E26</f>
        <v>0</v>
      </c>
      <c r="J26" s="48"/>
    </row>
    <row r="27" spans="1:10" s="44" customFormat="1" ht="12.75">
      <c r="A27" s="48"/>
      <c r="B27" s="43"/>
      <c r="C27" s="53"/>
      <c r="D27" s="53"/>
      <c r="E27" s="53"/>
      <c r="F27" s="57"/>
      <c r="G27" s="48"/>
      <c r="H27" s="43"/>
      <c r="I27" s="48"/>
      <c r="J27" s="48"/>
    </row>
    <row r="28" spans="1:10" s="44" customFormat="1" ht="12.75">
      <c r="A28" s="48" t="s">
        <v>151</v>
      </c>
      <c r="B28" s="43"/>
      <c r="C28" s="54">
        <v>2086</v>
      </c>
      <c r="D28" s="53"/>
      <c r="E28" s="53">
        <v>228</v>
      </c>
      <c r="F28" s="57"/>
      <c r="G28" s="56">
        <f>-1066+C28</f>
        <v>1020</v>
      </c>
      <c r="H28" s="43"/>
      <c r="I28" s="56">
        <f>-1537+E28</f>
        <v>-1309</v>
      </c>
      <c r="J28" s="48"/>
    </row>
    <row r="29" spans="1:10" s="44" customFormat="1" ht="12.75">
      <c r="A29" s="48"/>
      <c r="B29" s="43"/>
      <c r="C29" s="48"/>
      <c r="D29" s="53"/>
      <c r="E29" s="64"/>
      <c r="F29" s="57"/>
      <c r="G29" s="48"/>
      <c r="H29" s="43"/>
      <c r="I29" s="48"/>
      <c r="J29" s="48"/>
    </row>
    <row r="30" spans="1:10" s="44" customFormat="1" ht="12.75">
      <c r="A30" s="45" t="s">
        <v>161</v>
      </c>
      <c r="B30" s="42"/>
      <c r="C30" s="53">
        <f>SUM(C20:C28)</f>
        <v>3816</v>
      </c>
      <c r="D30" s="53"/>
      <c r="E30" s="53">
        <f>SUM(E20:E29)</f>
        <v>1542</v>
      </c>
      <c r="F30" s="57"/>
      <c r="G30" s="48">
        <f>SUM(G22:G28)+G20</f>
        <v>7211</v>
      </c>
      <c r="H30" s="43"/>
      <c r="I30" s="48">
        <f>SUM(I22:I28)+I20</f>
        <v>2060</v>
      </c>
      <c r="J30" s="48"/>
    </row>
    <row r="31" spans="1:10" s="44" customFormat="1" ht="12.75">
      <c r="A31" s="48"/>
      <c r="B31" s="43"/>
      <c r="C31" s="48"/>
      <c r="D31" s="53"/>
      <c r="E31" s="53"/>
      <c r="F31" s="57"/>
      <c r="G31" s="48"/>
      <c r="H31" s="43"/>
      <c r="I31" s="48"/>
      <c r="J31" s="48"/>
    </row>
    <row r="32" spans="1:10" s="44" customFormat="1" ht="12.75">
      <c r="A32" s="48" t="s">
        <v>112</v>
      </c>
      <c r="B32" s="65"/>
      <c r="C32" s="48">
        <v>-74</v>
      </c>
      <c r="D32" s="53"/>
      <c r="E32" s="53">
        <v>-28</v>
      </c>
      <c r="F32" s="57"/>
      <c r="G32" s="43">
        <f>-156+C32</f>
        <v>-230</v>
      </c>
      <c r="H32" s="43"/>
      <c r="I32" s="43">
        <f>-128+E32</f>
        <v>-156</v>
      </c>
      <c r="J32" s="48"/>
    </row>
    <row r="33" spans="1:10" s="44" customFormat="1" ht="12.75">
      <c r="A33" s="48"/>
      <c r="B33" s="65"/>
      <c r="C33" s="66"/>
      <c r="D33" s="53"/>
      <c r="E33" s="64"/>
      <c r="F33" s="57"/>
      <c r="G33" s="66"/>
      <c r="H33" s="43"/>
      <c r="I33" s="66"/>
      <c r="J33" s="48"/>
    </row>
    <row r="34" spans="1:10" s="44" customFormat="1" ht="12.75">
      <c r="A34" s="45" t="s">
        <v>162</v>
      </c>
      <c r="B34" s="65"/>
      <c r="C34" s="48">
        <f>+C30+C32</f>
        <v>3742</v>
      </c>
      <c r="D34" s="48"/>
      <c r="E34" s="53">
        <f>SUM(E29:E33)</f>
        <v>1514</v>
      </c>
      <c r="F34" s="57"/>
      <c r="G34" s="48">
        <f>+G30+G32</f>
        <v>6981</v>
      </c>
      <c r="H34" s="43"/>
      <c r="I34" s="48">
        <f>+I30+I32</f>
        <v>1904</v>
      </c>
      <c r="J34" s="48"/>
    </row>
    <row r="35" spans="1:10" s="44" customFormat="1" ht="12.75">
      <c r="A35" s="43"/>
      <c r="B35" s="65"/>
      <c r="C35" s="48"/>
      <c r="D35" s="53"/>
      <c r="E35" s="53"/>
      <c r="F35" s="55"/>
      <c r="G35" s="43"/>
      <c r="H35" s="43"/>
      <c r="I35" s="43"/>
      <c r="J35" s="43"/>
    </row>
    <row r="36" spans="1:10" s="44" customFormat="1" ht="12.75">
      <c r="A36" s="43" t="s">
        <v>8</v>
      </c>
      <c r="B36" s="43"/>
      <c r="C36" s="54">
        <v>-97</v>
      </c>
      <c r="D36" s="53"/>
      <c r="E36" s="54">
        <v>-689</v>
      </c>
      <c r="F36" s="55"/>
      <c r="G36" s="56">
        <f>-370+C36</f>
        <v>-467</v>
      </c>
      <c r="H36" s="43"/>
      <c r="I36" s="56">
        <f>0+E36</f>
        <v>-689</v>
      </c>
      <c r="J36" s="43"/>
    </row>
    <row r="37" spans="1:10" s="44" customFormat="1" ht="12.75">
      <c r="A37" s="43"/>
      <c r="B37" s="43"/>
      <c r="C37" s="48"/>
      <c r="D37" s="53"/>
      <c r="E37" s="53"/>
      <c r="F37" s="55"/>
      <c r="G37" s="43"/>
      <c r="H37" s="43"/>
      <c r="I37" s="43"/>
      <c r="J37" s="43"/>
    </row>
    <row r="38" spans="1:10" s="44" customFormat="1" ht="12.75">
      <c r="A38" s="42" t="s">
        <v>163</v>
      </c>
      <c r="B38" s="42"/>
      <c r="C38" s="53">
        <f>+C34+C36</f>
        <v>3645</v>
      </c>
      <c r="D38" s="53"/>
      <c r="E38" s="53">
        <f>SUM(E34:E36)</f>
        <v>825</v>
      </c>
      <c r="F38" s="55"/>
      <c r="G38" s="67">
        <f>+G34+G36</f>
        <v>6514</v>
      </c>
      <c r="H38" s="43"/>
      <c r="I38" s="67">
        <f>+I34+I36</f>
        <v>1215</v>
      </c>
      <c r="J38" s="43"/>
    </row>
    <row r="39" spans="1:10" s="44" customFormat="1" ht="12" customHeight="1">
      <c r="A39" s="43"/>
      <c r="B39" s="43"/>
      <c r="C39" s="48"/>
      <c r="D39" s="53"/>
      <c r="E39" s="53"/>
      <c r="F39" s="55"/>
      <c r="G39" s="43"/>
      <c r="H39" s="43"/>
      <c r="I39" s="43"/>
      <c r="J39" s="43"/>
    </row>
    <row r="40" spans="1:10" s="44" customFormat="1" ht="12.75">
      <c r="A40" s="43" t="s">
        <v>146</v>
      </c>
      <c r="B40" s="43"/>
      <c r="C40" s="68">
        <v>0</v>
      </c>
      <c r="D40" s="53"/>
      <c r="E40" s="54">
        <v>0</v>
      </c>
      <c r="F40" s="55"/>
      <c r="G40" s="56">
        <v>0</v>
      </c>
      <c r="H40" s="43"/>
      <c r="I40" s="56">
        <f>0+E40</f>
        <v>0</v>
      </c>
      <c r="J40" s="43"/>
    </row>
    <row r="41" spans="1:10" s="44" customFormat="1" ht="12.75">
      <c r="A41" s="43"/>
      <c r="B41" s="43"/>
      <c r="C41" s="57"/>
      <c r="D41" s="53"/>
      <c r="E41" s="53"/>
      <c r="F41" s="55"/>
      <c r="G41" s="55"/>
      <c r="H41" s="43"/>
      <c r="I41" s="55"/>
      <c r="J41" s="43"/>
    </row>
    <row r="42" spans="1:10" s="44" customFormat="1" ht="13.5" thickBot="1">
      <c r="A42" s="42" t="s">
        <v>164</v>
      </c>
      <c r="B42" s="43"/>
      <c r="C42" s="69">
        <f>+C38+C40</f>
        <v>3645</v>
      </c>
      <c r="D42" s="69"/>
      <c r="E42" s="69">
        <f>+E38+E40</f>
        <v>825</v>
      </c>
      <c r="F42" s="55"/>
      <c r="G42" s="69">
        <f>+G38+G40</f>
        <v>6514</v>
      </c>
      <c r="H42" s="43"/>
      <c r="I42" s="69">
        <f>+I38+I40</f>
        <v>1215</v>
      </c>
      <c r="J42" s="43"/>
    </row>
    <row r="43" spans="1:10" s="44" customFormat="1" ht="13.5" thickTop="1">
      <c r="A43" s="43"/>
      <c r="B43" s="43"/>
      <c r="C43" s="48"/>
      <c r="D43" s="53"/>
      <c r="E43" s="53"/>
      <c r="F43" s="55"/>
      <c r="G43" s="43"/>
      <c r="H43" s="43"/>
      <c r="I43" s="43"/>
      <c r="J43" s="43"/>
    </row>
    <row r="44" spans="1:10" s="44" customFormat="1" ht="12.75">
      <c r="A44" s="43"/>
      <c r="B44" s="43"/>
      <c r="C44" s="48"/>
      <c r="D44" s="53"/>
      <c r="E44" s="53"/>
      <c r="F44" s="55"/>
      <c r="G44" s="43"/>
      <c r="H44" s="43"/>
      <c r="I44" s="43"/>
      <c r="J44" s="43"/>
    </row>
    <row r="45" spans="1:10" s="44" customFormat="1" ht="12.75">
      <c r="A45" s="42" t="s">
        <v>24</v>
      </c>
      <c r="B45" s="42"/>
      <c r="C45" s="48"/>
      <c r="D45" s="53"/>
      <c r="E45" s="53"/>
      <c r="F45" s="55"/>
      <c r="G45" s="43"/>
      <c r="H45" s="43"/>
      <c r="I45" s="43"/>
      <c r="J45" s="43"/>
    </row>
    <row r="46" spans="1:10" s="44" customFormat="1" ht="12.75">
      <c r="A46" s="43"/>
      <c r="B46" s="43"/>
      <c r="C46" s="48"/>
      <c r="D46" s="53"/>
      <c r="E46" s="53"/>
      <c r="F46" s="55"/>
      <c r="G46" s="43"/>
      <c r="H46" s="43"/>
      <c r="I46" s="43"/>
      <c r="J46" s="43"/>
    </row>
    <row r="47" spans="1:10" s="44" customFormat="1" ht="12.75">
      <c r="A47" s="48" t="s">
        <v>147</v>
      </c>
      <c r="B47" s="48"/>
      <c r="C47" s="48">
        <f>+C38-C49</f>
        <v>3652</v>
      </c>
      <c r="D47" s="48"/>
      <c r="E47" s="53">
        <f>+E38-E49</f>
        <v>992</v>
      </c>
      <c r="F47" s="57"/>
      <c r="G47" s="48">
        <f>+G38-G49</f>
        <v>6083</v>
      </c>
      <c r="H47" s="43"/>
      <c r="I47" s="53">
        <f>+I38-I49</f>
        <v>1394</v>
      </c>
      <c r="J47" s="48"/>
    </row>
    <row r="48" spans="1:10" s="44" customFormat="1" ht="12.75">
      <c r="A48" s="48"/>
      <c r="B48" s="48"/>
      <c r="C48" s="48"/>
      <c r="D48" s="53"/>
      <c r="E48" s="53"/>
      <c r="F48" s="57"/>
      <c r="G48" s="48"/>
      <c r="H48" s="43"/>
      <c r="I48" s="53"/>
      <c r="J48" s="48"/>
    </row>
    <row r="49" spans="1:10" s="44" customFormat="1" ht="12.75">
      <c r="A49" s="48" t="s">
        <v>9</v>
      </c>
      <c r="B49" s="43"/>
      <c r="C49" s="53">
        <v>-7</v>
      </c>
      <c r="D49" s="53"/>
      <c r="E49" s="53">
        <v>-167</v>
      </c>
      <c r="F49" s="57"/>
      <c r="G49" s="55">
        <f>438+C49</f>
        <v>431</v>
      </c>
      <c r="H49" s="43"/>
      <c r="I49" s="53">
        <f>-12+E49</f>
        <v>-179</v>
      </c>
      <c r="J49" s="48"/>
    </row>
    <row r="50" spans="1:10" s="44" customFormat="1" ht="12.75">
      <c r="A50" s="43"/>
      <c r="B50" s="43"/>
      <c r="C50" s="66"/>
      <c r="D50" s="53"/>
      <c r="E50" s="64"/>
      <c r="F50" s="55"/>
      <c r="G50" s="70"/>
      <c r="H50" s="43"/>
      <c r="I50" s="70"/>
      <c r="J50" s="43"/>
    </row>
    <row r="51" spans="1:10" s="44" customFormat="1" ht="13.5" thickBot="1">
      <c r="A51" s="42"/>
      <c r="B51" s="42"/>
      <c r="C51" s="71">
        <f>+C47+C49</f>
        <v>3645</v>
      </c>
      <c r="D51" s="71"/>
      <c r="E51" s="71">
        <f>SUM(E47:E50)</f>
        <v>825</v>
      </c>
      <c r="F51" s="55"/>
      <c r="G51" s="71">
        <f>G47+G49</f>
        <v>6514</v>
      </c>
      <c r="H51" s="43"/>
      <c r="I51" s="71">
        <f>I47+I49</f>
        <v>1215</v>
      </c>
      <c r="J51" s="43"/>
    </row>
    <row r="52" spans="1:10" s="44" customFormat="1" ht="12.75">
      <c r="A52" s="43"/>
      <c r="B52" s="43"/>
      <c r="C52" s="43"/>
      <c r="D52" s="55"/>
      <c r="E52" s="43"/>
      <c r="F52" s="55"/>
      <c r="G52" s="43"/>
      <c r="H52" s="43"/>
      <c r="I52" s="43"/>
      <c r="J52" s="43"/>
    </row>
    <row r="53" spans="1:10" s="44" customFormat="1" ht="12.75">
      <c r="A53" s="72" t="s">
        <v>10</v>
      </c>
      <c r="B53" s="73" t="s">
        <v>11</v>
      </c>
      <c r="C53" s="74">
        <f>+C47/('[1]CBS'!D38*2)*100</f>
        <v>1.8721676543564294</v>
      </c>
      <c r="D53" s="74"/>
      <c r="E53" s="75">
        <f>+E47/(97533*2)*100</f>
        <v>0.5085458255154666</v>
      </c>
      <c r="F53" s="76"/>
      <c r="G53" s="74">
        <f>+G47/('[1]CBS'!D38*2)*100</f>
        <v>3.1183997375274264</v>
      </c>
      <c r="H53" s="43"/>
      <c r="I53" s="74">
        <f>+I47/(97533*2)*100</f>
        <v>0.7146299201295971</v>
      </c>
      <c r="J53" s="73"/>
    </row>
    <row r="54" spans="1:10" s="44" customFormat="1" ht="12.75">
      <c r="A54" s="72"/>
      <c r="B54" s="72"/>
      <c r="C54" s="75"/>
      <c r="D54" s="75"/>
      <c r="E54" s="77"/>
      <c r="F54" s="77"/>
      <c r="G54" s="75"/>
      <c r="H54" s="43"/>
      <c r="I54" s="75"/>
      <c r="J54" s="72"/>
    </row>
    <row r="55" spans="1:10" s="44" customFormat="1" ht="12.75">
      <c r="A55" s="72" t="s">
        <v>12</v>
      </c>
      <c r="B55" s="73" t="s">
        <v>13</v>
      </c>
      <c r="C55" s="74">
        <f>+C47/((((195066690)/1000)+(55733340*(0.64833-0.5)/0.64833)/1000))*100</f>
        <v>1.757308576232334</v>
      </c>
      <c r="D55" s="78"/>
      <c r="E55" s="75">
        <f>+E47/((55733340/1000)*(0.62333-0.5)/0.62333+195066690/1000)*100</f>
        <v>0.4813339863316831</v>
      </c>
      <c r="F55" s="76"/>
      <c r="G55" s="74">
        <f>+G47/((((195066690)/1000)+(55733340*(0.64833-0.5)/0.64833)/1000))*100</f>
        <v>2.927083261013496</v>
      </c>
      <c r="H55" s="43"/>
      <c r="I55" s="75">
        <f>+I47/((55733340/1000)*(0.62333-0.5)/0.62333+195066690/1000)*100</f>
        <v>0.6763907025669014</v>
      </c>
      <c r="J55" s="73"/>
    </row>
    <row r="56" spans="1:10" s="44" customFormat="1" ht="12.75">
      <c r="A56" s="43"/>
      <c r="B56" s="43"/>
      <c r="C56" s="79"/>
      <c r="D56" s="79"/>
      <c r="E56" s="80"/>
      <c r="F56" s="81"/>
      <c r="G56" s="79"/>
      <c r="H56" s="79"/>
      <c r="I56" s="80"/>
      <c r="J56" s="43"/>
    </row>
    <row r="57" spans="1:10" s="44" customFormat="1" ht="12.75">
      <c r="A57" s="43"/>
      <c r="B57" s="82"/>
      <c r="C57" s="82"/>
      <c r="D57" s="82"/>
      <c r="E57" s="82"/>
      <c r="F57" s="82"/>
      <c r="G57" s="82"/>
      <c r="H57" s="82"/>
      <c r="I57" s="82"/>
      <c r="J57" s="82"/>
    </row>
    <row r="58" spans="1:10" s="44" customFormat="1" ht="12.75">
      <c r="A58" s="83" t="s">
        <v>148</v>
      </c>
      <c r="B58" s="48"/>
      <c r="C58" s="48"/>
      <c r="D58" s="48"/>
      <c r="E58" s="48"/>
      <c r="F58" s="48"/>
      <c r="G58" s="48"/>
      <c r="H58" s="48"/>
      <c r="I58" s="48"/>
      <c r="J58" s="48"/>
    </row>
    <row r="59" spans="1:10" s="44" customFormat="1" ht="12.75">
      <c r="A59" s="83" t="s">
        <v>127</v>
      </c>
      <c r="B59" s="48"/>
      <c r="C59" s="48"/>
      <c r="D59" s="48"/>
      <c r="E59" s="48"/>
      <c r="F59" s="48"/>
      <c r="G59" s="48"/>
      <c r="H59" s="48"/>
      <c r="I59" s="48"/>
      <c r="J59" s="48"/>
    </row>
    <row r="60" spans="1:10" ht="12.75">
      <c r="A60" s="12"/>
      <c r="B60" s="7"/>
      <c r="C60" s="7"/>
      <c r="D60" s="7"/>
      <c r="E60" s="7"/>
      <c r="F60" s="7"/>
      <c r="G60" s="7"/>
      <c r="H60" s="7"/>
      <c r="I60" s="7"/>
      <c r="J60" s="7"/>
    </row>
  </sheetData>
  <sheetProtection/>
  <printOptions/>
  <pageMargins left="0.75" right="0.75" top="0.64" bottom="0.5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1.7109375" style="2" customWidth="1"/>
    <col min="2" max="2" width="53.140625" style="2" customWidth="1"/>
    <col min="3" max="3" width="1.1484375" style="2" customWidth="1"/>
    <col min="4" max="4" width="10.8515625" style="2" customWidth="1"/>
    <col min="5" max="5" width="1.1484375" style="2" customWidth="1"/>
    <col min="6" max="6" width="10.8515625" style="2" customWidth="1"/>
    <col min="8" max="8" width="11.140625" style="0" customWidth="1"/>
    <col min="9" max="9" width="1.28515625" style="0" customWidth="1"/>
  </cols>
  <sheetData>
    <row r="1" ht="12.75">
      <c r="A1" s="1" t="s">
        <v>0</v>
      </c>
    </row>
    <row r="2" ht="13.5">
      <c r="A2" s="8" t="s">
        <v>1</v>
      </c>
    </row>
    <row r="3" ht="12.75">
      <c r="A3" s="1"/>
    </row>
    <row r="4" spans="1:6" s="44" customFormat="1" ht="12.75">
      <c r="A4" s="42" t="s">
        <v>173</v>
      </c>
      <c r="B4" s="43"/>
      <c r="C4" s="43"/>
      <c r="D4" s="43"/>
      <c r="E4" s="43"/>
      <c r="F4" s="43"/>
    </row>
    <row r="5" spans="1:6" s="44" customFormat="1" ht="12.75">
      <c r="A5" s="43"/>
      <c r="B5" s="43"/>
      <c r="C5" s="43"/>
      <c r="D5" s="43"/>
      <c r="E5" s="43"/>
      <c r="F5" s="43"/>
    </row>
    <row r="6" spans="1:6" s="44" customFormat="1" ht="12.75">
      <c r="A6" s="43"/>
      <c r="B6" s="43"/>
      <c r="C6" s="43"/>
      <c r="D6" s="46" t="s">
        <v>25</v>
      </c>
      <c r="E6" s="43"/>
      <c r="F6" s="46" t="s">
        <v>26</v>
      </c>
    </row>
    <row r="7" spans="1:6" s="44" customFormat="1" ht="12.75">
      <c r="A7" s="43"/>
      <c r="B7" s="43"/>
      <c r="C7" s="43"/>
      <c r="D7" s="46" t="s">
        <v>27</v>
      </c>
      <c r="E7" s="43"/>
      <c r="F7" s="46" t="s">
        <v>28</v>
      </c>
    </row>
    <row r="8" spans="1:6" s="44" customFormat="1" ht="12.75">
      <c r="A8" s="43"/>
      <c r="B8" s="43"/>
      <c r="C8" s="43"/>
      <c r="D8" s="84">
        <v>40633</v>
      </c>
      <c r="E8" s="43"/>
      <c r="F8" s="85">
        <v>39994</v>
      </c>
    </row>
    <row r="9" spans="1:6" s="44" customFormat="1" ht="12.75">
      <c r="A9" s="43"/>
      <c r="B9" s="43"/>
      <c r="C9" s="43"/>
      <c r="D9" s="86" t="s">
        <v>174</v>
      </c>
      <c r="E9" s="43"/>
      <c r="F9" s="86" t="s">
        <v>123</v>
      </c>
    </row>
    <row r="10" spans="1:6" s="44" customFormat="1" ht="12.75">
      <c r="A10" s="43"/>
      <c r="B10" s="43"/>
      <c r="C10" s="43"/>
      <c r="D10" s="46" t="s">
        <v>15</v>
      </c>
      <c r="E10" s="43"/>
      <c r="F10" s="46" t="s">
        <v>29</v>
      </c>
    </row>
    <row r="11" spans="1:6" s="44" customFormat="1" ht="12.75">
      <c r="A11" s="42"/>
      <c r="B11" s="43"/>
      <c r="C11" s="43"/>
      <c r="D11" s="46" t="s">
        <v>3</v>
      </c>
      <c r="E11" s="43"/>
      <c r="F11" s="46" t="s">
        <v>3</v>
      </c>
    </row>
    <row r="12" spans="1:6" s="44" customFormat="1" ht="12.75">
      <c r="A12" s="42"/>
      <c r="B12" s="43"/>
      <c r="C12" s="43"/>
      <c r="D12" s="43"/>
      <c r="E12" s="43"/>
      <c r="F12" s="43"/>
    </row>
    <row r="13" spans="1:6" s="44" customFormat="1" ht="12.75">
      <c r="A13" s="42" t="s">
        <v>30</v>
      </c>
      <c r="B13" s="43"/>
      <c r="C13" s="87"/>
      <c r="D13" s="88">
        <v>7557</v>
      </c>
      <c r="E13" s="88"/>
      <c r="F13" s="88">
        <v>7377</v>
      </c>
    </row>
    <row r="14" spans="1:6" s="44" customFormat="1" ht="12.75">
      <c r="A14" s="42" t="s">
        <v>31</v>
      </c>
      <c r="B14" s="43"/>
      <c r="C14" s="87"/>
      <c r="D14" s="88">
        <v>93932</v>
      </c>
      <c r="E14" s="88"/>
      <c r="F14" s="88">
        <v>93857</v>
      </c>
    </row>
    <row r="15" spans="1:6" s="44" customFormat="1" ht="12.75">
      <c r="A15" s="42" t="s">
        <v>32</v>
      </c>
      <c r="B15" s="43"/>
      <c r="C15" s="87"/>
      <c r="D15" s="88">
        <v>24840</v>
      </c>
      <c r="E15" s="88"/>
      <c r="F15" s="88">
        <v>23820</v>
      </c>
    </row>
    <row r="16" spans="1:6" s="44" customFormat="1" ht="12.75">
      <c r="A16" s="42" t="s">
        <v>33</v>
      </c>
      <c r="B16" s="43"/>
      <c r="C16" s="87"/>
      <c r="D16" s="88">
        <v>1</v>
      </c>
      <c r="E16" s="88"/>
      <c r="F16" s="88">
        <v>1</v>
      </c>
    </row>
    <row r="17" spans="1:6" s="44" customFormat="1" ht="12.75" hidden="1">
      <c r="A17" s="42" t="s">
        <v>34</v>
      </c>
      <c r="B17" s="43"/>
      <c r="C17" s="87"/>
      <c r="D17" s="88">
        <v>0</v>
      </c>
      <c r="E17" s="88"/>
      <c r="F17" s="88">
        <v>0</v>
      </c>
    </row>
    <row r="18" spans="1:6" s="44" customFormat="1" ht="12.75">
      <c r="A18" s="89" t="s">
        <v>142</v>
      </c>
      <c r="B18" s="43"/>
      <c r="C18" s="87"/>
      <c r="D18" s="88">
        <v>1726</v>
      </c>
      <c r="E18" s="88"/>
      <c r="F18" s="88">
        <v>1726</v>
      </c>
    </row>
    <row r="19" spans="1:6" s="44" customFormat="1" ht="12.75">
      <c r="A19" s="89"/>
      <c r="B19" s="43"/>
      <c r="C19" s="87"/>
      <c r="D19" s="88"/>
      <c r="E19" s="88"/>
      <c r="F19" s="88"/>
    </row>
    <row r="20" spans="1:6" s="44" customFormat="1" ht="12.75">
      <c r="A20" s="42" t="s">
        <v>35</v>
      </c>
      <c r="B20" s="43"/>
      <c r="C20" s="87"/>
      <c r="D20" s="88"/>
      <c r="E20" s="88"/>
      <c r="F20" s="88"/>
    </row>
    <row r="21" spans="1:6" s="44" customFormat="1" ht="12.75">
      <c r="A21" s="43"/>
      <c r="B21" s="43" t="s">
        <v>36</v>
      </c>
      <c r="C21" s="87"/>
      <c r="D21" s="88">
        <v>4072</v>
      </c>
      <c r="E21" s="88"/>
      <c r="F21" s="88">
        <v>4260</v>
      </c>
    </row>
    <row r="22" spans="1:6" s="44" customFormat="1" ht="12.75">
      <c r="A22" s="43"/>
      <c r="B22" s="43" t="s">
        <v>37</v>
      </c>
      <c r="C22" s="87"/>
      <c r="D22" s="43">
        <v>4875</v>
      </c>
      <c r="E22" s="88"/>
      <c r="F22" s="88">
        <f>4423</f>
        <v>4423</v>
      </c>
    </row>
    <row r="23" spans="1:6" s="44" customFormat="1" ht="12.75">
      <c r="A23" s="43"/>
      <c r="B23" s="43" t="s">
        <v>129</v>
      </c>
      <c r="C23" s="87"/>
      <c r="D23" s="43">
        <v>16</v>
      </c>
      <c r="E23" s="88"/>
      <c r="F23" s="88">
        <v>14</v>
      </c>
    </row>
    <row r="24" spans="1:6" s="44" customFormat="1" ht="12.75">
      <c r="A24" s="43"/>
      <c r="B24" s="43" t="s">
        <v>38</v>
      </c>
      <c r="C24" s="87"/>
      <c r="D24" s="88">
        <v>4861</v>
      </c>
      <c r="E24" s="88"/>
      <c r="F24" s="88">
        <v>19672</v>
      </c>
    </row>
    <row r="25" spans="1:6" s="44" customFormat="1" ht="12.75">
      <c r="A25" s="43"/>
      <c r="B25" s="43" t="s">
        <v>39</v>
      </c>
      <c r="C25" s="87"/>
      <c r="D25" s="88">
        <v>313</v>
      </c>
      <c r="E25" s="88"/>
      <c r="F25" s="88">
        <v>913</v>
      </c>
    </row>
    <row r="26" spans="1:6" s="44" customFormat="1" ht="12.75">
      <c r="A26" s="43"/>
      <c r="B26" s="43"/>
      <c r="C26" s="87"/>
      <c r="D26" s="90">
        <f>SUM(D21:D25)</f>
        <v>14137</v>
      </c>
      <c r="E26" s="88"/>
      <c r="F26" s="90">
        <f>SUM(F21:F25)</f>
        <v>29282</v>
      </c>
    </row>
    <row r="27" spans="1:6" s="44" customFormat="1" ht="12.75">
      <c r="A27" s="43"/>
      <c r="B27" s="43"/>
      <c r="C27" s="87"/>
      <c r="D27" s="43"/>
      <c r="E27" s="43"/>
      <c r="F27" s="43"/>
    </row>
    <row r="28" spans="1:6" s="44" customFormat="1" ht="12.75">
      <c r="A28" s="42" t="s">
        <v>40</v>
      </c>
      <c r="B28" s="43"/>
      <c r="C28" s="87"/>
      <c r="D28" s="88"/>
      <c r="E28" s="88"/>
      <c r="F28" s="88"/>
    </row>
    <row r="29" spans="1:6" s="44" customFormat="1" ht="12.75">
      <c r="A29" s="43"/>
      <c r="B29" s="43" t="s">
        <v>41</v>
      </c>
      <c r="C29" s="87"/>
      <c r="D29" s="88">
        <v>5762</v>
      </c>
      <c r="E29" s="88"/>
      <c r="F29" s="88">
        <v>23275</v>
      </c>
    </row>
    <row r="30" spans="1:6" s="44" customFormat="1" ht="12.75">
      <c r="A30" s="43"/>
      <c r="B30" s="43" t="s">
        <v>42</v>
      </c>
      <c r="C30" s="87"/>
      <c r="D30" s="88">
        <v>581</v>
      </c>
      <c r="E30" s="88"/>
      <c r="F30" s="88">
        <v>605</v>
      </c>
    </row>
    <row r="31" spans="1:6" s="44" customFormat="1" ht="12.75">
      <c r="A31" s="43"/>
      <c r="B31" s="43" t="s">
        <v>8</v>
      </c>
      <c r="C31" s="87"/>
      <c r="D31" s="43">
        <v>214</v>
      </c>
      <c r="E31" s="88"/>
      <c r="F31" s="88">
        <v>739</v>
      </c>
    </row>
    <row r="32" spans="1:6" s="92" customFormat="1" ht="12.75">
      <c r="A32" s="48"/>
      <c r="B32" s="48"/>
      <c r="C32" s="87"/>
      <c r="D32" s="91">
        <f>SUM(D29:D31)</f>
        <v>6557</v>
      </c>
      <c r="E32" s="58"/>
      <c r="F32" s="91">
        <f>SUM(F29:F31)</f>
        <v>24619</v>
      </c>
    </row>
    <row r="33" spans="1:6" s="92" customFormat="1" ht="12.75">
      <c r="A33" s="48"/>
      <c r="B33" s="48"/>
      <c r="C33" s="87"/>
      <c r="D33" s="53"/>
      <c r="E33" s="58"/>
      <c r="F33" s="53"/>
    </row>
    <row r="34" spans="1:6" s="92" customFormat="1" ht="12.75">
      <c r="A34" s="45" t="s">
        <v>43</v>
      </c>
      <c r="B34" s="48"/>
      <c r="C34" s="87"/>
      <c r="D34" s="53">
        <f>+D26-D32</f>
        <v>7580</v>
      </c>
      <c r="E34" s="53"/>
      <c r="F34" s="53">
        <f>+F26-F32</f>
        <v>4663</v>
      </c>
    </row>
    <row r="35" spans="1:6" s="92" customFormat="1" ht="12.75">
      <c r="A35" s="48"/>
      <c r="B35" s="48"/>
      <c r="C35" s="87"/>
      <c r="D35" s="53"/>
      <c r="E35" s="53"/>
      <c r="F35" s="53"/>
    </row>
    <row r="36" spans="1:6" s="92" customFormat="1" ht="13.5" thickBot="1">
      <c r="A36" s="45" t="s">
        <v>116</v>
      </c>
      <c r="B36" s="48"/>
      <c r="C36" s="87"/>
      <c r="D36" s="93">
        <f>+D34+D13+D14+D15+D16+D18</f>
        <v>135636</v>
      </c>
      <c r="E36" s="53"/>
      <c r="F36" s="93">
        <f>+F34+F13+F14+F15+F16+F18</f>
        <v>131444</v>
      </c>
    </row>
    <row r="37" spans="1:6" s="92" customFormat="1" ht="12.75">
      <c r="A37" s="48"/>
      <c r="B37" s="48"/>
      <c r="C37" s="87"/>
      <c r="D37" s="53"/>
      <c r="E37" s="53"/>
      <c r="F37" s="53"/>
    </row>
    <row r="38" spans="1:6" s="92" customFormat="1" ht="12.75">
      <c r="A38" s="45" t="s">
        <v>44</v>
      </c>
      <c r="B38" s="48"/>
      <c r="C38" s="87"/>
      <c r="D38" s="58">
        <v>97534</v>
      </c>
      <c r="E38" s="53"/>
      <c r="F38" s="58">
        <v>97533</v>
      </c>
    </row>
    <row r="39" spans="1:6" s="92" customFormat="1" ht="12.75">
      <c r="A39" s="45" t="s">
        <v>45</v>
      </c>
      <c r="B39" s="48"/>
      <c r="C39" s="87"/>
      <c r="D39" s="54">
        <f>+F39+'[1]CIS'!G47-(2100-1525)</f>
        <v>32879</v>
      </c>
      <c r="E39" s="53"/>
      <c r="F39" s="54">
        <v>27371</v>
      </c>
    </row>
    <row r="40" spans="1:6" s="92" customFormat="1" ht="12.75">
      <c r="A40" s="45" t="s">
        <v>46</v>
      </c>
      <c r="B40" s="48"/>
      <c r="C40" s="87"/>
      <c r="D40" s="64">
        <f>SUM(D38:D39)</f>
        <v>130413</v>
      </c>
      <c r="E40" s="53"/>
      <c r="F40" s="64">
        <f>SUM(F38:F39)</f>
        <v>124904</v>
      </c>
    </row>
    <row r="41" spans="1:6" s="92" customFormat="1" ht="12.75">
      <c r="A41" s="45" t="s">
        <v>9</v>
      </c>
      <c r="B41" s="48"/>
      <c r="C41" s="87"/>
      <c r="D41" s="94">
        <f>2013+'[1]CIS'!C49</f>
        <v>2006</v>
      </c>
      <c r="E41" s="53"/>
      <c r="F41" s="58">
        <v>3100</v>
      </c>
    </row>
    <row r="42" spans="1:6" s="92" customFormat="1" ht="12.75">
      <c r="A42" s="45" t="s">
        <v>113</v>
      </c>
      <c r="B42" s="48"/>
      <c r="C42" s="87"/>
      <c r="D42" s="95">
        <f>SUM(D40:D41)</f>
        <v>132419</v>
      </c>
      <c r="E42" s="48"/>
      <c r="F42" s="95">
        <f>SUM(F40:F41)</f>
        <v>128004</v>
      </c>
    </row>
    <row r="43" spans="1:6" s="92" customFormat="1" ht="12.75">
      <c r="A43" s="48"/>
      <c r="B43" s="48"/>
      <c r="C43" s="87"/>
      <c r="D43" s="48"/>
      <c r="E43" s="48"/>
      <c r="F43" s="48"/>
    </row>
    <row r="44" spans="1:6" s="92" customFormat="1" ht="12.75">
      <c r="A44" s="45" t="s">
        <v>143</v>
      </c>
      <c r="B44" s="48"/>
      <c r="C44" s="87"/>
      <c r="D44" s="58"/>
      <c r="E44" s="58"/>
      <c r="F44" s="58"/>
    </row>
    <row r="45" spans="1:6" s="92" customFormat="1" ht="12.75">
      <c r="A45" s="45"/>
      <c r="B45" s="48" t="s">
        <v>47</v>
      </c>
      <c r="C45" s="87"/>
      <c r="D45" s="58">
        <v>2751</v>
      </c>
      <c r="E45" s="58"/>
      <c r="F45" s="58">
        <v>2910</v>
      </c>
    </row>
    <row r="46" spans="1:6" s="92" customFormat="1" ht="12.75">
      <c r="A46" s="48"/>
      <c r="B46" s="96" t="s">
        <v>114</v>
      </c>
      <c r="C46" s="87"/>
      <c r="D46" s="58">
        <v>115</v>
      </c>
      <c r="E46" s="48"/>
      <c r="F46" s="58">
        <v>115</v>
      </c>
    </row>
    <row r="47" spans="1:6" s="92" customFormat="1" ht="12.75">
      <c r="A47" s="45"/>
      <c r="B47" s="96" t="s">
        <v>115</v>
      </c>
      <c r="C47" s="87"/>
      <c r="D47" s="58">
        <v>351</v>
      </c>
      <c r="E47" s="58"/>
      <c r="F47" s="58">
        <v>415</v>
      </c>
    </row>
    <row r="48" spans="1:6" s="92" customFormat="1" ht="12.75">
      <c r="A48" s="45"/>
      <c r="B48" s="48"/>
      <c r="C48" s="87"/>
      <c r="D48" s="95">
        <f>SUM(D45:D47)</f>
        <v>3217</v>
      </c>
      <c r="E48" s="48"/>
      <c r="F48" s="95">
        <f>SUM(F45:F47)</f>
        <v>3440</v>
      </c>
    </row>
    <row r="49" spans="1:6" s="92" customFormat="1" ht="12.75">
      <c r="A49" s="48"/>
      <c r="B49" s="48"/>
      <c r="C49" s="87"/>
      <c r="D49" s="58"/>
      <c r="E49" s="58"/>
      <c r="F49" s="58"/>
    </row>
    <row r="50" spans="1:6" s="92" customFormat="1" ht="13.5" thickBot="1">
      <c r="A50" s="45" t="s">
        <v>117</v>
      </c>
      <c r="B50" s="48"/>
      <c r="C50" s="87"/>
      <c r="D50" s="71">
        <f>+D42+D48</f>
        <v>135636</v>
      </c>
      <c r="E50" s="53"/>
      <c r="F50" s="71">
        <f>+F42+F48</f>
        <v>131444</v>
      </c>
    </row>
    <row r="51" spans="1:6" s="92" customFormat="1" ht="12.75">
      <c r="A51" s="45"/>
      <c r="B51" s="48"/>
      <c r="C51" s="48"/>
      <c r="D51" s="58"/>
      <c r="E51" s="58"/>
      <c r="F51" s="58"/>
    </row>
    <row r="52" spans="1:6" s="92" customFormat="1" ht="12.75">
      <c r="A52" s="48"/>
      <c r="B52" s="48"/>
      <c r="C52" s="48"/>
      <c r="D52" s="58"/>
      <c r="E52" s="58"/>
      <c r="F52" s="58"/>
    </row>
    <row r="53" spans="1:6" s="92" customFormat="1" ht="12.75">
      <c r="A53" s="48"/>
      <c r="B53" s="48"/>
      <c r="C53" s="48"/>
      <c r="D53" s="58"/>
      <c r="E53" s="58"/>
      <c r="F53" s="58"/>
    </row>
    <row r="54" spans="1:6" s="44" customFormat="1" ht="12.75">
      <c r="A54" s="97" t="s">
        <v>144</v>
      </c>
      <c r="B54" s="43"/>
      <c r="C54" s="43"/>
      <c r="D54" s="88"/>
      <c r="E54" s="88"/>
      <c r="F54" s="88"/>
    </row>
    <row r="55" spans="1:6" s="44" customFormat="1" ht="12.75">
      <c r="A55" s="97" t="s">
        <v>127</v>
      </c>
      <c r="B55" s="43"/>
      <c r="C55" s="43"/>
      <c r="D55" s="88"/>
      <c r="E55" s="88"/>
      <c r="F55" s="88"/>
    </row>
    <row r="56" spans="4:6" ht="12.75">
      <c r="D56" s="10"/>
      <c r="E56" s="10"/>
      <c r="F56" s="10"/>
    </row>
    <row r="57" spans="4:6" ht="12.75">
      <c r="D57" s="10"/>
      <c r="E57" s="10"/>
      <c r="F57" s="10"/>
    </row>
    <row r="58" spans="4:6" ht="12.75">
      <c r="D58" s="10"/>
      <c r="E58" s="10"/>
      <c r="F58" s="10"/>
    </row>
    <row r="59" spans="4:6" ht="12.75">
      <c r="D59" s="10"/>
      <c r="E59" s="10"/>
      <c r="F59" s="10"/>
    </row>
  </sheetData>
  <sheetProtection/>
  <printOptions/>
  <pageMargins left="0.75" right="0.75" top="1" bottom="0.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2.8515625" style="2" customWidth="1"/>
    <col min="2" max="2" width="2.00390625" style="2" customWidth="1"/>
    <col min="3" max="3" width="51.00390625" style="2" customWidth="1"/>
    <col min="4" max="4" width="11.8515625" style="3" customWidth="1"/>
    <col min="5" max="5" width="2.28125" style="11" customWidth="1"/>
    <col min="6" max="6" width="13.140625" style="11" customWidth="1"/>
    <col min="7" max="7" width="6.28125" style="11" bestFit="1" customWidth="1"/>
    <col min="8" max="8" width="1.57421875" style="11" customWidth="1"/>
  </cols>
  <sheetData>
    <row r="1" ht="12.75">
      <c r="A1" s="1" t="s">
        <v>0</v>
      </c>
    </row>
    <row r="2" ht="13.5">
      <c r="A2" s="8" t="s">
        <v>1</v>
      </c>
    </row>
    <row r="3" ht="12.75">
      <c r="A3" s="1"/>
    </row>
    <row r="4" spans="1:8" s="44" customFormat="1" ht="12.75">
      <c r="A4" s="42" t="s">
        <v>133</v>
      </c>
      <c r="B4" s="43"/>
      <c r="C4" s="43"/>
      <c r="D4" s="58"/>
      <c r="E4" s="67"/>
      <c r="F4" s="67"/>
      <c r="G4" s="67"/>
      <c r="H4" s="67"/>
    </row>
    <row r="5" spans="1:8" s="44" customFormat="1" ht="12.75">
      <c r="A5" s="42" t="s">
        <v>175</v>
      </c>
      <c r="B5" s="43"/>
      <c r="C5" s="43"/>
      <c r="D5" s="58"/>
      <c r="E5" s="67"/>
      <c r="F5" s="67"/>
      <c r="G5" s="67"/>
      <c r="H5" s="67"/>
    </row>
    <row r="6" spans="1:8" s="44" customFormat="1" ht="12.75">
      <c r="A6" s="42" t="s">
        <v>15</v>
      </c>
      <c r="B6" s="43"/>
      <c r="C6" s="43"/>
      <c r="D6" s="58"/>
      <c r="E6" s="67"/>
      <c r="F6" s="53"/>
      <c r="G6" s="53"/>
      <c r="H6" s="53"/>
    </row>
    <row r="7" spans="1:8" s="44" customFormat="1" ht="12.75">
      <c r="A7" s="43"/>
      <c r="B7" s="43"/>
      <c r="C7" s="43"/>
      <c r="D7" s="98" t="s">
        <v>176</v>
      </c>
      <c r="E7" s="99"/>
      <c r="F7" s="100" t="s">
        <v>176</v>
      </c>
      <c r="G7" s="100"/>
      <c r="H7" s="100"/>
    </row>
    <row r="8" spans="1:8" s="44" customFormat="1" ht="12.75">
      <c r="A8" s="42"/>
      <c r="B8" s="43"/>
      <c r="C8" s="43"/>
      <c r="D8" s="98" t="s">
        <v>48</v>
      </c>
      <c r="E8" s="99"/>
      <c r="F8" s="100" t="s">
        <v>48</v>
      </c>
      <c r="G8" s="100"/>
      <c r="H8" s="100"/>
    </row>
    <row r="9" spans="1:8" s="44" customFormat="1" ht="12.75">
      <c r="A9" s="43"/>
      <c r="B9" s="43"/>
      <c r="C9" s="43"/>
      <c r="D9" s="101">
        <v>40633</v>
      </c>
      <c r="E9" s="67"/>
      <c r="F9" s="102">
        <v>40268</v>
      </c>
      <c r="G9" s="102"/>
      <c r="H9" s="102"/>
    </row>
    <row r="10" spans="4:8" ht="12.75">
      <c r="D10" s="32" t="s">
        <v>49</v>
      </c>
      <c r="E10" s="14"/>
      <c r="F10" s="13" t="s">
        <v>49</v>
      </c>
      <c r="G10" s="13"/>
      <c r="H10" s="13"/>
    </row>
    <row r="11" spans="1:8" ht="12.75">
      <c r="A11" s="1" t="s">
        <v>134</v>
      </c>
      <c r="G11" s="1"/>
      <c r="H11" s="2"/>
    </row>
    <row r="12" spans="2:8" ht="12.75">
      <c r="B12" s="2" t="s">
        <v>157</v>
      </c>
      <c r="D12" s="3">
        <f>+CIS!G34</f>
        <v>6981</v>
      </c>
      <c r="F12" s="53">
        <v>1904</v>
      </c>
      <c r="G12" s="2"/>
      <c r="H12" s="2"/>
    </row>
    <row r="13" spans="1:8" s="44" customFormat="1" ht="12.75">
      <c r="A13" s="43"/>
      <c r="B13" s="43" t="s">
        <v>50</v>
      </c>
      <c r="C13" s="43"/>
      <c r="D13" s="58"/>
      <c r="E13" s="67"/>
      <c r="F13" s="53"/>
      <c r="G13" s="43"/>
      <c r="H13" s="43"/>
    </row>
    <row r="14" spans="1:8" s="44" customFormat="1" ht="12.75">
      <c r="A14" s="43"/>
      <c r="B14" s="43"/>
      <c r="C14" s="43" t="s">
        <v>51</v>
      </c>
      <c r="D14" s="58">
        <v>543</v>
      </c>
      <c r="E14" s="67"/>
      <c r="F14" s="53">
        <v>246</v>
      </c>
      <c r="G14" s="43"/>
      <c r="H14" s="43"/>
    </row>
    <row r="15" spans="1:8" s="44" customFormat="1" ht="12.75">
      <c r="A15" s="48"/>
      <c r="B15" s="48"/>
      <c r="C15" s="48" t="s">
        <v>52</v>
      </c>
      <c r="D15" s="58">
        <v>-1020</v>
      </c>
      <c r="E15" s="67"/>
      <c r="F15" s="53">
        <v>1309</v>
      </c>
      <c r="G15" s="43"/>
      <c r="H15" s="43"/>
    </row>
    <row r="16" spans="1:8" s="44" customFormat="1" ht="12.75">
      <c r="A16" s="48"/>
      <c r="B16" s="48"/>
      <c r="C16" s="48" t="s">
        <v>53</v>
      </c>
      <c r="D16" s="53">
        <v>83</v>
      </c>
      <c r="E16" s="67"/>
      <c r="F16" s="53">
        <v>-241</v>
      </c>
      <c r="G16" s="43"/>
      <c r="H16" s="43"/>
    </row>
    <row r="17" spans="1:8" s="44" customFormat="1" ht="3.75" customHeight="1">
      <c r="A17" s="48"/>
      <c r="B17" s="48"/>
      <c r="C17" s="48"/>
      <c r="D17" s="54"/>
      <c r="E17" s="67"/>
      <c r="F17" s="54"/>
      <c r="G17" s="43"/>
      <c r="H17" s="43"/>
    </row>
    <row r="18" spans="1:8" s="44" customFormat="1" ht="12.75">
      <c r="A18" s="48"/>
      <c r="B18" s="48" t="s">
        <v>54</v>
      </c>
      <c r="C18" s="48"/>
      <c r="D18" s="58">
        <f>SUM(D12:D16)</f>
        <v>6587</v>
      </c>
      <c r="E18" s="67"/>
      <c r="F18" s="53">
        <f>SUM(F12:F16)</f>
        <v>3218</v>
      </c>
      <c r="G18" s="43"/>
      <c r="H18" s="43"/>
    </row>
    <row r="19" spans="1:8" s="44" customFormat="1" ht="12.75">
      <c r="A19" s="48"/>
      <c r="B19" s="48"/>
      <c r="C19" s="48" t="s">
        <v>55</v>
      </c>
      <c r="D19" s="58">
        <v>-274</v>
      </c>
      <c r="E19" s="67"/>
      <c r="F19" s="57">
        <v>554</v>
      </c>
      <c r="G19" s="43"/>
      <c r="H19" s="43"/>
    </row>
    <row r="20" spans="1:8" s="44" customFormat="1" ht="12.75">
      <c r="A20" s="48"/>
      <c r="B20" s="48"/>
      <c r="C20" s="48" t="s">
        <v>56</v>
      </c>
      <c r="D20" s="53">
        <v>-17665</v>
      </c>
      <c r="E20" s="67"/>
      <c r="F20" s="57">
        <v>171</v>
      </c>
      <c r="G20" s="43"/>
      <c r="H20" s="43"/>
    </row>
    <row r="21" spans="1:8" s="44" customFormat="1" ht="3.75" customHeight="1">
      <c r="A21" s="48"/>
      <c r="B21" s="48"/>
      <c r="C21" s="48"/>
      <c r="D21" s="54"/>
      <c r="E21" s="67"/>
      <c r="F21" s="68"/>
      <c r="G21" s="43"/>
      <c r="H21" s="43"/>
    </row>
    <row r="22" spans="1:8" s="44" customFormat="1" ht="12.75">
      <c r="A22" s="48"/>
      <c r="B22" s="48" t="s">
        <v>166</v>
      </c>
      <c r="C22" s="48"/>
      <c r="D22" s="58">
        <f>SUM(D18:D20)</f>
        <v>-11352</v>
      </c>
      <c r="E22" s="67"/>
      <c r="F22" s="53">
        <f>SUM(F18:F20)</f>
        <v>3943</v>
      </c>
      <c r="G22" s="43"/>
      <c r="H22" s="43"/>
    </row>
    <row r="23" spans="1:8" s="44" customFormat="1" ht="12.75">
      <c r="A23" s="48"/>
      <c r="B23" s="48"/>
      <c r="C23" s="48" t="s">
        <v>57</v>
      </c>
      <c r="D23" s="58">
        <v>222</v>
      </c>
      <c r="E23" s="67"/>
      <c r="F23" s="53">
        <v>329</v>
      </c>
      <c r="G23" s="43"/>
      <c r="H23" s="43"/>
    </row>
    <row r="24" spans="1:8" s="44" customFormat="1" ht="12.75">
      <c r="A24" s="48"/>
      <c r="B24" s="48"/>
      <c r="C24" s="48" t="s">
        <v>58</v>
      </c>
      <c r="D24" s="58">
        <v>-230</v>
      </c>
      <c r="E24" s="67"/>
      <c r="F24" s="53">
        <v>-156</v>
      </c>
      <c r="G24" s="43"/>
      <c r="H24" s="43"/>
    </row>
    <row r="25" spans="1:8" s="44" customFormat="1" ht="12.75">
      <c r="A25" s="48"/>
      <c r="B25" s="48"/>
      <c r="C25" s="43" t="s">
        <v>135</v>
      </c>
      <c r="D25" s="58">
        <v>-767</v>
      </c>
      <c r="E25" s="67"/>
      <c r="F25" s="53">
        <v>-111</v>
      </c>
      <c r="G25" s="43"/>
      <c r="H25" s="43"/>
    </row>
    <row r="26" spans="1:8" s="44" customFormat="1" ht="5.25" customHeight="1">
      <c r="A26" s="48"/>
      <c r="B26" s="48"/>
      <c r="C26" s="43"/>
      <c r="D26" s="58"/>
      <c r="E26" s="67"/>
      <c r="F26" s="53"/>
      <c r="G26" s="43"/>
      <c r="H26" s="43"/>
    </row>
    <row r="27" spans="1:8" s="44" customFormat="1" ht="12.75">
      <c r="A27" s="48"/>
      <c r="B27" s="48" t="s">
        <v>165</v>
      </c>
      <c r="C27" s="48"/>
      <c r="D27" s="91">
        <f>SUM(D22:D25)</f>
        <v>-12127</v>
      </c>
      <c r="E27" s="67"/>
      <c r="F27" s="91">
        <f>SUM(F22:F25)</f>
        <v>4005</v>
      </c>
      <c r="G27" s="43"/>
      <c r="H27" s="43"/>
    </row>
    <row r="28" spans="1:8" s="44" customFormat="1" ht="12.75">
      <c r="A28" s="48"/>
      <c r="B28" s="48"/>
      <c r="C28" s="48"/>
      <c r="D28" s="58"/>
      <c r="E28" s="67"/>
      <c r="F28" s="53"/>
      <c r="G28" s="43"/>
      <c r="H28" s="43"/>
    </row>
    <row r="29" spans="1:8" s="44" customFormat="1" ht="12.75">
      <c r="A29" s="45" t="s">
        <v>136</v>
      </c>
      <c r="B29" s="48"/>
      <c r="C29" s="48"/>
      <c r="D29" s="58"/>
      <c r="E29" s="67"/>
      <c r="F29" s="103"/>
      <c r="G29" s="42"/>
      <c r="H29" s="43"/>
    </row>
    <row r="30" spans="1:8" s="44" customFormat="1" ht="12.75">
      <c r="A30" s="45"/>
      <c r="B30" s="48" t="s">
        <v>59</v>
      </c>
      <c r="C30" s="48"/>
      <c r="D30" s="58"/>
      <c r="E30" s="67"/>
      <c r="F30" s="53"/>
      <c r="G30" s="42"/>
      <c r="H30" s="43"/>
    </row>
    <row r="31" spans="1:8" s="44" customFormat="1" ht="12.75">
      <c r="A31" s="45"/>
      <c r="B31" s="48"/>
      <c r="C31" s="48" t="s">
        <v>60</v>
      </c>
      <c r="D31" s="58">
        <v>6</v>
      </c>
      <c r="E31" s="67"/>
      <c r="F31" s="53">
        <v>0</v>
      </c>
      <c r="G31" s="42"/>
      <c r="H31" s="43"/>
    </row>
    <row r="32" spans="1:8" s="44" customFormat="1" ht="12.75" hidden="1">
      <c r="A32" s="45"/>
      <c r="B32" s="48"/>
      <c r="C32" s="43" t="s">
        <v>124</v>
      </c>
      <c r="D32" s="58">
        <v>0</v>
      </c>
      <c r="E32" s="67"/>
      <c r="F32" s="53"/>
      <c r="G32" s="42"/>
      <c r="H32" s="43"/>
    </row>
    <row r="33" spans="1:8" s="44" customFormat="1" ht="12.75" hidden="1">
      <c r="A33" s="45"/>
      <c r="B33" s="48"/>
      <c r="C33" s="48" t="s">
        <v>61</v>
      </c>
      <c r="D33" s="58">
        <v>0</v>
      </c>
      <c r="E33" s="67"/>
      <c r="F33" s="53">
        <v>0</v>
      </c>
      <c r="G33" s="42"/>
      <c r="H33" s="43"/>
    </row>
    <row r="34" spans="1:7" s="44" customFormat="1" ht="12.75" hidden="1">
      <c r="A34" s="45"/>
      <c r="B34" s="48"/>
      <c r="C34" s="48" t="s">
        <v>62</v>
      </c>
      <c r="D34" s="58">
        <v>0</v>
      </c>
      <c r="E34" s="67"/>
      <c r="F34" s="53">
        <v>0</v>
      </c>
      <c r="G34" s="42"/>
    </row>
    <row r="35" spans="1:8" s="44" customFormat="1" ht="12.75">
      <c r="A35" s="45"/>
      <c r="B35" s="104" t="s">
        <v>177</v>
      </c>
      <c r="C35" s="43"/>
      <c r="D35" s="58">
        <v>0</v>
      </c>
      <c r="E35" s="67"/>
      <c r="F35" s="53">
        <v>283.149</v>
      </c>
      <c r="G35" s="42"/>
      <c r="H35" s="43"/>
    </row>
    <row r="36" spans="1:8" s="44" customFormat="1" ht="12.75">
      <c r="A36" s="45"/>
      <c r="B36" s="43" t="s">
        <v>118</v>
      </c>
      <c r="C36" s="43"/>
      <c r="D36" s="58">
        <v>0</v>
      </c>
      <c r="E36" s="67"/>
      <c r="F36" s="53">
        <v>-6300</v>
      </c>
      <c r="G36" s="43"/>
      <c r="H36" s="43"/>
    </row>
    <row r="37" spans="1:8" s="44" customFormat="1" ht="12.75">
      <c r="A37" s="45"/>
      <c r="B37" s="43" t="s">
        <v>154</v>
      </c>
      <c r="C37" s="43"/>
      <c r="D37" s="58">
        <v>-2100</v>
      </c>
      <c r="E37" s="67"/>
      <c r="F37" s="53">
        <v>0</v>
      </c>
      <c r="G37" s="43"/>
      <c r="H37" s="43"/>
    </row>
    <row r="38" spans="1:9" s="44" customFormat="1" ht="12.75">
      <c r="A38" s="45"/>
      <c r="B38" s="48" t="s">
        <v>152</v>
      </c>
      <c r="C38" s="43"/>
      <c r="D38" s="58">
        <v>-715</v>
      </c>
      <c r="E38" s="67"/>
      <c r="F38" s="53">
        <v>-72</v>
      </c>
      <c r="G38" s="43"/>
      <c r="H38" s="43"/>
      <c r="I38" s="48"/>
    </row>
    <row r="39" spans="1:9" s="44" customFormat="1" ht="12.75">
      <c r="A39" s="45"/>
      <c r="B39" s="48" t="s">
        <v>153</v>
      </c>
      <c r="C39" s="43"/>
      <c r="D39" s="58">
        <v>-75</v>
      </c>
      <c r="E39" s="67"/>
      <c r="F39" s="53">
        <v>-2498</v>
      </c>
      <c r="G39" s="43"/>
      <c r="H39" s="43"/>
      <c r="I39" s="48"/>
    </row>
    <row r="40" spans="1:9" s="44" customFormat="1" ht="12.75" hidden="1">
      <c r="A40" s="45"/>
      <c r="B40" s="48" t="s">
        <v>149</v>
      </c>
      <c r="C40" s="48"/>
      <c r="D40" s="133">
        <v>0</v>
      </c>
      <c r="E40" s="67"/>
      <c r="F40" s="133">
        <v>0</v>
      </c>
      <c r="G40" s="43"/>
      <c r="H40" s="105"/>
      <c r="I40" s="48"/>
    </row>
    <row r="41" spans="1:9" s="44" customFormat="1" ht="12.75" hidden="1">
      <c r="A41" s="45"/>
      <c r="B41" s="48"/>
      <c r="C41" s="48" t="s">
        <v>150</v>
      </c>
      <c r="D41" s="133"/>
      <c r="E41" s="67"/>
      <c r="F41" s="133"/>
      <c r="G41" s="43"/>
      <c r="H41" s="105"/>
      <c r="I41" s="48"/>
    </row>
    <row r="42" spans="1:9" s="44" customFormat="1" ht="12.75" hidden="1">
      <c r="A42" s="48"/>
      <c r="B42" s="48" t="s">
        <v>63</v>
      </c>
      <c r="C42" s="48"/>
      <c r="D42" s="53">
        <v>0</v>
      </c>
      <c r="E42" s="67"/>
      <c r="F42" s="53">
        <v>0</v>
      </c>
      <c r="G42" s="43"/>
      <c r="I42" s="48"/>
    </row>
    <row r="43" spans="1:9" s="44" customFormat="1" ht="12.75" hidden="1">
      <c r="A43" s="48"/>
      <c r="B43" s="106" t="s">
        <v>64</v>
      </c>
      <c r="C43" s="48"/>
      <c r="D43" s="53">
        <v>0</v>
      </c>
      <c r="E43" s="67"/>
      <c r="F43" s="53">
        <v>0</v>
      </c>
      <c r="G43" s="67"/>
      <c r="H43" s="67"/>
      <c r="I43" s="48"/>
    </row>
    <row r="44" spans="1:9" s="44" customFormat="1" ht="4.5" customHeight="1">
      <c r="A44" s="48"/>
      <c r="B44" s="43"/>
      <c r="C44" s="48"/>
      <c r="D44" s="53"/>
      <c r="E44" s="67"/>
      <c r="F44" s="53"/>
      <c r="G44" s="67"/>
      <c r="H44" s="67"/>
      <c r="I44" s="48"/>
    </row>
    <row r="45" spans="1:9" s="44" customFormat="1" ht="12.75">
      <c r="A45" s="48"/>
      <c r="B45" s="48" t="s">
        <v>137</v>
      </c>
      <c r="C45" s="48"/>
      <c r="D45" s="91">
        <f>SUM(D31:D43)</f>
        <v>-2884</v>
      </c>
      <c r="E45" s="67"/>
      <c r="F45" s="91">
        <f>SUM(F31:F43)</f>
        <v>-8586.850999999999</v>
      </c>
      <c r="G45" s="43"/>
      <c r="H45" s="43"/>
      <c r="I45" s="48"/>
    </row>
    <row r="46" spans="1:9" s="44" customFormat="1" ht="12.75">
      <c r="A46" s="48"/>
      <c r="B46" s="48"/>
      <c r="C46" s="48"/>
      <c r="D46" s="58"/>
      <c r="E46" s="67"/>
      <c r="F46" s="53"/>
      <c r="G46" s="67"/>
      <c r="H46" s="67"/>
      <c r="I46" s="48"/>
    </row>
    <row r="47" spans="1:9" s="44" customFormat="1" ht="12.75">
      <c r="A47" s="45" t="s">
        <v>138</v>
      </c>
      <c r="B47" s="48"/>
      <c r="C47" s="48"/>
      <c r="D47" s="58"/>
      <c r="E47" s="67"/>
      <c r="F47" s="67"/>
      <c r="G47" s="43"/>
      <c r="H47" s="43"/>
      <c r="I47" s="48"/>
    </row>
    <row r="48" spans="1:9" s="44" customFormat="1" ht="12.75" hidden="1">
      <c r="A48" s="45"/>
      <c r="B48" s="48" t="s">
        <v>65</v>
      </c>
      <c r="C48" s="48"/>
      <c r="D48" s="58">
        <v>0</v>
      </c>
      <c r="E48" s="67"/>
      <c r="F48" s="53">
        <v>0</v>
      </c>
      <c r="G48" s="42"/>
      <c r="H48" s="43"/>
      <c r="I48" s="48"/>
    </row>
    <row r="49" spans="1:9" s="44" customFormat="1" ht="12.75">
      <c r="A49" s="45"/>
      <c r="B49" s="48" t="s">
        <v>66</v>
      </c>
      <c r="C49" s="48"/>
      <c r="D49" s="58">
        <v>1</v>
      </c>
      <c r="E49" s="67"/>
      <c r="F49" s="53">
        <v>0</v>
      </c>
      <c r="G49" s="42"/>
      <c r="H49" s="43"/>
      <c r="I49" s="48"/>
    </row>
    <row r="50" spans="1:9" s="44" customFormat="1" ht="12.75" hidden="1">
      <c r="A50" s="45"/>
      <c r="B50" s="48" t="s">
        <v>67</v>
      </c>
      <c r="C50" s="48"/>
      <c r="D50" s="53">
        <v>0</v>
      </c>
      <c r="E50" s="67"/>
      <c r="F50" s="53">
        <v>0</v>
      </c>
      <c r="G50" s="67"/>
      <c r="H50" s="67"/>
      <c r="I50" s="43"/>
    </row>
    <row r="51" spans="1:9" s="44" customFormat="1" ht="12.75">
      <c r="A51" s="48"/>
      <c r="B51" s="48" t="s">
        <v>125</v>
      </c>
      <c r="C51" s="48"/>
      <c r="D51" s="53">
        <v>263</v>
      </c>
      <c r="E51" s="67"/>
      <c r="F51" s="53">
        <v>0</v>
      </c>
      <c r="G51" s="42"/>
      <c r="H51" s="43"/>
      <c r="I51" s="48"/>
    </row>
    <row r="52" spans="1:9" s="44" customFormat="1" ht="12.75">
      <c r="A52" s="48"/>
      <c r="B52" s="62" t="s">
        <v>68</v>
      </c>
      <c r="C52" s="48"/>
      <c r="D52" s="53">
        <v>-338</v>
      </c>
      <c r="E52" s="67"/>
      <c r="F52" s="53">
        <v>-150</v>
      </c>
      <c r="G52" s="43"/>
      <c r="H52" s="43"/>
      <c r="I52" s="48"/>
    </row>
    <row r="53" spans="1:9" s="44" customFormat="1" ht="12.75">
      <c r="A53" s="48"/>
      <c r="B53" s="63" t="s">
        <v>119</v>
      </c>
      <c r="C53" s="43"/>
      <c r="D53" s="53">
        <v>-326</v>
      </c>
      <c r="E53" s="67"/>
      <c r="F53" s="53">
        <v>-141</v>
      </c>
      <c r="G53" s="43"/>
      <c r="I53" s="48"/>
    </row>
    <row r="54" spans="1:9" s="44" customFormat="1" ht="12.75" hidden="1">
      <c r="A54" s="48"/>
      <c r="B54" s="48" t="s">
        <v>69</v>
      </c>
      <c r="C54" s="48"/>
      <c r="D54" s="53">
        <v>0</v>
      </c>
      <c r="E54" s="67"/>
      <c r="F54" s="53"/>
      <c r="G54" s="43"/>
      <c r="I54" s="48"/>
    </row>
    <row r="55" spans="1:9" s="44" customFormat="1" ht="12.75" hidden="1">
      <c r="A55" s="48"/>
      <c r="B55" s="48" t="s">
        <v>70</v>
      </c>
      <c r="C55" s="48"/>
      <c r="D55" s="53">
        <v>0</v>
      </c>
      <c r="E55" s="67"/>
      <c r="F55" s="53">
        <v>-0.002439999967464246</v>
      </c>
      <c r="G55" s="43"/>
      <c r="H55" s="43"/>
      <c r="I55" s="48"/>
    </row>
    <row r="56" spans="1:9" s="44" customFormat="1" ht="6" customHeight="1">
      <c r="A56" s="48"/>
      <c r="B56" s="48"/>
      <c r="C56" s="48"/>
      <c r="D56" s="53"/>
      <c r="E56" s="67"/>
      <c r="F56" s="53"/>
      <c r="G56" s="43"/>
      <c r="H56" s="43"/>
      <c r="I56" s="43"/>
    </row>
    <row r="57" spans="1:9" s="44" customFormat="1" ht="12.75">
      <c r="A57" s="48"/>
      <c r="B57" s="48" t="s">
        <v>139</v>
      </c>
      <c r="C57" s="48"/>
      <c r="D57" s="91">
        <f>SUM(D48:D55)</f>
        <v>-400</v>
      </c>
      <c r="E57" s="67"/>
      <c r="F57" s="91">
        <f>SUM(F48:F55)</f>
        <v>-291.00243999996746</v>
      </c>
      <c r="G57" s="43"/>
      <c r="H57" s="43"/>
      <c r="I57" s="43"/>
    </row>
    <row r="58" spans="1:9" s="44" customFormat="1" ht="12.75">
      <c r="A58" s="48"/>
      <c r="B58" s="48"/>
      <c r="C58" s="48"/>
      <c r="D58" s="58"/>
      <c r="E58" s="67"/>
      <c r="F58" s="53"/>
      <c r="G58" s="43"/>
      <c r="H58" s="43"/>
      <c r="I58" s="43"/>
    </row>
    <row r="59" spans="1:9" s="44" customFormat="1" ht="12.75">
      <c r="A59" s="45" t="s">
        <v>71</v>
      </c>
      <c r="B59" s="48"/>
      <c r="C59" s="48"/>
      <c r="D59" s="58">
        <f>+D27+D45+D57</f>
        <v>-15411</v>
      </c>
      <c r="E59" s="67"/>
      <c r="F59" s="53">
        <f>+F27+F45+F57</f>
        <v>-4872.853439999966</v>
      </c>
      <c r="G59" s="43"/>
      <c r="H59" s="43"/>
      <c r="I59" s="43"/>
    </row>
    <row r="60" spans="1:9" s="44" customFormat="1" ht="12.75">
      <c r="A60" s="43"/>
      <c r="B60" s="43"/>
      <c r="C60" s="43"/>
      <c r="D60" s="58"/>
      <c r="E60" s="67"/>
      <c r="F60" s="53"/>
      <c r="G60" s="42"/>
      <c r="H60" s="43"/>
      <c r="I60" s="43"/>
    </row>
    <row r="61" spans="1:9" s="44" customFormat="1" ht="12.75">
      <c r="A61" s="42" t="s">
        <v>72</v>
      </c>
      <c r="B61" s="43"/>
      <c r="C61" s="43"/>
      <c r="D61" s="58">
        <v>20585</v>
      </c>
      <c r="E61" s="67"/>
      <c r="F61" s="53">
        <v>24312</v>
      </c>
      <c r="G61" s="43"/>
      <c r="H61" s="43"/>
      <c r="I61" s="43"/>
    </row>
    <row r="62" spans="1:9" s="44" customFormat="1" ht="12.75">
      <c r="A62" s="43"/>
      <c r="B62" s="43"/>
      <c r="C62" s="43"/>
      <c r="D62" s="58"/>
      <c r="E62" s="67"/>
      <c r="F62" s="53"/>
      <c r="G62" s="42"/>
      <c r="H62" s="43"/>
      <c r="I62" s="43"/>
    </row>
    <row r="63" spans="1:9" s="44" customFormat="1" ht="13.5" thickBot="1">
      <c r="A63" s="42" t="s">
        <v>73</v>
      </c>
      <c r="B63" s="43"/>
      <c r="C63" s="43"/>
      <c r="D63" s="93">
        <f>SUM(D59:D62)</f>
        <v>5174</v>
      </c>
      <c r="E63" s="67"/>
      <c r="F63" s="93">
        <f>SUM(F59:F62)</f>
        <v>19439.146560000034</v>
      </c>
      <c r="G63" s="43"/>
      <c r="H63" s="43"/>
      <c r="I63" s="43"/>
    </row>
    <row r="64" spans="1:8" s="44" customFormat="1" ht="12.75">
      <c r="A64" s="43"/>
      <c r="B64" s="43"/>
      <c r="C64" s="43"/>
      <c r="D64" s="58"/>
      <c r="E64" s="67"/>
      <c r="F64" s="53"/>
      <c r="G64" s="42"/>
      <c r="H64" s="43"/>
    </row>
    <row r="65" spans="1:8" s="44" customFormat="1" ht="12.75">
      <c r="A65" s="42" t="s">
        <v>140</v>
      </c>
      <c r="B65" s="43"/>
      <c r="C65" s="43"/>
      <c r="D65" s="58"/>
      <c r="E65" s="67"/>
      <c r="F65" s="53"/>
      <c r="G65" s="43"/>
      <c r="H65" s="43"/>
    </row>
    <row r="66" spans="1:8" s="44" customFormat="1" ht="12.75">
      <c r="A66" s="43"/>
      <c r="B66" s="43" t="s">
        <v>38</v>
      </c>
      <c r="C66" s="43"/>
      <c r="D66" s="58">
        <v>4861</v>
      </c>
      <c r="E66" s="67"/>
      <c r="F66" s="53">
        <v>18426</v>
      </c>
      <c r="G66" s="42"/>
      <c r="H66" s="43"/>
    </row>
    <row r="67" spans="1:8" s="44" customFormat="1" ht="12.75">
      <c r="A67" s="43"/>
      <c r="B67" s="43" t="s">
        <v>39</v>
      </c>
      <c r="C67" s="43"/>
      <c r="D67" s="58">
        <v>313</v>
      </c>
      <c r="E67" s="67"/>
      <c r="F67" s="53">
        <v>1013</v>
      </c>
      <c r="G67" s="43"/>
      <c r="H67" s="43"/>
    </row>
    <row r="68" spans="1:8" s="44" customFormat="1" ht="12.75" hidden="1">
      <c r="A68" s="43"/>
      <c r="B68" s="43" t="s">
        <v>74</v>
      </c>
      <c r="C68" s="43"/>
      <c r="D68" s="58">
        <v>0</v>
      </c>
      <c r="E68" s="67"/>
      <c r="F68" s="53">
        <v>0</v>
      </c>
      <c r="G68" s="43"/>
      <c r="H68" s="43"/>
    </row>
    <row r="69" spans="1:8" s="44" customFormat="1" ht="13.5" thickBot="1">
      <c r="A69" s="43"/>
      <c r="B69" s="43"/>
      <c r="C69" s="43"/>
      <c r="D69" s="93">
        <f>SUM(D66:D68)</f>
        <v>5174</v>
      </c>
      <c r="E69" s="67"/>
      <c r="F69" s="93">
        <f>SUM(F66:F68)</f>
        <v>19439</v>
      </c>
      <c r="G69" s="67"/>
      <c r="H69" s="67"/>
    </row>
    <row r="70" spans="1:8" s="44" customFormat="1" ht="12.75">
      <c r="A70" s="43"/>
      <c r="B70" s="43"/>
      <c r="C70" s="43"/>
      <c r="D70" s="107"/>
      <c r="E70" s="108"/>
      <c r="F70" s="109"/>
      <c r="G70" s="109"/>
      <c r="H70" s="109"/>
    </row>
    <row r="71" spans="1:8" s="44" customFormat="1" ht="12.75">
      <c r="A71" s="43"/>
      <c r="B71" s="43"/>
      <c r="C71" s="43"/>
      <c r="D71" s="58"/>
      <c r="E71" s="67"/>
      <c r="F71" s="67"/>
      <c r="G71" s="67"/>
      <c r="H71" s="67"/>
    </row>
    <row r="72" spans="1:8" s="44" customFormat="1" ht="12.75">
      <c r="A72" s="97" t="s">
        <v>141</v>
      </c>
      <c r="B72" s="43"/>
      <c r="C72" s="43"/>
      <c r="D72" s="58"/>
      <c r="E72" s="67"/>
      <c r="F72" s="67"/>
      <c r="G72" s="67"/>
      <c r="H72" s="67"/>
    </row>
    <row r="73" spans="1:8" s="44" customFormat="1" ht="12.75">
      <c r="A73" s="97" t="s">
        <v>127</v>
      </c>
      <c r="B73" s="43"/>
      <c r="C73" s="43"/>
      <c r="D73" s="58"/>
      <c r="E73" s="67"/>
      <c r="F73" s="67"/>
      <c r="G73" s="67"/>
      <c r="H73" s="67"/>
    </row>
    <row r="76" spans="6:8" ht="12.75">
      <c r="F76" s="10"/>
      <c r="G76" s="10"/>
      <c r="H76" s="10"/>
    </row>
  </sheetData>
  <sheetProtection/>
  <mergeCells count="2">
    <mergeCell ref="D40:D41"/>
    <mergeCell ref="F40:F41"/>
  </mergeCells>
  <printOptions/>
  <pageMargins left="0.75" right="0.75" top="0.69" bottom="0.28" header="0.2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37.140625" style="0" customWidth="1"/>
    <col min="2" max="2" width="9.00390625" style="0" customWidth="1"/>
    <col min="3" max="3" width="1.1484375" style="0" hidden="1" customWidth="1"/>
    <col min="4" max="4" width="8.57421875" style="0" customWidth="1"/>
    <col min="5" max="5" width="12.140625" style="0" bestFit="1" customWidth="1"/>
    <col min="6" max="6" width="11.140625" style="0" customWidth="1"/>
    <col min="7" max="7" width="9.28125" style="0" customWidth="1"/>
    <col min="8" max="8" width="9.7109375" style="28" customWidth="1"/>
    <col min="9" max="9" width="11.57421875" style="0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6"/>
      <c r="I1" s="2"/>
    </row>
    <row r="2" spans="1:9" ht="13.5">
      <c r="A2" s="8" t="s">
        <v>1</v>
      </c>
      <c r="B2" s="2"/>
      <c r="C2" s="2"/>
      <c r="D2" s="2"/>
      <c r="E2" s="2"/>
      <c r="F2" s="2"/>
      <c r="G2" s="2"/>
      <c r="H2" s="26"/>
      <c r="I2" s="2"/>
    </row>
    <row r="3" spans="1:9" ht="12.75">
      <c r="A3" s="1"/>
      <c r="B3" s="2"/>
      <c r="C3" s="2"/>
      <c r="D3" s="2"/>
      <c r="E3" s="2"/>
      <c r="F3" s="2"/>
      <c r="G3" s="2"/>
      <c r="H3" s="26"/>
      <c r="I3" s="2"/>
    </row>
    <row r="4" spans="1:9" s="44" customFormat="1" ht="12.75">
      <c r="A4" s="42" t="s">
        <v>75</v>
      </c>
      <c r="B4" s="43"/>
      <c r="C4" s="43"/>
      <c r="D4" s="43"/>
      <c r="E4" s="43"/>
      <c r="F4" s="43"/>
      <c r="G4" s="43"/>
      <c r="H4" s="110"/>
      <c r="I4" s="43"/>
    </row>
    <row r="5" spans="1:9" s="44" customFormat="1" ht="12.75">
      <c r="A5" s="42" t="s">
        <v>175</v>
      </c>
      <c r="B5" s="43"/>
      <c r="C5" s="43"/>
      <c r="D5" s="43"/>
      <c r="E5" s="43"/>
      <c r="F5" s="43"/>
      <c r="G5" s="43"/>
      <c r="H5" s="110"/>
      <c r="I5" s="43"/>
    </row>
    <row r="6" spans="1:9" s="44" customFormat="1" ht="12.75">
      <c r="A6" s="42" t="s">
        <v>15</v>
      </c>
      <c r="B6" s="43"/>
      <c r="C6" s="43"/>
      <c r="D6" s="43"/>
      <c r="E6" s="43"/>
      <c r="F6" s="43"/>
      <c r="G6" s="43"/>
      <c r="H6" s="110"/>
      <c r="I6" s="43"/>
    </row>
    <row r="7" spans="1:9" s="44" customFormat="1" ht="12.75">
      <c r="A7" s="43"/>
      <c r="B7" s="43"/>
      <c r="C7" s="43"/>
      <c r="D7" s="43"/>
      <c r="E7" s="43"/>
      <c r="F7" s="43"/>
      <c r="G7" s="43"/>
      <c r="H7" s="110"/>
      <c r="I7" s="43"/>
    </row>
    <row r="8" spans="1:9" s="44" customFormat="1" ht="12.75">
      <c r="A8" s="43"/>
      <c r="B8" s="134" t="s">
        <v>76</v>
      </c>
      <c r="C8" s="135"/>
      <c r="D8" s="135"/>
      <c r="E8" s="135"/>
      <c r="F8" s="135"/>
      <c r="G8" s="136"/>
      <c r="H8" s="110"/>
      <c r="I8" s="43"/>
    </row>
    <row r="9" spans="1:9" s="44" customFormat="1" ht="12.75">
      <c r="A9" s="43"/>
      <c r="B9" s="138" t="s">
        <v>130</v>
      </c>
      <c r="C9" s="139"/>
      <c r="D9" s="139"/>
      <c r="E9" s="140"/>
      <c r="F9" s="111" t="s">
        <v>131</v>
      </c>
      <c r="G9" s="112"/>
      <c r="H9" s="110"/>
      <c r="I9" s="43"/>
    </row>
    <row r="10" spans="1:9" s="44" customFormat="1" ht="12.75">
      <c r="A10" s="43"/>
      <c r="B10" s="46" t="s">
        <v>77</v>
      </c>
      <c r="C10" s="46" t="s">
        <v>120</v>
      </c>
      <c r="D10" s="137" t="s">
        <v>45</v>
      </c>
      <c r="E10" s="137"/>
      <c r="F10" s="46" t="s">
        <v>79</v>
      </c>
      <c r="G10" s="46" t="s">
        <v>2</v>
      </c>
      <c r="H10" s="110" t="s">
        <v>80</v>
      </c>
      <c r="I10" s="46" t="s">
        <v>2</v>
      </c>
    </row>
    <row r="11" spans="1:9" s="44" customFormat="1" ht="25.5">
      <c r="A11" s="43"/>
      <c r="B11" s="113" t="s">
        <v>78</v>
      </c>
      <c r="C11" s="113" t="s">
        <v>121</v>
      </c>
      <c r="D11" s="114" t="s">
        <v>155</v>
      </c>
      <c r="E11" s="115" t="s">
        <v>156</v>
      </c>
      <c r="F11" s="113" t="s">
        <v>178</v>
      </c>
      <c r="G11" s="46"/>
      <c r="H11" s="113" t="s">
        <v>81</v>
      </c>
      <c r="I11" s="113" t="s">
        <v>82</v>
      </c>
    </row>
    <row r="12" spans="1:9" ht="12.75">
      <c r="A12" s="2"/>
      <c r="B12" s="9" t="s">
        <v>3</v>
      </c>
      <c r="C12" s="9" t="s">
        <v>3</v>
      </c>
      <c r="D12" s="9" t="s">
        <v>3</v>
      </c>
      <c r="E12" s="9" t="s">
        <v>3</v>
      </c>
      <c r="F12" s="9" t="s">
        <v>3</v>
      </c>
      <c r="G12" s="9" t="s">
        <v>3</v>
      </c>
      <c r="H12" s="26" t="s">
        <v>3</v>
      </c>
      <c r="I12" s="9" t="s">
        <v>3</v>
      </c>
    </row>
    <row r="13" spans="1:9" ht="12.75">
      <c r="A13" s="2" t="s">
        <v>83</v>
      </c>
      <c r="B13" s="9"/>
      <c r="C13" s="9"/>
      <c r="D13" s="9"/>
      <c r="E13" s="9"/>
      <c r="F13" s="9"/>
      <c r="G13" s="9"/>
      <c r="H13" s="26"/>
      <c r="I13" s="9"/>
    </row>
    <row r="14" spans="1:9" ht="12.75">
      <c r="A14" s="39" t="s">
        <v>179</v>
      </c>
      <c r="B14" s="9"/>
      <c r="C14" s="9"/>
      <c r="D14" s="9"/>
      <c r="E14" s="9"/>
      <c r="F14" s="9"/>
      <c r="G14" s="9"/>
      <c r="H14" s="26"/>
      <c r="I14" s="9"/>
    </row>
    <row r="15" spans="1:9" ht="12.75">
      <c r="A15" s="2"/>
      <c r="B15" s="2"/>
      <c r="C15" s="2"/>
      <c r="D15" s="2"/>
      <c r="E15" s="2"/>
      <c r="F15" s="2"/>
      <c r="G15" s="2"/>
      <c r="H15" s="26"/>
      <c r="I15" s="2"/>
    </row>
    <row r="16" spans="1:9" ht="12.75">
      <c r="A16" s="2" t="s">
        <v>128</v>
      </c>
      <c r="B16" s="10">
        <v>97533</v>
      </c>
      <c r="C16" s="10">
        <v>0</v>
      </c>
      <c r="D16" s="10">
        <v>2704</v>
      </c>
      <c r="E16" s="10">
        <v>0</v>
      </c>
      <c r="F16" s="10">
        <v>24667</v>
      </c>
      <c r="G16" s="10">
        <f>SUM(B16:F16)</f>
        <v>124904</v>
      </c>
      <c r="H16" s="27">
        <f>1+3099</f>
        <v>3100</v>
      </c>
      <c r="I16" s="10">
        <f>SUM(G16:H16)</f>
        <v>128004</v>
      </c>
    </row>
    <row r="17" spans="1:9" s="44" customFormat="1" ht="12.75">
      <c r="A17" s="43"/>
      <c r="B17" s="88"/>
      <c r="C17" s="88"/>
      <c r="D17" s="88"/>
      <c r="E17" s="88"/>
      <c r="F17" s="88"/>
      <c r="G17" s="88"/>
      <c r="H17" s="116"/>
      <c r="I17" s="88"/>
    </row>
    <row r="18" spans="1:9" s="44" customFormat="1" ht="12.75" customHeight="1">
      <c r="A18" s="43" t="s">
        <v>85</v>
      </c>
      <c r="B18" s="88"/>
      <c r="C18" s="88"/>
      <c r="D18" s="88"/>
      <c r="E18" s="88"/>
      <c r="F18" s="88"/>
      <c r="G18" s="88"/>
      <c r="H18" s="116"/>
      <c r="I18" s="88"/>
    </row>
    <row r="19" spans="1:9" s="44" customFormat="1" ht="12.75" customHeight="1">
      <c r="A19" s="43" t="s">
        <v>86</v>
      </c>
      <c r="B19" s="109">
        <v>1</v>
      </c>
      <c r="C19" s="109"/>
      <c r="D19" s="88">
        <v>0</v>
      </c>
      <c r="E19" s="88">
        <v>0</v>
      </c>
      <c r="F19" s="88">
        <v>0</v>
      </c>
      <c r="G19" s="109">
        <f>SUM(B19:F19)</f>
        <v>1</v>
      </c>
      <c r="H19" s="88">
        <v>0</v>
      </c>
      <c r="I19" s="109">
        <f>SUM(G19:H19)</f>
        <v>1</v>
      </c>
    </row>
    <row r="20" spans="1:9" s="44" customFormat="1" ht="12.75" customHeight="1" hidden="1">
      <c r="A20" s="43"/>
      <c r="B20" s="109"/>
      <c r="C20" s="109"/>
      <c r="D20" s="109"/>
      <c r="E20" s="109"/>
      <c r="F20" s="109"/>
      <c r="G20" s="109"/>
      <c r="H20" s="117"/>
      <c r="I20" s="88"/>
    </row>
    <row r="21" spans="1:9" s="44" customFormat="1" ht="12.75" customHeight="1" hidden="1">
      <c r="A21" s="43" t="s">
        <v>87</v>
      </c>
      <c r="B21" s="109"/>
      <c r="C21" s="109"/>
      <c r="D21" s="109"/>
      <c r="E21" s="109"/>
      <c r="F21" s="109"/>
      <c r="G21" s="109"/>
      <c r="H21" s="117"/>
      <c r="I21" s="88"/>
    </row>
    <row r="22" spans="1:9" s="44" customFormat="1" ht="12.75" customHeight="1" hidden="1">
      <c r="A22" s="43"/>
      <c r="B22" s="109"/>
      <c r="C22" s="109"/>
      <c r="D22" s="109"/>
      <c r="E22" s="109"/>
      <c r="F22" s="109"/>
      <c r="G22" s="109"/>
      <c r="H22" s="117"/>
      <c r="I22" s="88"/>
    </row>
    <row r="23" spans="1:9" s="44" customFormat="1" ht="12.75" customHeight="1" hidden="1">
      <c r="A23" s="43" t="s">
        <v>88</v>
      </c>
      <c r="B23" s="109">
        <v>0</v>
      </c>
      <c r="C23" s="109"/>
      <c r="D23" s="109">
        <v>0</v>
      </c>
      <c r="E23" s="109">
        <v>0</v>
      </c>
      <c r="F23" s="109">
        <v>0</v>
      </c>
      <c r="G23" s="109">
        <v>0</v>
      </c>
      <c r="H23" s="117"/>
      <c r="I23" s="88"/>
    </row>
    <row r="24" spans="1:9" s="44" customFormat="1" ht="12.75" customHeight="1" hidden="1">
      <c r="A24" s="43"/>
      <c r="B24" s="109"/>
      <c r="C24" s="109"/>
      <c r="D24" s="109"/>
      <c r="E24" s="109"/>
      <c r="F24" s="109"/>
      <c r="G24" s="109"/>
      <c r="H24" s="117"/>
      <c r="I24" s="88"/>
    </row>
    <row r="25" spans="1:9" s="44" customFormat="1" ht="12.75" customHeight="1" hidden="1">
      <c r="A25" s="43" t="s">
        <v>89</v>
      </c>
      <c r="B25" s="109">
        <v>0</v>
      </c>
      <c r="C25" s="109"/>
      <c r="D25" s="109">
        <v>0</v>
      </c>
      <c r="E25" s="109">
        <v>0</v>
      </c>
      <c r="F25" s="109">
        <v>0</v>
      </c>
      <c r="G25" s="109">
        <v>0</v>
      </c>
      <c r="H25" s="117">
        <v>0</v>
      </c>
      <c r="I25" s="118">
        <v>0</v>
      </c>
    </row>
    <row r="26" spans="1:9" s="44" customFormat="1" ht="12.75" customHeight="1" hidden="1">
      <c r="A26" s="43"/>
      <c r="B26" s="109"/>
      <c r="C26" s="109"/>
      <c r="D26" s="109"/>
      <c r="E26" s="109"/>
      <c r="F26" s="109"/>
      <c r="G26" s="109"/>
      <c r="H26" s="117"/>
      <c r="I26" s="88"/>
    </row>
    <row r="27" spans="1:9" s="44" customFormat="1" ht="12.75" customHeight="1" hidden="1">
      <c r="A27" s="43" t="s">
        <v>90</v>
      </c>
      <c r="B27" s="109">
        <v>0</v>
      </c>
      <c r="C27" s="109"/>
      <c r="D27" s="109">
        <v>0</v>
      </c>
      <c r="E27" s="109">
        <v>0</v>
      </c>
      <c r="F27" s="109">
        <v>0</v>
      </c>
      <c r="G27" s="109">
        <v>0</v>
      </c>
      <c r="H27" s="117"/>
      <c r="I27" s="88"/>
    </row>
    <row r="28" spans="1:9" s="44" customFormat="1" ht="12.75" customHeight="1" hidden="1">
      <c r="A28" s="43" t="s">
        <v>91</v>
      </c>
      <c r="B28" s="109"/>
      <c r="C28" s="109"/>
      <c r="D28" s="109"/>
      <c r="E28" s="109"/>
      <c r="F28" s="109"/>
      <c r="G28" s="109"/>
      <c r="H28" s="117"/>
      <c r="I28" s="88"/>
    </row>
    <row r="29" spans="1:9" s="44" customFormat="1" ht="12.75" customHeight="1" hidden="1">
      <c r="A29" s="43" t="s">
        <v>92</v>
      </c>
      <c r="B29" s="109">
        <v>0</v>
      </c>
      <c r="C29" s="109"/>
      <c r="D29" s="109">
        <v>0</v>
      </c>
      <c r="E29" s="109">
        <v>0</v>
      </c>
      <c r="F29" s="109">
        <v>0</v>
      </c>
      <c r="G29" s="109">
        <v>0</v>
      </c>
      <c r="H29" s="117">
        <v>0</v>
      </c>
      <c r="I29" s="118">
        <v>0</v>
      </c>
    </row>
    <row r="30" spans="1:9" s="44" customFormat="1" ht="12.75" customHeight="1" hidden="1">
      <c r="A30" s="43"/>
      <c r="B30" s="109"/>
      <c r="C30" s="109"/>
      <c r="D30" s="109"/>
      <c r="E30" s="109"/>
      <c r="F30" s="109"/>
      <c r="G30" s="109"/>
      <c r="H30" s="117"/>
      <c r="I30" s="88"/>
    </row>
    <row r="31" spans="1:9" s="44" customFormat="1" ht="12.75" customHeight="1" hidden="1">
      <c r="A31" s="43" t="s">
        <v>93</v>
      </c>
      <c r="B31" s="109"/>
      <c r="C31" s="109"/>
      <c r="D31" s="109"/>
      <c r="E31" s="109"/>
      <c r="F31" s="109"/>
      <c r="G31" s="109"/>
      <c r="H31" s="117"/>
      <c r="I31" s="88"/>
    </row>
    <row r="32" spans="1:9" s="44" customFormat="1" ht="12.75" customHeight="1" hidden="1">
      <c r="A32" s="43" t="s">
        <v>94</v>
      </c>
      <c r="B32" s="109">
        <v>0</v>
      </c>
      <c r="C32" s="109"/>
      <c r="D32" s="109">
        <v>0</v>
      </c>
      <c r="E32" s="109">
        <v>0</v>
      </c>
      <c r="F32" s="109">
        <v>0</v>
      </c>
      <c r="G32" s="109">
        <v>0</v>
      </c>
      <c r="H32" s="117">
        <v>0</v>
      </c>
      <c r="I32" s="118">
        <v>0</v>
      </c>
    </row>
    <row r="33" spans="1:9" s="44" customFormat="1" ht="12.75" hidden="1">
      <c r="A33" s="48" t="s">
        <v>122</v>
      </c>
      <c r="B33" s="94">
        <v>0</v>
      </c>
      <c r="C33" s="94"/>
      <c r="D33" s="94">
        <v>0</v>
      </c>
      <c r="E33" s="94">
        <v>0</v>
      </c>
      <c r="F33" s="94">
        <v>0</v>
      </c>
      <c r="G33" s="94">
        <v>0</v>
      </c>
      <c r="H33" s="119">
        <v>0</v>
      </c>
      <c r="I33" s="58">
        <f>SUM(G33:H33)</f>
        <v>0</v>
      </c>
    </row>
    <row r="34" spans="1:9" s="44" customFormat="1" ht="12.75">
      <c r="A34" s="48" t="s">
        <v>167</v>
      </c>
      <c r="B34" s="88">
        <v>0</v>
      </c>
      <c r="C34" s="94"/>
      <c r="D34" s="88">
        <v>0</v>
      </c>
      <c r="E34" s="94">
        <v>-575</v>
      </c>
      <c r="F34" s="88">
        <v>0</v>
      </c>
      <c r="G34" s="88">
        <f>SUM(B34:F34)</f>
        <v>-575</v>
      </c>
      <c r="H34" s="119">
        <f>-2100-E34</f>
        <v>-1525</v>
      </c>
      <c r="I34" s="58">
        <f>SUM(G34:H34)</f>
        <v>-2100</v>
      </c>
    </row>
    <row r="35" spans="1:9" s="44" customFormat="1" ht="12.75">
      <c r="A35" s="48"/>
      <c r="B35" s="94"/>
      <c r="C35" s="94"/>
      <c r="D35" s="94"/>
      <c r="E35" s="94"/>
      <c r="F35" s="94"/>
      <c r="G35" s="94"/>
      <c r="H35" s="119"/>
      <c r="I35" s="58"/>
    </row>
    <row r="36" spans="1:9" s="44" customFormat="1" ht="12.75">
      <c r="A36" s="120" t="s">
        <v>132</v>
      </c>
      <c r="B36" s="88">
        <v>0</v>
      </c>
      <c r="C36" s="121"/>
      <c r="D36" s="88">
        <v>0</v>
      </c>
      <c r="E36" s="88">
        <v>0</v>
      </c>
      <c r="F36" s="94">
        <f>+'[1]CIS'!G47</f>
        <v>6083</v>
      </c>
      <c r="G36" s="109">
        <f>SUM(B36:F36)</f>
        <v>6083</v>
      </c>
      <c r="H36" s="117">
        <f>+'[1]CIS'!G49</f>
        <v>431</v>
      </c>
      <c r="I36" s="88">
        <f>SUM(G36:H36)</f>
        <v>6514</v>
      </c>
    </row>
    <row r="37" spans="1:9" s="44" customFormat="1" ht="12.75">
      <c r="A37" s="43"/>
      <c r="B37" s="88"/>
      <c r="C37" s="88"/>
      <c r="D37" s="88"/>
      <c r="E37" s="88"/>
      <c r="F37" s="88"/>
      <c r="G37" s="88"/>
      <c r="H37" s="116"/>
      <c r="I37" s="88"/>
    </row>
    <row r="38" spans="1:9" s="44" customFormat="1" ht="13.5" thickBot="1">
      <c r="A38" s="43" t="s">
        <v>180</v>
      </c>
      <c r="B38" s="122">
        <f>SUM(B16:B36)</f>
        <v>97534</v>
      </c>
      <c r="C38" s="122"/>
      <c r="D38" s="122">
        <f aca="true" t="shared" si="0" ref="D38:I38">SUM(D16:D36)</f>
        <v>2704</v>
      </c>
      <c r="E38" s="122">
        <f t="shared" si="0"/>
        <v>-575</v>
      </c>
      <c r="F38" s="122">
        <f t="shared" si="0"/>
        <v>30750</v>
      </c>
      <c r="G38" s="122">
        <f t="shared" si="0"/>
        <v>130413</v>
      </c>
      <c r="H38" s="122">
        <f t="shared" si="0"/>
        <v>2006</v>
      </c>
      <c r="I38" s="93">
        <f t="shared" si="0"/>
        <v>132419</v>
      </c>
    </row>
    <row r="39" spans="1:9" ht="12.75">
      <c r="A39" s="2"/>
      <c r="B39" s="10"/>
      <c r="C39" s="10"/>
      <c r="D39" s="10"/>
      <c r="E39" s="10"/>
      <c r="F39" s="10"/>
      <c r="G39" s="5"/>
      <c r="H39" s="33"/>
      <c r="I39" s="5"/>
    </row>
    <row r="40" spans="1:9" ht="12.75">
      <c r="A40" s="2"/>
      <c r="B40" s="10"/>
      <c r="C40" s="10"/>
      <c r="D40" s="10"/>
      <c r="E40" s="10"/>
      <c r="F40" s="10"/>
      <c r="G40" s="5"/>
      <c r="H40" s="33"/>
      <c r="I40" s="5"/>
    </row>
    <row r="41" spans="1:9" s="44" customFormat="1" ht="12.75">
      <c r="A41" s="43" t="s">
        <v>83</v>
      </c>
      <c r="B41" s="46"/>
      <c r="C41" s="46"/>
      <c r="D41" s="46"/>
      <c r="E41" s="46"/>
      <c r="F41" s="46"/>
      <c r="G41" s="46"/>
      <c r="H41" s="110"/>
      <c r="I41" s="46"/>
    </row>
    <row r="42" spans="1:9" s="44" customFormat="1" ht="12.75">
      <c r="A42" s="123" t="s">
        <v>181</v>
      </c>
      <c r="B42" s="46"/>
      <c r="C42" s="46"/>
      <c r="D42" s="46"/>
      <c r="E42" s="46"/>
      <c r="F42" s="46"/>
      <c r="G42" s="46"/>
      <c r="H42" s="110"/>
      <c r="I42" s="46"/>
    </row>
    <row r="43" spans="1:9" s="44" customFormat="1" ht="12.75">
      <c r="A43" s="43"/>
      <c r="B43" s="43"/>
      <c r="C43" s="43"/>
      <c r="D43" s="43"/>
      <c r="E43" s="43"/>
      <c r="F43" s="43"/>
      <c r="G43" s="43"/>
      <c r="H43" s="110"/>
      <c r="I43" s="43"/>
    </row>
    <row r="44" spans="1:9" s="44" customFormat="1" ht="12.75">
      <c r="A44" s="43" t="s">
        <v>84</v>
      </c>
      <c r="B44" s="88">
        <v>97533</v>
      </c>
      <c r="C44" s="88">
        <v>0</v>
      </c>
      <c r="D44" s="88">
        <v>2704</v>
      </c>
      <c r="E44" s="88">
        <v>0</v>
      </c>
      <c r="F44" s="88">
        <v>22299</v>
      </c>
      <c r="G44" s="88">
        <f>SUM(B44:F44)</f>
        <v>122536</v>
      </c>
      <c r="H44" s="88">
        <v>0</v>
      </c>
      <c r="I44" s="88">
        <f>SUM(G44:H44)</f>
        <v>122536</v>
      </c>
    </row>
    <row r="45" spans="1:9" s="44" customFormat="1" ht="12.75">
      <c r="A45" s="43"/>
      <c r="B45" s="88"/>
      <c r="C45" s="88"/>
      <c r="D45" s="88"/>
      <c r="E45" s="88"/>
      <c r="F45" s="88"/>
      <c r="G45" s="88"/>
      <c r="H45" s="124"/>
      <c r="I45" s="88"/>
    </row>
    <row r="46" spans="1:9" s="44" customFormat="1" ht="12.75" customHeight="1" hidden="1">
      <c r="A46" s="43" t="s">
        <v>85</v>
      </c>
      <c r="B46" s="88"/>
      <c r="C46" s="88"/>
      <c r="D46" s="88"/>
      <c r="E46" s="88"/>
      <c r="F46" s="88"/>
      <c r="G46" s="88"/>
      <c r="H46" s="124"/>
      <c r="I46" s="88"/>
    </row>
    <row r="47" spans="1:9" s="44" customFormat="1" ht="12.75" customHeight="1" hidden="1">
      <c r="A47" s="43" t="s">
        <v>86</v>
      </c>
      <c r="B47" s="88">
        <v>0</v>
      </c>
      <c r="C47" s="88"/>
      <c r="D47" s="88">
        <v>0</v>
      </c>
      <c r="E47" s="88">
        <v>0</v>
      </c>
      <c r="F47" s="88">
        <v>0</v>
      </c>
      <c r="G47" s="88">
        <f>SUM(B47:F47)</f>
        <v>0</v>
      </c>
      <c r="H47" s="124">
        <v>0</v>
      </c>
      <c r="I47" s="88">
        <f>SUM(G47:H47)</f>
        <v>0</v>
      </c>
    </row>
    <row r="48" spans="1:9" s="44" customFormat="1" ht="12.75" customHeight="1" hidden="1">
      <c r="A48" s="43"/>
      <c r="B48" s="88"/>
      <c r="C48" s="88"/>
      <c r="D48" s="88"/>
      <c r="E48" s="88"/>
      <c r="F48" s="88"/>
      <c r="G48" s="88"/>
      <c r="H48" s="124"/>
      <c r="I48" s="88"/>
    </row>
    <row r="49" spans="1:9" s="44" customFormat="1" ht="12.75" customHeight="1" hidden="1">
      <c r="A49" s="43" t="s">
        <v>87</v>
      </c>
      <c r="B49" s="88"/>
      <c r="C49" s="88"/>
      <c r="D49" s="88"/>
      <c r="E49" s="88"/>
      <c r="F49" s="88"/>
      <c r="G49" s="88"/>
      <c r="H49" s="124"/>
      <c r="I49" s="88"/>
    </row>
    <row r="50" spans="1:9" s="44" customFormat="1" ht="12.75" customHeight="1" hidden="1">
      <c r="A50" s="43"/>
      <c r="B50" s="88"/>
      <c r="C50" s="88"/>
      <c r="D50" s="88"/>
      <c r="E50" s="88"/>
      <c r="F50" s="88"/>
      <c r="G50" s="88"/>
      <c r="H50" s="124"/>
      <c r="I50" s="88"/>
    </row>
    <row r="51" spans="1:9" s="44" customFormat="1" ht="12.75" customHeight="1" hidden="1">
      <c r="A51" s="43" t="s">
        <v>88</v>
      </c>
      <c r="B51" s="88">
        <v>0</v>
      </c>
      <c r="C51" s="88"/>
      <c r="D51" s="88">
        <v>0</v>
      </c>
      <c r="E51" s="88">
        <v>0</v>
      </c>
      <c r="F51" s="88">
        <v>0</v>
      </c>
      <c r="G51" s="88">
        <v>0</v>
      </c>
      <c r="H51" s="124">
        <v>0</v>
      </c>
      <c r="I51" s="88">
        <v>0</v>
      </c>
    </row>
    <row r="52" spans="1:9" s="44" customFormat="1" ht="12.75" customHeight="1" hidden="1">
      <c r="A52" s="43"/>
      <c r="B52" s="88"/>
      <c r="C52" s="88"/>
      <c r="D52" s="88"/>
      <c r="E52" s="88"/>
      <c r="F52" s="88"/>
      <c r="G52" s="88"/>
      <c r="H52" s="124"/>
      <c r="I52" s="88"/>
    </row>
    <row r="53" spans="1:9" s="44" customFormat="1" ht="12.75" customHeight="1" hidden="1">
      <c r="A53" s="43" t="s">
        <v>89</v>
      </c>
      <c r="B53" s="88">
        <v>0</v>
      </c>
      <c r="C53" s="88"/>
      <c r="D53" s="88">
        <v>0</v>
      </c>
      <c r="E53" s="88">
        <v>0</v>
      </c>
      <c r="F53" s="88">
        <v>0</v>
      </c>
      <c r="G53" s="88">
        <f>SUM(B53:F53)</f>
        <v>0</v>
      </c>
      <c r="H53" s="124">
        <v>0</v>
      </c>
      <c r="I53" s="88">
        <f>SUM(G53:H53)</f>
        <v>0</v>
      </c>
    </row>
    <row r="54" spans="1:9" s="44" customFormat="1" ht="12.75" customHeight="1" hidden="1">
      <c r="A54" s="43"/>
      <c r="B54" s="88"/>
      <c r="C54" s="88"/>
      <c r="D54" s="88"/>
      <c r="E54" s="88"/>
      <c r="F54" s="88"/>
      <c r="G54" s="88"/>
      <c r="H54" s="124"/>
      <c r="I54" s="88"/>
    </row>
    <row r="55" spans="1:9" s="44" customFormat="1" ht="12.75" customHeight="1" hidden="1">
      <c r="A55" s="43" t="s">
        <v>90</v>
      </c>
      <c r="B55" s="88">
        <v>0</v>
      </c>
      <c r="C55" s="88"/>
      <c r="D55" s="88">
        <v>0</v>
      </c>
      <c r="E55" s="88">
        <v>0</v>
      </c>
      <c r="F55" s="88">
        <v>0</v>
      </c>
      <c r="G55" s="88">
        <v>0</v>
      </c>
      <c r="H55" s="124">
        <v>0</v>
      </c>
      <c r="I55" s="88">
        <v>0</v>
      </c>
    </row>
    <row r="56" spans="1:9" s="44" customFormat="1" ht="12.75" customHeight="1" hidden="1">
      <c r="A56" s="43" t="s">
        <v>91</v>
      </c>
      <c r="B56" s="88"/>
      <c r="C56" s="88"/>
      <c r="D56" s="88"/>
      <c r="E56" s="88"/>
      <c r="F56" s="88"/>
      <c r="G56" s="88"/>
      <c r="H56" s="124"/>
      <c r="I56" s="88"/>
    </row>
    <row r="57" spans="1:9" s="44" customFormat="1" ht="12.75" customHeight="1" hidden="1">
      <c r="A57" s="43" t="s">
        <v>92</v>
      </c>
      <c r="B57" s="88">
        <v>0</v>
      </c>
      <c r="C57" s="88"/>
      <c r="D57" s="88">
        <v>0</v>
      </c>
      <c r="E57" s="88">
        <v>0</v>
      </c>
      <c r="F57" s="88">
        <v>0</v>
      </c>
      <c r="G57" s="88">
        <f>SUM(B57:F57)</f>
        <v>0</v>
      </c>
      <c r="H57" s="124">
        <v>0</v>
      </c>
      <c r="I57" s="88">
        <f>SUM(G57:H57)</f>
        <v>0</v>
      </c>
    </row>
    <row r="58" spans="1:9" s="44" customFormat="1" ht="12.75" customHeight="1" hidden="1">
      <c r="A58" s="43"/>
      <c r="B58" s="88"/>
      <c r="C58" s="88"/>
      <c r="D58" s="88"/>
      <c r="E58" s="88"/>
      <c r="F58" s="88"/>
      <c r="G58" s="88"/>
      <c r="H58" s="124"/>
      <c r="I58" s="88"/>
    </row>
    <row r="59" spans="1:9" s="44" customFormat="1" ht="12.75" customHeight="1" hidden="1">
      <c r="A59" s="43" t="s">
        <v>95</v>
      </c>
      <c r="B59" s="88"/>
      <c r="C59" s="88"/>
      <c r="D59" s="88"/>
      <c r="E59" s="88"/>
      <c r="F59" s="88"/>
      <c r="G59" s="88"/>
      <c r="H59" s="124"/>
      <c r="I59" s="88"/>
    </row>
    <row r="60" spans="1:9" s="44" customFormat="1" ht="12.75" customHeight="1" hidden="1">
      <c r="A60" s="43" t="s">
        <v>94</v>
      </c>
      <c r="B60" s="88">
        <v>0</v>
      </c>
      <c r="C60" s="88"/>
      <c r="D60" s="88">
        <v>0</v>
      </c>
      <c r="E60" s="88">
        <v>0</v>
      </c>
      <c r="F60" s="88">
        <v>0</v>
      </c>
      <c r="G60" s="88">
        <v>0</v>
      </c>
      <c r="H60" s="124">
        <v>0</v>
      </c>
      <c r="I60" s="88">
        <v>0</v>
      </c>
    </row>
    <row r="61" spans="1:9" s="44" customFormat="1" ht="12.75" customHeight="1">
      <c r="A61" s="48" t="s">
        <v>169</v>
      </c>
      <c r="B61" s="88">
        <v>0</v>
      </c>
      <c r="C61" s="88"/>
      <c r="D61" s="88">
        <v>0</v>
      </c>
      <c r="E61" s="88">
        <v>0</v>
      </c>
      <c r="F61" s="88">
        <v>0</v>
      </c>
      <c r="G61" s="88">
        <v>0</v>
      </c>
      <c r="H61" s="117">
        <v>3049</v>
      </c>
      <c r="I61" s="88">
        <f>+G61+H61</f>
        <v>3049</v>
      </c>
    </row>
    <row r="62" spans="1:9" s="44" customFormat="1" ht="12.75" customHeight="1">
      <c r="A62" s="48"/>
      <c r="B62" s="88"/>
      <c r="C62" s="88"/>
      <c r="D62" s="88"/>
      <c r="E62" s="88"/>
      <c r="F62" s="88"/>
      <c r="G62" s="88"/>
      <c r="H62" s="124"/>
      <c r="I62" s="88"/>
    </row>
    <row r="63" spans="1:9" s="44" customFormat="1" ht="12.75">
      <c r="A63" s="120" t="s">
        <v>168</v>
      </c>
      <c r="B63" s="88">
        <v>0</v>
      </c>
      <c r="C63" s="109">
        <v>0</v>
      </c>
      <c r="D63" s="88">
        <v>0</v>
      </c>
      <c r="E63" s="88">
        <v>0</v>
      </c>
      <c r="F63" s="109">
        <v>1394</v>
      </c>
      <c r="G63" s="88">
        <f>SUM(B63:F63)</f>
        <v>1394</v>
      </c>
      <c r="H63" s="117">
        <v>-179</v>
      </c>
      <c r="I63" s="88">
        <f>SUM(G63:H63)</f>
        <v>1215</v>
      </c>
    </row>
    <row r="64" spans="1:9" s="44" customFormat="1" ht="12.75" customHeight="1" hidden="1">
      <c r="A64" s="43"/>
      <c r="B64" s="109"/>
      <c r="C64" s="109"/>
      <c r="D64" s="109"/>
      <c r="E64" s="109"/>
      <c r="F64" s="94"/>
      <c r="G64" s="109"/>
      <c r="H64" s="117"/>
      <c r="I64" s="88"/>
    </row>
    <row r="65" spans="1:9" s="44" customFormat="1" ht="12.75" customHeight="1" hidden="1">
      <c r="A65" s="43" t="s">
        <v>65</v>
      </c>
      <c r="B65" s="88">
        <v>0</v>
      </c>
      <c r="C65" s="88"/>
      <c r="D65" s="88">
        <v>0</v>
      </c>
      <c r="E65" s="88"/>
      <c r="F65" s="88">
        <v>0</v>
      </c>
      <c r="G65" s="88">
        <v>0</v>
      </c>
      <c r="H65" s="124">
        <v>0</v>
      </c>
      <c r="I65" s="88">
        <f>SUM(G65:H65)</f>
        <v>0</v>
      </c>
    </row>
    <row r="66" spans="1:9" s="44" customFormat="1" ht="12.75">
      <c r="A66" s="43"/>
      <c r="B66" s="88"/>
      <c r="C66" s="88"/>
      <c r="D66" s="88"/>
      <c r="E66" s="88"/>
      <c r="F66" s="88"/>
      <c r="G66" s="88"/>
      <c r="H66" s="116"/>
      <c r="I66" s="88"/>
    </row>
    <row r="67" spans="1:9" s="44" customFormat="1" ht="13.5" thickBot="1">
      <c r="A67" s="43" t="s">
        <v>185</v>
      </c>
      <c r="B67" s="122">
        <f>SUM(B44:B66)</f>
        <v>97533</v>
      </c>
      <c r="C67" s="122"/>
      <c r="D67" s="122">
        <f>SUM(D44:D66)</f>
        <v>2704</v>
      </c>
      <c r="E67" s="122">
        <f>SUM(E44:E66)</f>
        <v>0</v>
      </c>
      <c r="F67" s="122">
        <f>SUM(F44:F66)</f>
        <v>23693</v>
      </c>
      <c r="G67" s="122">
        <f>SUM(G44:G66)</f>
        <v>123930</v>
      </c>
      <c r="H67" s="125">
        <f>SUM(H44:H65)</f>
        <v>2870</v>
      </c>
      <c r="I67" s="122">
        <f>SUM(I44:I66)</f>
        <v>126800</v>
      </c>
    </row>
    <row r="68" spans="1:9" s="44" customFormat="1" ht="12.75">
      <c r="A68" s="43"/>
      <c r="B68" s="88"/>
      <c r="C68" s="88"/>
      <c r="D68" s="88"/>
      <c r="E68" s="88"/>
      <c r="F68" s="88"/>
      <c r="G68" s="88"/>
      <c r="H68" s="116"/>
      <c r="I68" s="88"/>
    </row>
    <row r="69" spans="1:9" s="44" customFormat="1" ht="12.75">
      <c r="A69" s="43"/>
      <c r="B69" s="88"/>
      <c r="C69" s="88"/>
      <c r="D69" s="88"/>
      <c r="E69" s="88"/>
      <c r="F69" s="88"/>
      <c r="G69" s="88"/>
      <c r="H69" s="116"/>
      <c r="I69" s="88"/>
    </row>
    <row r="70" spans="1:9" s="44" customFormat="1" ht="12.75">
      <c r="A70" s="97" t="s">
        <v>96</v>
      </c>
      <c r="B70" s="88"/>
      <c r="C70" s="88"/>
      <c r="D70" s="88"/>
      <c r="E70" s="88"/>
      <c r="F70" s="88"/>
      <c r="G70" s="88"/>
      <c r="H70" s="116"/>
      <c r="I70" s="88"/>
    </row>
    <row r="71" spans="1:9" s="44" customFormat="1" ht="12.75">
      <c r="A71" s="97" t="s">
        <v>127</v>
      </c>
      <c r="B71" s="88"/>
      <c r="C71" s="88"/>
      <c r="D71" s="88"/>
      <c r="E71" s="88"/>
      <c r="F71" s="88"/>
      <c r="G71" s="88"/>
      <c r="H71" s="116"/>
      <c r="I71" s="88"/>
    </row>
    <row r="72" spans="1:9" ht="12.75">
      <c r="A72" s="2"/>
      <c r="B72" s="2"/>
      <c r="C72" s="2"/>
      <c r="D72" s="2"/>
      <c r="E72" s="2"/>
      <c r="F72" s="2"/>
      <c r="G72" s="2"/>
      <c r="H72" s="26"/>
      <c r="I72" s="2"/>
    </row>
    <row r="73" spans="1:9" ht="12.75">
      <c r="A73" s="2"/>
      <c r="B73" s="2"/>
      <c r="C73" s="2"/>
      <c r="D73" s="2"/>
      <c r="E73" s="2"/>
      <c r="F73" s="2"/>
      <c r="G73" s="2"/>
      <c r="H73" s="26"/>
      <c r="I73" s="2"/>
    </row>
    <row r="74" spans="1:9" s="6" customFormat="1" ht="12.75">
      <c r="A74" s="4"/>
      <c r="B74" s="4"/>
      <c r="C74" s="4"/>
      <c r="D74" s="4"/>
      <c r="E74" s="4"/>
      <c r="F74" s="4"/>
      <c r="G74" s="4"/>
      <c r="H74" s="40"/>
      <c r="I74" s="4"/>
    </row>
    <row r="75" s="6" customFormat="1" ht="12.75">
      <c r="H75" s="41"/>
    </row>
  </sheetData>
  <sheetProtection/>
  <mergeCells count="3">
    <mergeCell ref="B8:G8"/>
    <mergeCell ref="D10:E10"/>
    <mergeCell ref="B9:E9"/>
  </mergeCells>
  <printOptions/>
  <pageMargins left="0.52" right="0.44" top="0.86" bottom="1" header="0.5" footer="0.5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2011-02-18T08:09:41Z</cp:lastPrinted>
  <dcterms:created xsi:type="dcterms:W3CDTF">2007-05-14T10:50:48Z</dcterms:created>
  <dcterms:modified xsi:type="dcterms:W3CDTF">2011-05-25T09:56:37Z</dcterms:modified>
  <cp:category/>
  <cp:version/>
  <cp:contentType/>
  <cp:contentStatus/>
</cp:coreProperties>
</file>