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7665" windowHeight="7755" firstSheet="4" activeTab="4"/>
  </bookViews>
  <sheets>
    <sheet name="Detail-B(2)A" sheetId="1" state="hidden" r:id="rId1"/>
    <sheet name="Ttl Sum(2)Aa" sheetId="2" state="hidden" r:id="rId2"/>
    <sheet name="Unrealise gain&amp;loss" sheetId="3" state="hidden" r:id="rId3"/>
    <sheet name="EPS -Q1" sheetId="4" state="hidden" r:id="rId4"/>
    <sheet name="KFI" sheetId="5" r:id="rId5"/>
    <sheet name="CIS" sheetId="6" r:id="rId6"/>
    <sheet name="CBS" sheetId="7" r:id="rId7"/>
    <sheet name="CCF" sheetId="8" r:id="rId8"/>
    <sheet name="CCIE" sheetId="9" r:id="rId9"/>
    <sheet name="Ttl Sum" sheetId="10" state="hidden" r:id="rId10"/>
    <sheet name="Summ(2)A" sheetId="11" state="hidden" r:id="rId11"/>
    <sheet name="Summ(2)" sheetId="12" state="hidden" r:id="rId12"/>
  </sheets>
  <definedNames>
    <definedName name="_xlnm.Print_Area" localSheetId="6">'CBS'!$A$1:$F$55</definedName>
    <definedName name="_xlnm.Print_Area" localSheetId="7">'CCF'!$A$1:$F$66</definedName>
    <definedName name="_xlnm.Print_Area" localSheetId="8">'CCIE'!$A$1:$H$71</definedName>
    <definedName name="_xlnm.Print_Area" localSheetId="5">'CIS'!$A$1:$I$62</definedName>
    <definedName name="_xlnm.Print_Area" localSheetId="0">'Detail-B(2)A'!$A$1:$U$174</definedName>
    <definedName name="_xlnm.Print_Area" localSheetId="3">'EPS -Q1'!$A$1:$J$150</definedName>
    <definedName name="_xlnm.Print_Area" localSheetId="4">'KFI'!$A$1:$F$44</definedName>
    <definedName name="_xlnm.Print_Area" localSheetId="11">'Summ(2)'!$A$1:$J$174</definedName>
    <definedName name="_xlnm.Print_Area" localSheetId="10">'Summ(2)A'!$A$1:$K$174</definedName>
    <definedName name="_xlnm.Print_Area" localSheetId="9">'Ttl Sum'!$A$1:$X$170</definedName>
  </definedNames>
  <calcPr fullCalcOnLoad="1"/>
</workbook>
</file>

<file path=xl/comments1.xml><?xml version="1.0" encoding="utf-8"?>
<comments xmlns="http://schemas.openxmlformats.org/spreadsheetml/2006/main">
  <authors>
    <author>alteoh</author>
    <author>user</author>
  </authors>
  <commentList>
    <comment ref="P31" authorId="0">
      <text>
        <r>
          <rPr>
            <b/>
            <sz val="8"/>
            <rFont val="Tahoma"/>
            <family val="2"/>
          </rPr>
          <t>alteoh:</t>
        </r>
        <r>
          <rPr>
            <sz val="8"/>
            <rFont val="Tahoma"/>
            <family val="2"/>
          </rPr>
          <t xml:space="preserve">
Interest RM17,174
GRSB/Spanco(despatch,receptionist etc) RM13,109</t>
        </r>
      </text>
    </comment>
    <comment ref="R31" authorId="1">
      <text>
        <r>
          <rPr>
            <sz val="8"/>
            <rFont val="Tahoma"/>
            <family val="2"/>
          </rPr>
          <t>Tan:
Interest</t>
        </r>
        <r>
          <rPr>
            <sz val="8"/>
            <rFont val="Tahoma"/>
            <family val="2"/>
          </rPr>
          <t xml:space="preserve">
</t>
        </r>
      </text>
    </comment>
  </commentList>
</comments>
</file>

<file path=xl/comments5.xml><?xml version="1.0" encoding="utf-8"?>
<comments xmlns="http://schemas.openxmlformats.org/spreadsheetml/2006/main">
  <authors>
    <author>LO CHOK WOEN</author>
  </authors>
  <commentList>
    <comment ref="B38" authorId="0">
      <text>
        <r>
          <rPr>
            <b/>
            <sz val="8"/>
            <rFont val="Tahoma"/>
            <family val="2"/>
          </rPr>
          <t>LO CHOK WOEN:</t>
        </r>
        <r>
          <rPr>
            <sz val="8"/>
            <rFont val="Tahoma"/>
            <family val="2"/>
          </rPr>
          <t xml:space="preserve">
Formulas in white font in the event it is required again.</t>
        </r>
      </text>
    </comment>
  </commentList>
</comments>
</file>

<file path=xl/sharedStrings.xml><?xml version="1.0" encoding="utf-8"?>
<sst xmlns="http://schemas.openxmlformats.org/spreadsheetml/2006/main" count="918" uniqueCount="368">
  <si>
    <t>FCW HOLDINGS BERHAD</t>
  </si>
  <si>
    <t>(Company No. : 3116 K)</t>
  </si>
  <si>
    <t>Total</t>
  </si>
  <si>
    <t>RM'000</t>
  </si>
  <si>
    <t>Revenue</t>
  </si>
  <si>
    <t>Cost of Sales</t>
  </si>
  <si>
    <t>Operating Expenses</t>
  </si>
  <si>
    <t>Other Operating Income</t>
  </si>
  <si>
    <t>Gain on disposal of property, plant &amp; equipment</t>
  </si>
  <si>
    <t>Share Of Results In Associates</t>
  </si>
  <si>
    <t>Profit / (Loss) Before Tax</t>
  </si>
  <si>
    <t>Taxation</t>
  </si>
  <si>
    <t>Profit / (Loss) For The Period</t>
  </si>
  <si>
    <t>Minority Interest</t>
  </si>
  <si>
    <t>Net Profit / (Loss) For The Period</t>
  </si>
  <si>
    <t xml:space="preserve">EPS (sen)  </t>
  </si>
  <si>
    <t>- Basic</t>
  </si>
  <si>
    <t xml:space="preserve">                   </t>
  </si>
  <si>
    <t>- Diluted</t>
  </si>
  <si>
    <t>Gross Profit</t>
  </si>
  <si>
    <t>FTSB</t>
  </si>
  <si>
    <t>FTRS</t>
  </si>
  <si>
    <t>Plusnet</t>
  </si>
  <si>
    <t>FCWI</t>
  </si>
  <si>
    <t>FCWH</t>
  </si>
  <si>
    <t>Cometron</t>
  </si>
  <si>
    <t>DONATION</t>
  </si>
  <si>
    <t>MANAGEMENT FEES</t>
  </si>
  <si>
    <t>PROPERTY, PLANT AND EQUIPMENT WRITTEN OFF</t>
  </si>
  <si>
    <t>PROVISION FOR DIMINUTION IN VALUE</t>
  </si>
  <si>
    <t>IMPAIRMENT LOSS OF PROPERTY, PLANT &amp; EQUIPMENT</t>
  </si>
  <si>
    <t>MAINTENANCE OF MOTOR VEHICLES</t>
  </si>
  <si>
    <t>Provision for doubtful debts</t>
  </si>
  <si>
    <t>Rental</t>
  </si>
  <si>
    <t>MAINTEANCE OF WORKSHOP EQUIPMENT</t>
  </si>
  <si>
    <t xml:space="preserve">Staff Cost </t>
  </si>
  <si>
    <t>MAINTENANCE AND SERVICE</t>
  </si>
  <si>
    <t>MAINTENANCE OF OFFICE &amp; BUILDINGS</t>
  </si>
  <si>
    <t>MAINTENANCE OF PLANT AND MACHINERY</t>
  </si>
  <si>
    <t>MAINTENANCE OF OFFICE EQUIPMENT</t>
  </si>
  <si>
    <t>MAINTENANCE OF COMPUTER EQUIPMENT</t>
  </si>
  <si>
    <t>MAINTENANCE OF FURNITURE AND FITTINGS</t>
  </si>
  <si>
    <t>MAINTENANCE OF ELECTRICAL FITTINGS</t>
  </si>
  <si>
    <t>Administrative Expenses</t>
  </si>
  <si>
    <t>AGM Expenses</t>
  </si>
  <si>
    <t>Audit Fees - External</t>
  </si>
  <si>
    <t>Audit Fees - Internal</t>
  </si>
  <si>
    <t>Bank/LC/BG Charges</t>
  </si>
  <si>
    <t>Filing &amp; Attestation Fees</t>
  </si>
  <si>
    <t>Insurance</t>
  </si>
  <si>
    <t>KLSE Listings Fees</t>
  </si>
  <si>
    <t>Legal Fees</t>
  </si>
  <si>
    <t>License Fees</t>
  </si>
  <si>
    <t>Newspaper &amp; Periodical</t>
  </si>
  <si>
    <t>Postage &amp; Courier Charges</t>
  </si>
  <si>
    <t>Printing &amp; Stationery</t>
  </si>
  <si>
    <t>Professional Fees</t>
  </si>
  <si>
    <t>Quit Rent &amp; Assessment</t>
  </si>
  <si>
    <t>Rental Expenses</t>
  </si>
  <si>
    <t>Secretarial Fees</t>
  </si>
  <si>
    <t>Shares Registration Fees</t>
  </si>
  <si>
    <t>Subscription</t>
  </si>
  <si>
    <t>Sundry Expenses</t>
  </si>
  <si>
    <t>Tax Fees</t>
  </si>
  <si>
    <t>Telephone &amp; Fax</t>
  </si>
  <si>
    <t>Water &amp; Electricity</t>
  </si>
  <si>
    <t>Bad Debts Written Off - Non-Trade</t>
  </si>
  <si>
    <t>Maintenance &amp; Service</t>
  </si>
  <si>
    <t>By Business Segments</t>
  </si>
  <si>
    <t>Condensed Consolidated Income Statement</t>
  </si>
  <si>
    <t>Depreciation/Amortization</t>
  </si>
  <si>
    <t>Finance Cost</t>
  </si>
  <si>
    <t>Marketing Expenses</t>
  </si>
  <si>
    <t>Other Operating Costs</t>
  </si>
  <si>
    <t>Corporate Exercise Expenses</t>
  </si>
  <si>
    <t>Total Other Operating Costs</t>
  </si>
  <si>
    <t>Investment</t>
  </si>
  <si>
    <t>Transportation</t>
  </si>
  <si>
    <t>Inventories written down</t>
  </si>
  <si>
    <t>Shares Maintenance Fees</t>
  </si>
  <si>
    <t>Bad debts written off</t>
  </si>
  <si>
    <t>Dormants</t>
  </si>
  <si>
    <t xml:space="preserve">Telecommunication </t>
  </si>
  <si>
    <t>Grand Total</t>
  </si>
  <si>
    <t>TOTAL - Administrative expenses</t>
  </si>
  <si>
    <t>Condensed Consolidated Budgeted Income Statement</t>
  </si>
  <si>
    <t>Profit / (Loss) Before Other Operating Income</t>
  </si>
  <si>
    <t>For the Cumulative 2 Quarters Ended 30 Dec 2008</t>
  </si>
  <si>
    <t>For period ended 31 Dec 2008</t>
  </si>
  <si>
    <t>For the cummulative 2 Quarter Ended 31 Dec 2008</t>
  </si>
  <si>
    <t xml:space="preserve">BUDGET Q2 FY0809 </t>
  </si>
  <si>
    <t>ACTUAL Q2</t>
  </si>
  <si>
    <t>VARIANCES (Budget Vs Actual)</t>
  </si>
  <si>
    <t xml:space="preserve">Telecomm'n </t>
  </si>
  <si>
    <t xml:space="preserve">Telecom'n </t>
  </si>
  <si>
    <t xml:space="preserve">ACTUAL Q1 FY0809 </t>
  </si>
  <si>
    <t>BUDGETED Q1</t>
  </si>
  <si>
    <t>VARIANCES (Actual Vs Budget)</t>
  </si>
  <si>
    <r>
      <t xml:space="preserve">For the </t>
    </r>
    <r>
      <rPr>
        <b/>
        <u val="single"/>
        <sz val="10"/>
        <rFont val="Arial Narrow"/>
        <family val="2"/>
      </rPr>
      <t>1st Quarter</t>
    </r>
    <r>
      <rPr>
        <b/>
        <sz val="10"/>
        <rFont val="Arial Narrow"/>
        <family val="2"/>
      </rPr>
      <t xml:space="preserve"> Ended 30 Sept 2008 (</t>
    </r>
    <r>
      <rPr>
        <b/>
        <sz val="10"/>
        <color indexed="10"/>
        <rFont val="Arial Narrow"/>
        <family val="2"/>
      </rPr>
      <t>Revised</t>
    </r>
    <r>
      <rPr>
        <b/>
        <sz val="10"/>
        <rFont val="Arial Narrow"/>
        <family val="2"/>
      </rPr>
      <t>)</t>
    </r>
  </si>
  <si>
    <t xml:space="preserve"> </t>
  </si>
  <si>
    <t>(Unaudited)</t>
  </si>
  <si>
    <t>FY 2009/10</t>
  </si>
  <si>
    <t>Current</t>
  </si>
  <si>
    <t>Comparative</t>
  </si>
  <si>
    <t>Quarter</t>
  </si>
  <si>
    <t>3 Months</t>
  </si>
  <si>
    <t>Ended</t>
  </si>
  <si>
    <t>Cumulative</t>
  </si>
  <si>
    <t xml:space="preserve">Gross Profit </t>
  </si>
  <si>
    <t>Gain on Disposal of Property, Plant &amp; Equipment</t>
  </si>
  <si>
    <t>Attributable to:</t>
  </si>
  <si>
    <t xml:space="preserve">Quarter </t>
  </si>
  <si>
    <t>Year</t>
  </si>
  <si>
    <t xml:space="preserve">As At </t>
  </si>
  <si>
    <t>As At</t>
  </si>
  <si>
    <t>(Audited)</t>
  </si>
  <si>
    <t>Property, Plant and Equipment</t>
  </si>
  <si>
    <t>Investment Properties</t>
  </si>
  <si>
    <t>Investments In Associates</t>
  </si>
  <si>
    <t>Other Investments</t>
  </si>
  <si>
    <t>Deferred Expenditure</t>
  </si>
  <si>
    <t>Current Assets</t>
  </si>
  <si>
    <t xml:space="preserve">Inventories </t>
  </si>
  <si>
    <t>Receivables</t>
  </si>
  <si>
    <t xml:space="preserve">Deposits with financial institutions </t>
  </si>
  <si>
    <t>Cash and bank balances</t>
  </si>
  <si>
    <t>Current Liabilities</t>
  </si>
  <si>
    <t>Payables</t>
  </si>
  <si>
    <t>Short-term borrowings and bank overdraft</t>
  </si>
  <si>
    <t>Net Current Assets</t>
  </si>
  <si>
    <t>Share Capital</t>
  </si>
  <si>
    <t>Reserves</t>
  </si>
  <si>
    <t>Shareholders' Equity</t>
  </si>
  <si>
    <t>Long Term Payable</t>
  </si>
  <si>
    <t>3 months</t>
  </si>
  <si>
    <t>ended</t>
  </si>
  <si>
    <t>RM' 000</t>
  </si>
  <si>
    <t>Adjustments for:</t>
  </si>
  <si>
    <t>Non-cash items</t>
  </si>
  <si>
    <t>Share of results in associate</t>
  </si>
  <si>
    <t>Non-operating items</t>
  </si>
  <si>
    <t>Operating profit before working capital changes</t>
  </si>
  <si>
    <t>Net changes in current assets</t>
  </si>
  <si>
    <t>Net changes in current liabilities</t>
  </si>
  <si>
    <t>Cash generated from operations</t>
  </si>
  <si>
    <t>Interest income received</t>
  </si>
  <si>
    <t>Interest expense paid</t>
  </si>
  <si>
    <t>Net cash flow generated from operating activities</t>
  </si>
  <si>
    <t>Proceeds from disposal of :</t>
  </si>
  <si>
    <t>property, plant and equipment</t>
  </si>
  <si>
    <t>investment in associate</t>
  </si>
  <si>
    <t>investment in subsidiary</t>
  </si>
  <si>
    <t>Purchase investment properties</t>
  </si>
  <si>
    <t>Proceeds from disposal of unquoted shares</t>
  </si>
  <si>
    <t>Rights issue expenses</t>
  </si>
  <si>
    <t>Proceeds from exercise of warrants 2003/2013</t>
  </si>
  <si>
    <t>Proceeds from rights issue</t>
  </si>
  <si>
    <t>Repayment of short term borrowings</t>
  </si>
  <si>
    <t>Dividend paid to minorities</t>
  </si>
  <si>
    <t>Capital Reduction</t>
  </si>
  <si>
    <t>NET CHANGES IN CASH AND CASH EQUIVALENTS</t>
  </si>
  <si>
    <t>CASH AND CASH EQUIVALENTS AT BEGINNING OF PERIOD</t>
  </si>
  <si>
    <t>CASH AND CASH EQUIVALENTS AT END OF PERIOD</t>
  </si>
  <si>
    <t>Bank Overdraft</t>
  </si>
  <si>
    <t>CONDENSED CONSOLIDATED STATEMENT OF CHANGES IN EQUITY</t>
  </si>
  <si>
    <t>Attributable to Shareholders of the Company</t>
  </si>
  <si>
    <t xml:space="preserve">Share </t>
  </si>
  <si>
    <t>Capital</t>
  </si>
  <si>
    <t xml:space="preserve">Accumulated </t>
  </si>
  <si>
    <t>Minority</t>
  </si>
  <si>
    <t>Reserve</t>
  </si>
  <si>
    <t>Profit / (Losses)</t>
  </si>
  <si>
    <t>Interest</t>
  </si>
  <si>
    <t>Equity</t>
  </si>
  <si>
    <t>Period ended</t>
  </si>
  <si>
    <t>At 1st July 2009</t>
  </si>
  <si>
    <t>Movements during the period:</t>
  </si>
  <si>
    <t>Exercise of warrants 2003/2013</t>
  </si>
  <si>
    <t>Rights issue</t>
  </si>
  <si>
    <t>Capitalization for rights issue</t>
  </si>
  <si>
    <t>Capital cancellation and share consolidation</t>
  </si>
  <si>
    <t>Reversal of surplus revaluation by an associate</t>
  </si>
  <si>
    <t>Utilisation of share premium to reduce</t>
  </si>
  <si>
    <t xml:space="preserve">  accumulated losses</t>
  </si>
  <si>
    <t>Issue of new ordinary shares pursuant to</t>
  </si>
  <si>
    <t xml:space="preserve">  the rights issue</t>
  </si>
  <si>
    <t>Issue of new ordinary shares pursant to</t>
  </si>
  <si>
    <t>(The Condensed Consolidated Statement Of Changes In Equity should be read in conjunction</t>
  </si>
  <si>
    <t>(Company No. : 3116 K )</t>
  </si>
  <si>
    <t>INDIVIDUAL QUARTER</t>
  </si>
  <si>
    <t>CUMULATIVE QUARTER</t>
  </si>
  <si>
    <t>Current Year Quarter</t>
  </si>
  <si>
    <t>Preceding Year Corresponding Quarter</t>
  </si>
  <si>
    <t>Current Year To Date</t>
  </si>
  <si>
    <t>Preceding Year Corresponding Period</t>
  </si>
  <si>
    <t>Proposed/Declared dividend per share (sen)</t>
  </si>
  <si>
    <t>As At End Of Current Quarter</t>
  </si>
  <si>
    <t>As At Preceding Financial Year End</t>
  </si>
  <si>
    <t>Net  assets per share attributable to ordinary equity holders of the parent (RM)</t>
  </si>
  <si>
    <t>ADDITIONAL INFORMATION</t>
  </si>
  <si>
    <t>Profit/(Loss) from operations</t>
  </si>
  <si>
    <t>Gross interest income</t>
  </si>
  <si>
    <t>Gross interest expense</t>
  </si>
  <si>
    <t>FCW Holdings Berhad</t>
  </si>
  <si>
    <t>Earnings per share</t>
  </si>
  <si>
    <t>NO. OF SHARES</t>
  </si>
  <si>
    <t>Avg.</t>
  </si>
  <si>
    <t xml:space="preserve">Number </t>
  </si>
  <si>
    <t>WEIGHTED AVR</t>
  </si>
  <si>
    <t>Market</t>
  </si>
  <si>
    <t>Issue</t>
  </si>
  <si>
    <t xml:space="preserve">of </t>
  </si>
  <si>
    <t>Price</t>
  </si>
  <si>
    <t>Months</t>
  </si>
  <si>
    <t>Ordinary shares</t>
  </si>
  <si>
    <t>Balance b/f</t>
  </si>
  <si>
    <t>N.A</t>
  </si>
  <si>
    <t>As at period end</t>
  </si>
  <si>
    <t>Weighted average number of ordinary shares</t>
  </si>
  <si>
    <t>For current quarter</t>
  </si>
  <si>
    <t>Ref</t>
  </si>
  <si>
    <t>Profit =</t>
  </si>
  <si>
    <t>(i)</t>
  </si>
  <si>
    <t>Basic EPS</t>
  </si>
  <si>
    <t>A</t>
  </si>
  <si>
    <t>B</t>
  </si>
  <si>
    <t>Basic EPS (RM)</t>
  </si>
  <si>
    <t>C = B/A</t>
  </si>
  <si>
    <t>(ii)</t>
  </si>
  <si>
    <t>Diluted Basic EPS</t>
  </si>
  <si>
    <t>WARRANT A</t>
  </si>
  <si>
    <t>D</t>
  </si>
  <si>
    <t>Average market price (As per below)</t>
  </si>
  <si>
    <t>E</t>
  </si>
  <si>
    <t>Weighted average number of warrants</t>
  </si>
  <si>
    <t>F</t>
  </si>
  <si>
    <t>Exercise price</t>
  </si>
  <si>
    <t>G</t>
  </si>
  <si>
    <t>Average market price for ordinary shares- WARRANT A</t>
  </si>
  <si>
    <t>High</t>
  </si>
  <si>
    <t>Low</t>
  </si>
  <si>
    <t>Average</t>
  </si>
  <si>
    <t>(A+B)/2</t>
  </si>
  <si>
    <t>k</t>
  </si>
  <si>
    <t>C</t>
  </si>
  <si>
    <t xml:space="preserve">WARRANT B </t>
  </si>
  <si>
    <t>H</t>
  </si>
  <si>
    <t>I</t>
  </si>
  <si>
    <t>Number of shares that would have been issued at fair value</t>
  </si>
  <si>
    <t>H = F * G/E</t>
  </si>
  <si>
    <t>Number of shares deemed to have been issued for no</t>
  </si>
  <si>
    <t xml:space="preserve">    consideration, negative amount of</t>
  </si>
  <si>
    <t>I = F - H</t>
  </si>
  <si>
    <t>Diluted potential ordinary shares</t>
  </si>
  <si>
    <t>J= (i)</t>
  </si>
  <si>
    <t>Diluted EPS (RM)</t>
  </si>
  <si>
    <t>K = B/J</t>
  </si>
  <si>
    <t>Note</t>
  </si>
  <si>
    <t>Average market price for ordinary shares</t>
  </si>
  <si>
    <t>Extracted from The Star Online</t>
  </si>
  <si>
    <t>Diluted potential ordinary shares for the year</t>
  </si>
  <si>
    <t>L = A</t>
  </si>
  <si>
    <t>Assumed conversion</t>
  </si>
  <si>
    <t xml:space="preserve">of Warrant B </t>
  </si>
  <si>
    <t>N/A</t>
  </si>
  <si>
    <t>Finance Costs</t>
  </si>
  <si>
    <t>AP</t>
  </si>
  <si>
    <t>30.6.08</t>
  </si>
  <si>
    <t>30.6.09</t>
  </si>
  <si>
    <t>Other Acruals</t>
  </si>
  <si>
    <t>Maxon (USD814.68)</t>
  </si>
  <si>
    <t>Salex(Euro1,140)</t>
  </si>
  <si>
    <t>38hf (Euro100,549.53)</t>
  </si>
  <si>
    <t>RM</t>
  </si>
  <si>
    <t xml:space="preserve">RM </t>
  </si>
  <si>
    <t>Rate</t>
  </si>
  <si>
    <t>Exch</t>
  </si>
  <si>
    <t>30.9.09</t>
  </si>
  <si>
    <t>31.12.09</t>
  </si>
  <si>
    <t>(gain)/loss</t>
  </si>
  <si>
    <t xml:space="preserve">Recon'd exchg </t>
  </si>
  <si>
    <t>ACCOUNTING ENTRIES</t>
  </si>
  <si>
    <t>Dr</t>
  </si>
  <si>
    <t>Cr</t>
  </si>
  <si>
    <t>Acruals</t>
  </si>
  <si>
    <t>Account Payable (AP)</t>
  </si>
  <si>
    <t>Current Qtr</t>
  </si>
  <si>
    <t xml:space="preserve">Accum </t>
  </si>
  <si>
    <t>Total equity</t>
  </si>
  <si>
    <t>Defferred taxation</t>
  </si>
  <si>
    <t>HP Creditors</t>
  </si>
  <si>
    <t>Total Assets Less Current Liabilities</t>
  </si>
  <si>
    <t>Total Equity And Long Term Liabilities</t>
  </si>
  <si>
    <t>Net cash flow from (disposal) /acquired of subsidiaries</t>
  </si>
  <si>
    <t>Purchase of subsidiry</t>
  </si>
  <si>
    <t>Repayment of HP Creditors</t>
  </si>
  <si>
    <t>Share</t>
  </si>
  <si>
    <t>Premium</t>
  </si>
  <si>
    <t xml:space="preserve">  Acquired/ Disposal of subsidiary</t>
  </si>
  <si>
    <t>31.3.10</t>
  </si>
  <si>
    <t>30.6.10</t>
  </si>
  <si>
    <t xml:space="preserve">Project Cost </t>
  </si>
  <si>
    <t>(Euro22,855)</t>
  </si>
  <si>
    <t>Unrealised (Gain)/Loss</t>
  </si>
  <si>
    <t>2010</t>
  </si>
  <si>
    <t>Profit for the year per consol after MI(for equity holders)</t>
  </si>
  <si>
    <t>Profit after MI(Equity holder)</t>
  </si>
  <si>
    <t>Profit before MI(Total)</t>
  </si>
  <si>
    <t>imvestmemt property</t>
  </si>
  <si>
    <t>Drawn down/proceeds from short-term borrowings</t>
  </si>
  <si>
    <t>Written off in Sep2010</t>
  </si>
  <si>
    <t>USD814.68</t>
  </si>
  <si>
    <t>Euro1,140</t>
  </si>
  <si>
    <t>Euro100,549.53</t>
  </si>
  <si>
    <t>30.9.10</t>
  </si>
  <si>
    <t>Unrealise loss</t>
  </si>
  <si>
    <t>-w/back Payable</t>
  </si>
  <si>
    <r>
      <rPr>
        <b/>
        <sz val="8"/>
        <color indexed="10"/>
        <rFont val="Arial"/>
        <family val="2"/>
      </rPr>
      <t>Dr</t>
    </r>
    <r>
      <rPr>
        <sz val="8"/>
        <color indexed="10"/>
        <rFont val="Arial"/>
        <family val="2"/>
      </rPr>
      <t xml:space="preserve"> AP</t>
    </r>
  </si>
  <si>
    <r>
      <rPr>
        <b/>
        <sz val="8"/>
        <color indexed="10"/>
        <rFont val="Arial"/>
        <family val="2"/>
      </rPr>
      <t>Dr</t>
    </r>
    <r>
      <rPr>
        <sz val="8"/>
        <color indexed="10"/>
        <rFont val="Arial"/>
        <family val="2"/>
      </rPr>
      <t xml:space="preserve"> Acruals</t>
    </r>
  </si>
  <si>
    <r>
      <rPr>
        <b/>
        <sz val="8"/>
        <color indexed="10"/>
        <rFont val="Arial"/>
        <family val="2"/>
      </rPr>
      <t>Cr</t>
    </r>
    <r>
      <rPr>
        <sz val="8"/>
        <color indexed="10"/>
        <rFont val="Arial"/>
        <family val="2"/>
      </rPr>
      <t xml:space="preserve"> Other Inc </t>
    </r>
  </si>
  <si>
    <r>
      <t xml:space="preserve">CALCULATION OF UNREALISED GAIN / LOSS FOR FTSB - </t>
    </r>
    <r>
      <rPr>
        <b/>
        <sz val="10"/>
        <color indexed="10"/>
        <rFont val="Arial"/>
        <family val="2"/>
      </rPr>
      <t>UPDATED : 7/10/10</t>
    </r>
  </si>
  <si>
    <t>For period ended 30 Sep 2010</t>
  </si>
  <si>
    <t>FY 2010/11</t>
  </si>
  <si>
    <t xml:space="preserve">  with the Annual Financial Report for the year ended 30 June 2010)</t>
  </si>
  <si>
    <t>FOR THE PERIOD ENDED 30 SEPTEMBER 2010</t>
  </si>
  <si>
    <t xml:space="preserve"> Acquired/ Disposal of subsidiary</t>
  </si>
  <si>
    <t>At 1st July 2010</t>
  </si>
  <si>
    <t>Summary of Key Financial Information for the period ended 30 Sept 2010</t>
  </si>
  <si>
    <t>C/3</t>
  </si>
  <si>
    <t>30th September 2009</t>
  </si>
  <si>
    <t>30th September 2010</t>
  </si>
  <si>
    <t>Tax recoverable</t>
  </si>
  <si>
    <t xml:space="preserve">Non-Distributable </t>
  </si>
  <si>
    <t xml:space="preserve">Distributable </t>
  </si>
  <si>
    <t>Total comprehensive income for the period</t>
  </si>
  <si>
    <t>Total comprehensive loss for the period</t>
  </si>
  <si>
    <t xml:space="preserve">CONDENSED CONSOLIDATED STATEMENT OF CASH FLOW </t>
  </si>
  <si>
    <t>CASH FLOWS FROM OPERATING ACTIVITIES</t>
  </si>
  <si>
    <t>Profit / (Loss) before tax</t>
  </si>
  <si>
    <t>Tax paid</t>
  </si>
  <si>
    <t>CASH FLOW FROM INVESTING ACTIVITY</t>
  </si>
  <si>
    <t>Representing net cash used in investing activity</t>
  </si>
  <si>
    <t>CASH FLOWS FROM FINANCING ACTIVITIES</t>
  </si>
  <si>
    <t>Net cash flow used in financing activities</t>
  </si>
  <si>
    <t>CASH AND CASH EQUIVALENTS COMPRISE :</t>
  </si>
  <si>
    <t>(The Condensed Consolidated Statement of  Cash Flow should be read in conjunction</t>
  </si>
  <si>
    <t>CONDENSED CONSOLIDATED STATEMENT OF FINANCIAL POSITION AS AT 30 SEPTEMBER 2010</t>
  </si>
  <si>
    <t>Goodwill</t>
  </si>
  <si>
    <t>Non Current Liabilities</t>
  </si>
  <si>
    <t>(The Condensed Consolidated Statement of Financial Position should be read in conjunction</t>
  </si>
  <si>
    <t xml:space="preserve">CONDENSED CONSOLIDATED STATEMENT OF COMPREHENSIVE INCOME </t>
  </si>
  <si>
    <t>FOR THE QUARTER ENDED 30 SEPTEMBER 2010</t>
  </si>
  <si>
    <t>Profit / (Loss) for The Period</t>
  </si>
  <si>
    <t xml:space="preserve">Other Comprehensive Income </t>
  </si>
  <si>
    <t>Total Comprehensive Income / (Loss) for the period</t>
  </si>
  <si>
    <t>Owner of the Company</t>
  </si>
  <si>
    <t>(The Condensed Consolidated Statement of Comprehensive Income should be read in conjunction</t>
  </si>
  <si>
    <t>Profit / (Loss) for the period</t>
  </si>
  <si>
    <t xml:space="preserve">Profit / (Loss) attributable to the ordinary equity holders of the parent </t>
  </si>
  <si>
    <t>Basic Earnings / (Loss) per share (sen)</t>
  </si>
  <si>
    <t>30/9/2010</t>
  </si>
  <si>
    <t>30/9/2009</t>
  </si>
  <si>
    <t>At 30th September 2010</t>
  </si>
  <si>
    <t>At 30th September 2009</t>
  </si>
  <si>
    <t>Purchase of property, plant and equipment, representing net cash used</t>
  </si>
  <si>
    <t>in investment activity</t>
  </si>
  <si>
    <t>Share of Results in Associate</t>
  </si>
  <si>
    <t>Profit / (Loss) From Operations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</si>
</sst>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 #,##0_);\(&quot;RM&quot;\ #,##0\)"/>
    <numFmt numFmtId="173" formatCode="&quot;RM&quot;\ #,##0_);[Red]\(&quot;RM&quot;\ #,##0\)"/>
    <numFmt numFmtId="174" formatCode="&quot;RM&quot;\ #,##0.00_);\(&quot;RM&quot;\ #,##0.00\)"/>
    <numFmt numFmtId="175" formatCode="&quot;RM&quot;\ #,##0.00_);[Red]\(&quot;RM&quot;\ #,##0.00\)"/>
    <numFmt numFmtId="176" formatCode="_(&quot;RM&quot;\ * #,##0_);_(&quot;RM&quot;\ * \(#,##0\);_(&quot;RM&quot;\ * &quot;-&quot;_);_(@_)"/>
    <numFmt numFmtId="177" formatCode="_(&quot;RM&quot;\ * #,##0.00_);_(&quot;RM&quot;\ * \(#,##0.00\);_(&quot;RM&quot;\ * &quot;-&quot;??_);_(@_)"/>
    <numFmt numFmtId="178" formatCode="[$-409]d\-mmm;@"/>
    <numFmt numFmtId="179" formatCode="_(* #,##0_);_(* \(#,##0\);_(* &quot;-&quot;??_);_(@_)"/>
    <numFmt numFmtId="180" formatCode="#,##0.000_);\(#,##0.000\)"/>
    <numFmt numFmtId="181" formatCode="_(* #,##0.000_);_(* \(#,##0.000\);_(* &quot;-&quot;??_);_(@_)"/>
    <numFmt numFmtId="182" formatCode="_-* #,##0_-;\-* #,##0_-;_-* &quot;-&quot;??_-;_-@_-"/>
    <numFmt numFmtId="183" formatCode="#,##0.00000_);\(#,##0.00000\)"/>
    <numFmt numFmtId="184" formatCode="_(* #,##0.000_);_(* \(#,##0.000\);_(* &quot;-&quot;???_);_(@_)"/>
    <numFmt numFmtId="185" formatCode="#,##0.0_);\(#,##0.0\)"/>
    <numFmt numFmtId="186" formatCode="_(* #,##0.0_);_(* \(#,##0.0\);_(* &quot;-&quot;?_);_(@_)"/>
    <numFmt numFmtId="187" formatCode="_(* #,##0.0_);_(* \(#,##0.0\);_(* &quot;-&quot;??_);_(@_)"/>
    <numFmt numFmtId="188" formatCode="0.0"/>
    <numFmt numFmtId="189" formatCode="0.0000"/>
    <numFmt numFmtId="190" formatCode="0.000"/>
    <numFmt numFmtId="191" formatCode="#,##0.0000_);\(#,##0.0000\)"/>
    <numFmt numFmtId="192" formatCode="_(* #,##0.0000_);_(* \(#,##0.0000\);_(* &quot;-&quot;??_);_(@_)"/>
    <numFmt numFmtId="193" formatCode="_(* #,##0.000000_);_(* \(#,##0.000000\);_(* &quot;-&quot;???_);_(@_)"/>
    <numFmt numFmtId="194" formatCode="_(* #,##0.00000_);_(* \(#,##0.00000\);_(* &quot;-&quot;??_);_(@_)"/>
    <numFmt numFmtId="195" formatCode="_(* #,##0.000000_);_(* \(#,##0.000000\);_(* &quot;-&quot;??_);_(@_)"/>
    <numFmt numFmtId="196" formatCode="[$-409]dddd\,\ mmmm\ dd\,\ yyyy"/>
    <numFmt numFmtId="197" formatCode="#,##0.000000_);\(#,##0.000000\)"/>
    <numFmt numFmtId="198" formatCode="_(* #,##0.0000_);_(* \(#,##0.0000\);_(* &quot;-&quot;???_);_(@_)"/>
  </numFmts>
  <fonts count="90">
    <font>
      <sz val="10"/>
      <name val="Arial"/>
      <family val="0"/>
    </font>
    <font>
      <b/>
      <sz val="10"/>
      <name val="Arial Narrow"/>
      <family val="2"/>
    </font>
    <font>
      <sz val="10"/>
      <name val="Arial Narrow"/>
      <family val="2"/>
    </font>
    <font>
      <u val="single"/>
      <sz val="10"/>
      <name val="Arial Narrow"/>
      <family val="2"/>
    </font>
    <font>
      <sz val="10"/>
      <color indexed="8"/>
      <name val="Arial Narrow"/>
      <family val="2"/>
    </font>
    <font>
      <sz val="8"/>
      <name val="Tahoma"/>
      <family val="2"/>
    </font>
    <font>
      <u val="single"/>
      <sz val="10"/>
      <color indexed="36"/>
      <name val="Arial Narrow"/>
      <family val="2"/>
    </font>
    <font>
      <b/>
      <sz val="12"/>
      <name val="Arial"/>
      <family val="2"/>
    </font>
    <font>
      <u val="single"/>
      <sz val="10"/>
      <color indexed="12"/>
      <name val="Arial"/>
      <family val="2"/>
    </font>
    <font>
      <sz val="10"/>
      <color indexed="12"/>
      <name val="Arial Narrow"/>
      <family val="2"/>
    </font>
    <font>
      <sz val="10"/>
      <color indexed="10"/>
      <name val="Arial Narrow"/>
      <family val="2"/>
    </font>
    <font>
      <sz val="10"/>
      <color indexed="14"/>
      <name val="Arial Narrow"/>
      <family val="2"/>
    </font>
    <font>
      <b/>
      <sz val="10"/>
      <color indexed="14"/>
      <name val="Arial Narrow"/>
      <family val="2"/>
    </font>
    <font>
      <b/>
      <sz val="8"/>
      <name val="Tahoma"/>
      <family val="2"/>
    </font>
    <font>
      <b/>
      <sz val="10"/>
      <color indexed="10"/>
      <name val="Arial Narrow"/>
      <family val="2"/>
    </font>
    <font>
      <b/>
      <sz val="7"/>
      <name val="Arial Narrow"/>
      <family val="2"/>
    </font>
    <font>
      <b/>
      <u val="single"/>
      <sz val="10"/>
      <name val="Arial Narrow"/>
      <family val="2"/>
    </font>
    <font>
      <sz val="8"/>
      <name val="Arial"/>
      <family val="2"/>
    </font>
    <font>
      <b/>
      <sz val="8"/>
      <name val="Arial Narrow"/>
      <family val="2"/>
    </font>
    <font>
      <i/>
      <sz val="10"/>
      <name val="Arial Narrow"/>
      <family val="2"/>
    </font>
    <font>
      <b/>
      <i/>
      <sz val="10"/>
      <name val="Arial Narrow"/>
      <family val="2"/>
    </font>
    <font>
      <sz val="10"/>
      <color indexed="9"/>
      <name val="Arial Narrow"/>
      <family val="2"/>
    </font>
    <font>
      <sz val="12"/>
      <name val="Times New Roman"/>
      <family val="1"/>
    </font>
    <font>
      <sz val="10"/>
      <name val="Times New Roman"/>
      <family val="1"/>
    </font>
    <font>
      <b/>
      <u val="single"/>
      <sz val="10"/>
      <name val="Times New Roman"/>
      <family val="1"/>
    </font>
    <font>
      <b/>
      <sz val="10"/>
      <color indexed="10"/>
      <name val="Times New Roman"/>
      <family val="1"/>
    </font>
    <font>
      <b/>
      <sz val="10"/>
      <name val="Times New Roman"/>
      <family val="1"/>
    </font>
    <font>
      <sz val="10"/>
      <color indexed="16"/>
      <name val="Times New Roman"/>
      <family val="1"/>
    </font>
    <font>
      <b/>
      <sz val="10"/>
      <name val="Symbol"/>
      <family val="1"/>
    </font>
    <font>
      <sz val="10"/>
      <color indexed="10"/>
      <name val="Times New Roman"/>
      <family val="1"/>
    </font>
    <font>
      <b/>
      <sz val="10"/>
      <color indexed="16"/>
      <name val="Times New Roman"/>
      <family val="1"/>
    </font>
    <font>
      <b/>
      <sz val="10"/>
      <color indexed="50"/>
      <name val="Symbol"/>
      <family val="1"/>
    </font>
    <font>
      <b/>
      <sz val="10"/>
      <name val="Arial"/>
      <family val="2"/>
    </font>
    <font>
      <sz val="8"/>
      <color indexed="16"/>
      <name val="Arial"/>
      <family val="2"/>
    </font>
    <font>
      <sz val="7"/>
      <name val="Arial"/>
      <family val="2"/>
    </font>
    <font>
      <sz val="7"/>
      <color indexed="16"/>
      <name val="Arial"/>
      <family val="2"/>
    </font>
    <font>
      <b/>
      <sz val="7"/>
      <color indexed="16"/>
      <name val="Arial"/>
      <family val="2"/>
    </font>
    <font>
      <b/>
      <sz val="7"/>
      <name val="Arial"/>
      <family val="2"/>
    </font>
    <font>
      <sz val="8"/>
      <name val="Times New Roman"/>
      <family val="1"/>
    </font>
    <font>
      <sz val="9"/>
      <name val="Arial"/>
      <family val="2"/>
    </font>
    <font>
      <b/>
      <u val="single"/>
      <sz val="9"/>
      <name val="Arial"/>
      <family val="2"/>
    </font>
    <font>
      <b/>
      <sz val="9"/>
      <name val="Arial"/>
      <family val="2"/>
    </font>
    <font>
      <b/>
      <sz val="10"/>
      <color indexed="10"/>
      <name val="Arial"/>
      <family val="2"/>
    </font>
    <font>
      <sz val="10"/>
      <color indexed="12"/>
      <name val="Times New Roman"/>
      <family val="1"/>
    </font>
    <font>
      <sz val="8"/>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62"/>
      <name val="Times New Roman"/>
      <family val="1"/>
    </font>
    <font>
      <sz val="10"/>
      <color indexed="62"/>
      <name val="Arial Narrow"/>
      <family val="2"/>
    </font>
    <font>
      <b/>
      <sz val="14"/>
      <color indexed="10"/>
      <name val="Calibri"/>
      <family val="0"/>
    </font>
    <font>
      <sz val="12"/>
      <color indexed="8"/>
      <name val="Times New Roman"/>
      <family val="0"/>
    </font>
    <font>
      <sz val="12"/>
      <color indexed="21"/>
      <name val="Times New Roman"/>
      <family val="0"/>
    </font>
    <font>
      <sz val="12"/>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u val="single"/>
      <sz val="10"/>
      <color rgb="FF333399"/>
      <name val="Times New Roman"/>
      <family val="1"/>
    </font>
    <font>
      <sz val="10"/>
      <color rgb="FF333399"/>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74" fillId="0" borderId="0" applyNumberFormat="0" applyFill="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79" fillId="30" borderId="1" applyNumberFormat="0" applyAlignment="0" applyProtection="0"/>
    <xf numFmtId="0" fontId="80" fillId="0" borderId="8" applyNumberFormat="0" applyFill="0" applyAlignment="0" applyProtection="0"/>
    <xf numFmtId="0" fontId="81" fillId="31" borderId="0" applyNumberFormat="0" applyBorder="0" applyAlignment="0" applyProtection="0"/>
    <xf numFmtId="0" fontId="2" fillId="0" borderId="0">
      <alignment/>
      <protection/>
    </xf>
    <xf numFmtId="0" fontId="22" fillId="0" borderId="0">
      <alignment/>
      <protection/>
    </xf>
    <xf numFmtId="0" fontId="0" fillId="32" borderId="9" applyNumberFormat="0" applyFont="0" applyAlignment="0" applyProtection="0"/>
    <xf numFmtId="0" fontId="82" fillId="27" borderId="10"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0" borderId="0" applyNumberFormat="0" applyFill="0" applyBorder="0" applyAlignment="0" applyProtection="0"/>
  </cellStyleXfs>
  <cellXfs count="520">
    <xf numFmtId="0" fontId="0" fillId="0" borderId="0" xfId="0" applyAlignment="1">
      <alignment/>
    </xf>
    <xf numFmtId="37" fontId="1" fillId="0" borderId="0" xfId="0" applyNumberFormat="1" applyFont="1" applyAlignment="1">
      <alignment/>
    </xf>
    <xf numFmtId="37"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43" fontId="2" fillId="0" borderId="0" xfId="42" applyFont="1" applyAlignment="1">
      <alignment horizontal="center"/>
    </xf>
    <xf numFmtId="179" fontId="2" fillId="0" borderId="0" xfId="42" applyNumberFormat="1" applyFont="1" applyAlignment="1">
      <alignment/>
    </xf>
    <xf numFmtId="179" fontId="2" fillId="0" borderId="12" xfId="42" applyNumberFormat="1" applyFont="1" applyBorder="1" applyAlignment="1">
      <alignment/>
    </xf>
    <xf numFmtId="179" fontId="2" fillId="0" borderId="0" xfId="42" applyNumberFormat="1" applyFont="1" applyBorder="1" applyAlignment="1">
      <alignment/>
    </xf>
    <xf numFmtId="37" fontId="2" fillId="0" borderId="0" xfId="42" applyNumberFormat="1" applyFont="1" applyFill="1" applyAlignment="1">
      <alignment/>
    </xf>
    <xf numFmtId="37" fontId="2" fillId="0" borderId="0" xfId="42" applyNumberFormat="1" applyFont="1" applyFill="1" applyBorder="1" applyAlignment="1">
      <alignment/>
    </xf>
    <xf numFmtId="37" fontId="2" fillId="0" borderId="13" xfId="42" applyNumberFormat="1" applyFont="1" applyFill="1" applyBorder="1" applyAlignment="1">
      <alignment/>
    </xf>
    <xf numFmtId="39" fontId="2" fillId="0" borderId="0" xfId="0" applyNumberFormat="1" applyFont="1" applyAlignment="1">
      <alignment/>
    </xf>
    <xf numFmtId="39" fontId="2" fillId="0" borderId="0" xfId="0" applyNumberFormat="1" applyFont="1" applyAlignment="1" quotePrefix="1">
      <alignment/>
    </xf>
    <xf numFmtId="37" fontId="3" fillId="0" borderId="0" xfId="0" applyNumberFormat="1" applyFont="1" applyAlignment="1">
      <alignment/>
    </xf>
    <xf numFmtId="179" fontId="2" fillId="0" borderId="4" xfId="42" applyNumberFormat="1"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0" xfId="60" applyFont="1">
      <alignment/>
      <protection/>
    </xf>
    <xf numFmtId="0" fontId="3" fillId="0" borderId="0" xfId="60" applyFont="1">
      <alignment/>
      <protection/>
    </xf>
    <xf numFmtId="179" fontId="2" fillId="0" borderId="14" xfId="42" applyNumberFormat="1" applyFont="1" applyBorder="1" applyAlignment="1">
      <alignment/>
    </xf>
    <xf numFmtId="179" fontId="2" fillId="0" borderId="15" xfId="42" applyNumberFormat="1" applyFont="1" applyBorder="1" applyAlignment="1">
      <alignment/>
    </xf>
    <xf numFmtId="0" fontId="2" fillId="0" borderId="16" xfId="0" applyFont="1" applyBorder="1" applyAlignment="1">
      <alignment horizontal="center"/>
    </xf>
    <xf numFmtId="0" fontId="2" fillId="0" borderId="16" xfId="0" applyFont="1" applyBorder="1" applyAlignment="1">
      <alignment/>
    </xf>
    <xf numFmtId="179" fontId="2" fillId="0" borderId="16" xfId="42" applyNumberFormat="1" applyFont="1" applyBorder="1" applyAlignment="1">
      <alignment/>
    </xf>
    <xf numFmtId="179" fontId="2" fillId="0" borderId="17" xfId="42" applyNumberFormat="1" applyFont="1" applyBorder="1" applyAlignment="1">
      <alignment/>
    </xf>
    <xf numFmtId="179" fontId="2" fillId="0" borderId="18" xfId="42" applyNumberFormat="1" applyFont="1" applyBorder="1" applyAlignment="1">
      <alignment/>
    </xf>
    <xf numFmtId="37" fontId="10" fillId="0" borderId="0" xfId="0" applyNumberFormat="1" applyFont="1" applyAlignment="1">
      <alignment/>
    </xf>
    <xf numFmtId="0" fontId="12" fillId="0" borderId="0" xfId="0" applyFont="1" applyAlignment="1">
      <alignment horizontal="center"/>
    </xf>
    <xf numFmtId="0" fontId="12" fillId="0" borderId="0" xfId="0" applyFont="1" applyAlignment="1">
      <alignment/>
    </xf>
    <xf numFmtId="179" fontId="2" fillId="0" borderId="0" xfId="0" applyNumberFormat="1" applyFont="1" applyAlignment="1">
      <alignment/>
    </xf>
    <xf numFmtId="179" fontId="2" fillId="0" borderId="0" xfId="42" applyNumberFormat="1" applyFont="1" applyFill="1" applyBorder="1" applyAlignment="1">
      <alignment/>
    </xf>
    <xf numFmtId="179" fontId="2" fillId="0" borderId="16" xfId="42" applyNumberFormat="1" applyFont="1" applyFill="1" applyBorder="1" applyAlignment="1">
      <alignment/>
    </xf>
    <xf numFmtId="179" fontId="2" fillId="0" borderId="0" xfId="42" applyNumberFormat="1" applyFont="1" applyFill="1" applyAlignment="1">
      <alignment/>
    </xf>
    <xf numFmtId="179" fontId="2" fillId="0" borderId="13" xfId="42" applyNumberFormat="1" applyFont="1" applyFill="1" applyBorder="1" applyAlignment="1">
      <alignment/>
    </xf>
    <xf numFmtId="179" fontId="2" fillId="0" borderId="19" xfId="42" applyNumberFormat="1" applyFont="1" applyFill="1" applyBorder="1" applyAlignment="1">
      <alignment/>
    </xf>
    <xf numFmtId="179" fontId="2" fillId="0" borderId="15" xfId="0" applyNumberFormat="1" applyFont="1" applyBorder="1" applyAlignment="1">
      <alignment/>
    </xf>
    <xf numFmtId="0" fontId="2" fillId="0" borderId="0" xfId="0" applyFont="1" applyAlignment="1">
      <alignment/>
    </xf>
    <xf numFmtId="0" fontId="2" fillId="0" borderId="0" xfId="0" applyFont="1" applyBorder="1" applyAlignment="1">
      <alignment horizontal="center"/>
    </xf>
    <xf numFmtId="179" fontId="2" fillId="0" borderId="0" xfId="0" applyNumberFormat="1" applyFont="1" applyBorder="1" applyAlignment="1">
      <alignment/>
    </xf>
    <xf numFmtId="179" fontId="2" fillId="0" borderId="13" xfId="42" applyNumberFormat="1" applyFont="1" applyBorder="1" applyAlignment="1">
      <alignment/>
    </xf>
    <xf numFmtId="0" fontId="2" fillId="0" borderId="20" xfId="0" applyFont="1" applyBorder="1" applyAlignment="1">
      <alignment/>
    </xf>
    <xf numFmtId="0" fontId="2" fillId="33" borderId="20" xfId="0" applyFont="1" applyFill="1" applyBorder="1" applyAlignment="1">
      <alignment horizontal="center"/>
    </xf>
    <xf numFmtId="0" fontId="2" fillId="33" borderId="16" xfId="0" applyFont="1" applyFill="1" applyBorder="1" applyAlignment="1">
      <alignment horizontal="center"/>
    </xf>
    <xf numFmtId="0" fontId="2" fillId="33" borderId="16" xfId="0" applyFont="1" applyFill="1" applyBorder="1" applyAlignment="1">
      <alignment/>
    </xf>
    <xf numFmtId="179" fontId="2" fillId="33" borderId="18" xfId="42" applyNumberFormat="1" applyFont="1" applyFill="1" applyBorder="1" applyAlignment="1">
      <alignment/>
    </xf>
    <xf numFmtId="179" fontId="2" fillId="33" borderId="16" xfId="42" applyNumberFormat="1" applyFont="1" applyFill="1" applyBorder="1" applyAlignment="1">
      <alignment/>
    </xf>
    <xf numFmtId="179" fontId="2" fillId="33" borderId="17" xfId="42" applyNumberFormat="1" applyFont="1" applyFill="1" applyBorder="1" applyAlignment="1">
      <alignment/>
    </xf>
    <xf numFmtId="37" fontId="2" fillId="33" borderId="16" xfId="42" applyNumberFormat="1" applyFont="1" applyFill="1" applyBorder="1" applyAlignment="1">
      <alignment/>
    </xf>
    <xf numFmtId="37" fontId="2" fillId="33" borderId="16" xfId="0" applyNumberFormat="1" applyFont="1" applyFill="1" applyBorder="1" applyAlignment="1">
      <alignment/>
    </xf>
    <xf numFmtId="0" fontId="2" fillId="33" borderId="18" xfId="0" applyFont="1" applyFill="1" applyBorder="1" applyAlignment="1">
      <alignment/>
    </xf>
    <xf numFmtId="37" fontId="2" fillId="33" borderId="19" xfId="42" applyNumberFormat="1" applyFont="1" applyFill="1" applyBorder="1" applyAlignment="1">
      <alignment/>
    </xf>
    <xf numFmtId="0" fontId="2" fillId="33" borderId="0" xfId="0" applyFont="1" applyFill="1" applyAlignment="1">
      <alignment/>
    </xf>
    <xf numFmtId="179" fontId="2" fillId="33" borderId="0" xfId="42" applyNumberFormat="1" applyFont="1" applyFill="1" applyAlignment="1">
      <alignment/>
    </xf>
    <xf numFmtId="43" fontId="2" fillId="33" borderId="18" xfId="42" applyFont="1" applyFill="1" applyBorder="1" applyAlignment="1">
      <alignment/>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22" xfId="0" applyFont="1" applyFill="1" applyBorder="1" applyAlignment="1">
      <alignment/>
    </xf>
    <xf numFmtId="179" fontId="2" fillId="33" borderId="22" xfId="42" applyNumberFormat="1" applyFont="1" applyFill="1" applyBorder="1" applyAlignment="1">
      <alignment/>
    </xf>
    <xf numFmtId="179" fontId="2" fillId="33" borderId="23" xfId="42" applyNumberFormat="1" applyFont="1" applyFill="1" applyBorder="1" applyAlignment="1">
      <alignment/>
    </xf>
    <xf numFmtId="179" fontId="2" fillId="33" borderId="24" xfId="42" applyNumberFormat="1" applyFont="1" applyFill="1" applyBorder="1" applyAlignment="1">
      <alignment/>
    </xf>
    <xf numFmtId="179" fontId="2" fillId="33" borderId="25" xfId="42" applyNumberFormat="1" applyFont="1" applyFill="1" applyBorder="1" applyAlignment="1">
      <alignment/>
    </xf>
    <xf numFmtId="0" fontId="2" fillId="34" borderId="20" xfId="0" applyFont="1" applyFill="1" applyBorder="1" applyAlignment="1">
      <alignment horizontal="center"/>
    </xf>
    <xf numFmtId="0" fontId="2" fillId="34" borderId="16" xfId="0" applyFont="1" applyFill="1" applyBorder="1" applyAlignment="1">
      <alignment horizontal="center"/>
    </xf>
    <xf numFmtId="0" fontId="2" fillId="34" borderId="16" xfId="0" applyFont="1" applyFill="1" applyBorder="1" applyAlignment="1">
      <alignment/>
    </xf>
    <xf numFmtId="179" fontId="2" fillId="34" borderId="16" xfId="0" applyNumberFormat="1" applyFont="1" applyFill="1" applyBorder="1" applyAlignment="1">
      <alignment/>
    </xf>
    <xf numFmtId="179" fontId="2" fillId="34" borderId="18" xfId="0" applyNumberFormat="1" applyFont="1" applyFill="1" applyBorder="1" applyAlignment="1">
      <alignment/>
    </xf>
    <xf numFmtId="179" fontId="2" fillId="34" borderId="22" xfId="42" applyNumberFormat="1" applyFont="1" applyFill="1" applyBorder="1" applyAlignment="1">
      <alignment/>
    </xf>
    <xf numFmtId="179" fontId="2" fillId="34" borderId="23" xfId="42" applyNumberFormat="1" applyFont="1" applyFill="1" applyBorder="1" applyAlignment="1">
      <alignment/>
    </xf>
    <xf numFmtId="179" fontId="2" fillId="34" borderId="25" xfId="42" applyNumberFormat="1" applyFont="1" applyFill="1" applyBorder="1" applyAlignment="1">
      <alignment/>
    </xf>
    <xf numFmtId="0" fontId="2" fillId="34" borderId="0" xfId="0" applyFont="1" applyFill="1" applyAlignment="1">
      <alignment/>
    </xf>
    <xf numFmtId="179" fontId="2" fillId="34" borderId="16" xfId="42" applyNumberFormat="1" applyFont="1" applyFill="1" applyBorder="1" applyAlignment="1">
      <alignment/>
    </xf>
    <xf numFmtId="179" fontId="2" fillId="34" borderId="0" xfId="42" applyNumberFormat="1" applyFont="1" applyFill="1" applyAlignment="1">
      <alignment/>
    </xf>
    <xf numFmtId="0" fontId="10" fillId="0" borderId="0" xfId="0" applyFont="1" applyAlignment="1">
      <alignment/>
    </xf>
    <xf numFmtId="179" fontId="11" fillId="0" borderId="12" xfId="42" applyNumberFormat="1" applyFont="1" applyBorder="1" applyAlignment="1">
      <alignment/>
    </xf>
    <xf numFmtId="179" fontId="2" fillId="33" borderId="20" xfId="42" applyNumberFormat="1" applyFont="1" applyFill="1" applyBorder="1" applyAlignment="1">
      <alignment/>
    </xf>
    <xf numFmtId="179" fontId="2" fillId="33" borderId="21" xfId="42" applyNumberFormat="1" applyFont="1" applyFill="1" applyBorder="1" applyAlignment="1">
      <alignment/>
    </xf>
    <xf numFmtId="179" fontId="2" fillId="34" borderId="21" xfId="42" applyNumberFormat="1" applyFont="1" applyFill="1" applyBorder="1" applyAlignment="1">
      <alignment/>
    </xf>
    <xf numFmtId="179" fontId="2" fillId="0" borderId="26" xfId="42" applyNumberFormat="1" applyFont="1" applyBorder="1" applyAlignment="1">
      <alignment/>
    </xf>
    <xf numFmtId="43" fontId="2" fillId="33" borderId="24" xfId="42" applyFont="1" applyFill="1" applyBorder="1" applyAlignment="1">
      <alignment/>
    </xf>
    <xf numFmtId="1" fontId="10" fillId="0" borderId="12" xfId="0" applyNumberFormat="1" applyFont="1" applyBorder="1" applyAlignment="1">
      <alignment/>
    </xf>
    <xf numFmtId="0" fontId="10" fillId="0" borderId="12" xfId="0" applyFont="1" applyBorder="1" applyAlignment="1">
      <alignment/>
    </xf>
    <xf numFmtId="179" fontId="10" fillId="33" borderId="18" xfId="42" applyNumberFormat="1" applyFont="1" applyFill="1" applyBorder="1" applyAlignment="1">
      <alignment/>
    </xf>
    <xf numFmtId="0" fontId="10" fillId="33" borderId="18" xfId="0" applyFont="1" applyFill="1" applyBorder="1" applyAlignment="1">
      <alignment/>
    </xf>
    <xf numFmtId="179" fontId="10" fillId="0" borderId="12" xfId="42" applyNumberFormat="1" applyFont="1" applyBorder="1" applyAlignment="1">
      <alignment/>
    </xf>
    <xf numFmtId="179" fontId="2" fillId="0" borderId="12" xfId="0" applyNumberFormat="1" applyFont="1" applyBorder="1" applyAlignment="1">
      <alignment/>
    </xf>
    <xf numFmtId="179" fontId="10" fillId="33" borderId="24" xfId="42" applyNumberFormat="1" applyFont="1" applyFill="1" applyBorder="1" applyAlignment="1">
      <alignment/>
    </xf>
    <xf numFmtId="179" fontId="10" fillId="34" borderId="18" xfId="0" applyNumberFormat="1" applyFont="1" applyFill="1" applyBorder="1" applyAlignment="1">
      <alignment/>
    </xf>
    <xf numFmtId="1" fontId="4" fillId="0" borderId="0" xfId="0" applyNumberFormat="1" applyFont="1" applyAlignment="1">
      <alignment/>
    </xf>
    <xf numFmtId="179" fontId="4" fillId="0" borderId="0" xfId="42" applyNumberFormat="1" applyFont="1" applyAlignment="1">
      <alignment/>
    </xf>
    <xf numFmtId="179" fontId="2" fillId="33" borderId="18" xfId="0" applyNumberFormat="1" applyFont="1" applyFill="1" applyBorder="1" applyAlignment="1">
      <alignment/>
    </xf>
    <xf numFmtId="179" fontId="4" fillId="0" borderId="22" xfId="42" applyNumberFormat="1" applyFont="1" applyBorder="1" applyAlignment="1">
      <alignment/>
    </xf>
    <xf numFmtId="43" fontId="10" fillId="0" borderId="12" xfId="42" applyFont="1" applyBorder="1" applyAlignment="1">
      <alignment/>
    </xf>
    <xf numFmtId="37" fontId="15" fillId="0" borderId="0" xfId="0" applyNumberFormat="1" applyFont="1" applyAlignment="1">
      <alignment/>
    </xf>
    <xf numFmtId="0" fontId="12" fillId="0" borderId="27" xfId="0" applyFont="1" applyBorder="1" applyAlignment="1">
      <alignment horizontal="center"/>
    </xf>
    <xf numFmtId="0" fontId="2" fillId="0" borderId="28" xfId="0" applyFont="1" applyBorder="1" applyAlignment="1">
      <alignment/>
    </xf>
    <xf numFmtId="0" fontId="12" fillId="0" borderId="28" xfId="0" applyFont="1" applyBorder="1" applyAlignment="1">
      <alignment horizontal="center"/>
    </xf>
    <xf numFmtId="0" fontId="2" fillId="0" borderId="29" xfId="0" applyFont="1" applyBorder="1" applyAlignment="1">
      <alignment/>
    </xf>
    <xf numFmtId="0" fontId="2" fillId="0" borderId="0" xfId="0" applyFont="1" applyBorder="1" applyAlignment="1">
      <alignment/>
    </xf>
    <xf numFmtId="0" fontId="12" fillId="0" borderId="27" xfId="0" applyFont="1" applyBorder="1" applyAlignment="1">
      <alignment horizontal="left"/>
    </xf>
    <xf numFmtId="0" fontId="2" fillId="0" borderId="30" xfId="0" applyFont="1" applyBorder="1" applyAlignment="1">
      <alignment horizontal="center"/>
    </xf>
    <xf numFmtId="0" fontId="2" fillId="0" borderId="31" xfId="0" applyFont="1" applyBorder="1" applyAlignment="1">
      <alignment horizontal="center"/>
    </xf>
    <xf numFmtId="0" fontId="2" fillId="0" borderId="31" xfId="0" applyFont="1" applyBorder="1" applyAlignment="1">
      <alignment/>
    </xf>
    <xf numFmtId="0" fontId="2" fillId="0" borderId="30" xfId="0" applyFont="1" applyBorder="1" applyAlignment="1">
      <alignment/>
    </xf>
    <xf numFmtId="179" fontId="2" fillId="0" borderId="30" xfId="42" applyNumberFormat="1" applyFont="1" applyBorder="1" applyAlignment="1">
      <alignment/>
    </xf>
    <xf numFmtId="179" fontId="2" fillId="0" borderId="31" xfId="42" applyNumberFormat="1" applyFont="1" applyBorder="1" applyAlignment="1">
      <alignment/>
    </xf>
    <xf numFmtId="179" fontId="2" fillId="0" borderId="30" xfId="0" applyNumberFormat="1" applyFont="1" applyBorder="1" applyAlignment="1">
      <alignment/>
    </xf>
    <xf numFmtId="179" fontId="2" fillId="0" borderId="31" xfId="0" applyNumberFormat="1" applyFont="1" applyBorder="1" applyAlignment="1">
      <alignment/>
    </xf>
    <xf numFmtId="179" fontId="2" fillId="0" borderId="32" xfId="42" applyNumberFormat="1" applyFont="1" applyBorder="1" applyAlignment="1">
      <alignment/>
    </xf>
    <xf numFmtId="179" fontId="2" fillId="0" borderId="33" xfId="42" applyNumberFormat="1" applyFont="1" applyBorder="1" applyAlignment="1">
      <alignment/>
    </xf>
    <xf numFmtId="179" fontId="2" fillId="0" borderId="32" xfId="0" applyNumberFormat="1" applyFont="1" applyBorder="1" applyAlignment="1">
      <alignment/>
    </xf>
    <xf numFmtId="179" fontId="2" fillId="0" borderId="33" xfId="0" applyNumberFormat="1" applyFont="1" applyBorder="1" applyAlignment="1">
      <alignment/>
    </xf>
    <xf numFmtId="179" fontId="2" fillId="0" borderId="34" xfId="42" applyNumberFormat="1" applyFont="1" applyBorder="1" applyAlignment="1">
      <alignment/>
    </xf>
    <xf numFmtId="179" fontId="2" fillId="0" borderId="35" xfId="42" applyNumberFormat="1" applyFont="1" applyBorder="1" applyAlignment="1">
      <alignment/>
    </xf>
    <xf numFmtId="179" fontId="2" fillId="0" borderId="36" xfId="42" applyNumberFormat="1" applyFont="1" applyBorder="1" applyAlignment="1">
      <alignment/>
    </xf>
    <xf numFmtId="179" fontId="2" fillId="0" borderId="30" xfId="42" applyNumberFormat="1" applyFont="1" applyFill="1" applyBorder="1" applyAlignment="1">
      <alignment/>
    </xf>
    <xf numFmtId="179" fontId="2" fillId="0" borderId="31" xfId="42" applyNumberFormat="1" applyFont="1" applyFill="1" applyBorder="1" applyAlignment="1">
      <alignment/>
    </xf>
    <xf numFmtId="179" fontId="2" fillId="0" borderId="37" xfId="42" applyNumberFormat="1" applyFont="1" applyFill="1" applyBorder="1" applyAlignment="1">
      <alignment/>
    </xf>
    <xf numFmtId="179" fontId="2" fillId="0" borderId="38" xfId="42" applyNumberFormat="1" applyFont="1" applyFill="1" applyBorder="1" applyAlignment="1">
      <alignment/>
    </xf>
    <xf numFmtId="179" fontId="2" fillId="0" borderId="39" xfId="42" applyNumberFormat="1" applyFont="1" applyBorder="1" applyAlignment="1">
      <alignment/>
    </xf>
    <xf numFmtId="179" fontId="2" fillId="0" borderId="40" xfId="42" applyNumberFormat="1" applyFont="1" applyBorder="1" applyAlignment="1">
      <alignment/>
    </xf>
    <xf numFmtId="179" fontId="9" fillId="0" borderId="31" xfId="42" applyNumberFormat="1" applyFont="1" applyBorder="1" applyAlignment="1">
      <alignment/>
    </xf>
    <xf numFmtId="179" fontId="2" fillId="0" borderId="41" xfId="42" applyNumberFormat="1"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179" fontId="2" fillId="0" borderId="34" xfId="0" applyNumberFormat="1" applyFont="1" applyBorder="1" applyAlignment="1">
      <alignment/>
    </xf>
    <xf numFmtId="0" fontId="2" fillId="0" borderId="4" xfId="0" applyFont="1" applyBorder="1" applyAlignment="1">
      <alignment/>
    </xf>
    <xf numFmtId="179" fontId="2" fillId="0" borderId="4" xfId="0" applyNumberFormat="1" applyFont="1" applyBorder="1" applyAlignment="1">
      <alignment/>
    </xf>
    <xf numFmtId="179" fontId="2" fillId="0" borderId="35" xfId="0" applyNumberFormat="1" applyFont="1" applyBorder="1" applyAlignment="1">
      <alignment/>
    </xf>
    <xf numFmtId="179" fontId="2" fillId="0" borderId="37" xfId="0" applyNumberFormat="1" applyFont="1" applyBorder="1" applyAlignment="1">
      <alignment/>
    </xf>
    <xf numFmtId="0" fontId="2" fillId="0" borderId="13" xfId="0" applyFont="1" applyBorder="1" applyAlignment="1">
      <alignment/>
    </xf>
    <xf numFmtId="179" fontId="2" fillId="0" borderId="13" xfId="0" applyNumberFormat="1" applyFont="1" applyBorder="1" applyAlignment="1">
      <alignment/>
    </xf>
    <xf numFmtId="179" fontId="2" fillId="0" borderId="38" xfId="0" applyNumberFormat="1" applyFont="1" applyBorder="1" applyAlignment="1">
      <alignment/>
    </xf>
    <xf numFmtId="179" fontId="2" fillId="0" borderId="40" xfId="0" applyNumberFormat="1" applyFont="1" applyBorder="1" applyAlignment="1">
      <alignment/>
    </xf>
    <xf numFmtId="179" fontId="2" fillId="0" borderId="46" xfId="0" applyNumberFormat="1" applyFont="1" applyBorder="1" applyAlignment="1">
      <alignment/>
    </xf>
    <xf numFmtId="0" fontId="2" fillId="0" borderId="0" xfId="0" applyFont="1" applyFill="1" applyAlignment="1">
      <alignment/>
    </xf>
    <xf numFmtId="43" fontId="2" fillId="0" borderId="0" xfId="42" applyFont="1" applyBorder="1" applyAlignment="1">
      <alignment/>
    </xf>
    <xf numFmtId="37" fontId="2" fillId="0" borderId="0" xfId="0" applyNumberFormat="1" applyFont="1" applyBorder="1" applyAlignment="1">
      <alignment/>
    </xf>
    <xf numFmtId="37" fontId="2" fillId="0" borderId="12" xfId="0" applyNumberFormat="1" applyFont="1" applyBorder="1" applyAlignment="1">
      <alignment/>
    </xf>
    <xf numFmtId="43" fontId="2" fillId="0" borderId="0" xfId="42" applyFont="1" applyAlignment="1">
      <alignment/>
    </xf>
    <xf numFmtId="0" fontId="0" fillId="0" borderId="0" xfId="0" applyBorder="1" applyAlignment="1">
      <alignment/>
    </xf>
    <xf numFmtId="0" fontId="0" fillId="0" borderId="0" xfId="0" applyFill="1" applyAlignment="1">
      <alignment/>
    </xf>
    <xf numFmtId="37" fontId="2" fillId="0" borderId="0" xfId="0" applyNumberFormat="1" applyFont="1" applyFill="1" applyAlignment="1">
      <alignment/>
    </xf>
    <xf numFmtId="37" fontId="18" fillId="0" borderId="0" xfId="0" applyNumberFormat="1" applyFont="1" applyAlignment="1">
      <alignment/>
    </xf>
    <xf numFmtId="37" fontId="1" fillId="0" borderId="0" xfId="0" applyNumberFormat="1" applyFont="1" applyFill="1" applyAlignment="1">
      <alignment/>
    </xf>
    <xf numFmtId="37" fontId="2" fillId="0" borderId="0" xfId="0" applyNumberFormat="1" applyFont="1" applyAlignment="1">
      <alignment horizontal="center"/>
    </xf>
    <xf numFmtId="37" fontId="2" fillId="0" borderId="0" xfId="0" applyNumberFormat="1" applyFont="1" applyFill="1" applyAlignment="1">
      <alignment horizontal="center"/>
    </xf>
    <xf numFmtId="16" fontId="2" fillId="0" borderId="0" xfId="0" applyNumberFormat="1" applyFont="1" applyAlignment="1">
      <alignment horizontal="center"/>
    </xf>
    <xf numFmtId="37" fontId="2" fillId="0" borderId="0" xfId="0" applyNumberFormat="1" applyFont="1" applyAlignment="1" quotePrefix="1">
      <alignment horizontal="center"/>
    </xf>
    <xf numFmtId="37" fontId="2" fillId="0" borderId="0" xfId="42" applyNumberFormat="1" applyFont="1" applyAlignment="1">
      <alignment/>
    </xf>
    <xf numFmtId="37" fontId="2" fillId="0" borderId="12" xfId="42" applyNumberFormat="1" applyFont="1" applyFill="1" applyBorder="1" applyAlignment="1">
      <alignment/>
    </xf>
    <xf numFmtId="37" fontId="2" fillId="0" borderId="0" xfId="42" applyNumberFormat="1" applyFont="1" applyBorder="1" applyAlignment="1">
      <alignment/>
    </xf>
    <xf numFmtId="37" fontId="20" fillId="0" borderId="0" xfId="0" applyNumberFormat="1" applyFont="1" applyAlignment="1">
      <alignment/>
    </xf>
    <xf numFmtId="37" fontId="19" fillId="0" borderId="0" xfId="0" applyNumberFormat="1" applyFont="1" applyFill="1" applyBorder="1" applyAlignment="1">
      <alignment/>
    </xf>
    <xf numFmtId="37" fontId="20" fillId="0" borderId="0" xfId="0" applyNumberFormat="1" applyFont="1" applyFill="1" applyAlignment="1">
      <alignment/>
    </xf>
    <xf numFmtId="16" fontId="2" fillId="0" borderId="0" xfId="0" applyNumberFormat="1" applyFont="1" applyAlignment="1" quotePrefix="1">
      <alignment horizontal="center"/>
    </xf>
    <xf numFmtId="37" fontId="2" fillId="0" borderId="4" xfId="42" applyNumberFormat="1" applyFont="1" applyBorder="1" applyAlignment="1">
      <alignment/>
    </xf>
    <xf numFmtId="37" fontId="2" fillId="0" borderId="13" xfId="42" applyNumberFormat="1" applyFont="1" applyBorder="1" applyAlignment="1">
      <alignment/>
    </xf>
    <xf numFmtId="37" fontId="2" fillId="0" borderId="0" xfId="42" applyNumberFormat="1" applyFont="1" applyAlignment="1">
      <alignment horizontal="center"/>
    </xf>
    <xf numFmtId="37" fontId="2" fillId="0" borderId="0" xfId="42" applyNumberFormat="1" applyFont="1" applyBorder="1" applyAlignment="1">
      <alignment horizontal="center"/>
    </xf>
    <xf numFmtId="37" fontId="2" fillId="0" borderId="4" xfId="42" applyNumberFormat="1" applyFont="1" applyFill="1" applyBorder="1" applyAlignment="1">
      <alignment/>
    </xf>
    <xf numFmtId="179" fontId="11" fillId="0" borderId="0" xfId="42" applyNumberFormat="1" applyFont="1" applyAlignment="1">
      <alignment/>
    </xf>
    <xf numFmtId="37" fontId="2" fillId="0" borderId="0" xfId="0" applyNumberFormat="1" applyFont="1" applyAlignment="1">
      <alignment wrapText="1"/>
    </xf>
    <xf numFmtId="37" fontId="2" fillId="0" borderId="17" xfId="0" applyNumberFormat="1" applyFont="1" applyBorder="1" applyAlignment="1">
      <alignment/>
    </xf>
    <xf numFmtId="37" fontId="1" fillId="0" borderId="17" xfId="0" applyNumberFormat="1" applyFont="1" applyBorder="1" applyAlignment="1">
      <alignment horizontal="center"/>
    </xf>
    <xf numFmtId="37" fontId="2" fillId="0" borderId="17" xfId="0" applyNumberFormat="1" applyFont="1" applyBorder="1" applyAlignment="1">
      <alignment horizontal="center"/>
    </xf>
    <xf numFmtId="37" fontId="1" fillId="0" borderId="17" xfId="0" applyNumberFormat="1" applyFont="1" applyBorder="1" applyAlignment="1">
      <alignment horizontal="center" wrapText="1"/>
    </xf>
    <xf numFmtId="37" fontId="1" fillId="0" borderId="17" xfId="0" applyNumberFormat="1" applyFont="1" applyFill="1" applyBorder="1" applyAlignment="1" quotePrefix="1">
      <alignment horizontal="center"/>
    </xf>
    <xf numFmtId="37" fontId="2" fillId="0" borderId="17" xfId="42" applyNumberFormat="1" applyFont="1" applyBorder="1" applyAlignment="1">
      <alignment/>
    </xf>
    <xf numFmtId="37" fontId="2" fillId="0" borderId="17" xfId="0" applyNumberFormat="1" applyFont="1" applyBorder="1" applyAlignment="1">
      <alignment vertical="top"/>
    </xf>
    <xf numFmtId="37" fontId="2" fillId="0" borderId="17" xfId="0" applyNumberFormat="1" applyFont="1" applyBorder="1" applyAlignment="1">
      <alignment wrapText="1"/>
    </xf>
    <xf numFmtId="39" fontId="2" fillId="0" borderId="17" xfId="0" applyNumberFormat="1" applyFont="1" applyBorder="1" applyAlignment="1">
      <alignment/>
    </xf>
    <xf numFmtId="37" fontId="1" fillId="0" borderId="17" xfId="42" applyNumberFormat="1" applyFont="1" applyBorder="1" applyAlignment="1">
      <alignment horizontal="center" wrapText="1"/>
    </xf>
    <xf numFmtId="37" fontId="1" fillId="0" borderId="17" xfId="0" applyNumberFormat="1" applyFont="1" applyBorder="1" applyAlignment="1" quotePrefix="1">
      <alignment horizontal="center"/>
    </xf>
    <xf numFmtId="37" fontId="21" fillId="0" borderId="17" xfId="0" applyNumberFormat="1" applyFont="1" applyBorder="1" applyAlignment="1">
      <alignment/>
    </xf>
    <xf numFmtId="37" fontId="2" fillId="0" borderId="0" xfId="0" applyNumberFormat="1" applyFont="1" applyAlignment="1">
      <alignment horizontal="right"/>
    </xf>
    <xf numFmtId="0" fontId="2" fillId="0" borderId="0" xfId="42" applyNumberFormat="1" applyFont="1" applyAlignment="1">
      <alignment horizontal="right"/>
    </xf>
    <xf numFmtId="37" fontId="2" fillId="0" borderId="0" xfId="42" applyNumberFormat="1" applyFont="1" applyAlignment="1">
      <alignment horizontal="right"/>
    </xf>
    <xf numFmtId="179" fontId="2" fillId="0" borderId="0" xfId="42" applyNumberFormat="1" applyFont="1" applyAlignment="1">
      <alignment horizontal="right"/>
    </xf>
    <xf numFmtId="0" fontId="0" fillId="0" borderId="0" xfId="0" applyAlignment="1">
      <alignment horizontal="right"/>
    </xf>
    <xf numFmtId="0" fontId="2" fillId="0" borderId="13" xfId="42" applyNumberFormat="1" applyFont="1" applyBorder="1" applyAlignment="1">
      <alignment horizontal="right"/>
    </xf>
    <xf numFmtId="0" fontId="23" fillId="0" borderId="0" xfId="61" applyFont="1">
      <alignment/>
      <protection/>
    </xf>
    <xf numFmtId="0" fontId="23" fillId="0" borderId="0" xfId="61" applyFont="1" applyAlignment="1">
      <alignment horizontal="center"/>
      <protection/>
    </xf>
    <xf numFmtId="0" fontId="23" fillId="0" borderId="0" xfId="61" applyFont="1" applyFill="1">
      <alignment/>
      <protection/>
    </xf>
    <xf numFmtId="0" fontId="24" fillId="0" borderId="0" xfId="61" applyFont="1">
      <alignment/>
      <protection/>
    </xf>
    <xf numFmtId="0" fontId="25" fillId="0" borderId="0" xfId="61" applyFont="1" applyAlignment="1">
      <alignment horizontal="justify"/>
      <protection/>
    </xf>
    <xf numFmtId="0" fontId="24" fillId="0" borderId="0" xfId="61" applyFont="1" applyFill="1" applyBorder="1">
      <alignment/>
      <protection/>
    </xf>
    <xf numFmtId="0" fontId="23" fillId="0" borderId="0" xfId="61" applyFont="1" applyFill="1" applyBorder="1">
      <alignment/>
      <protection/>
    </xf>
    <xf numFmtId="0" fontId="23" fillId="0" borderId="0" xfId="61" applyFont="1" applyFill="1" applyBorder="1" applyAlignment="1">
      <alignment horizontal="center"/>
      <protection/>
    </xf>
    <xf numFmtId="0" fontId="23" fillId="0" borderId="0" xfId="61" applyFont="1" applyFill="1" applyBorder="1" quotePrefix="1">
      <alignment/>
      <protection/>
    </xf>
    <xf numFmtId="179" fontId="23" fillId="0" borderId="0" xfId="42" applyNumberFormat="1" applyFont="1" applyFill="1" applyBorder="1" applyAlignment="1">
      <alignment/>
    </xf>
    <xf numFmtId="179" fontId="23" fillId="0" borderId="0" xfId="61" applyNumberFormat="1" applyFont="1" applyFill="1" applyBorder="1">
      <alignment/>
      <protection/>
    </xf>
    <xf numFmtId="0" fontId="23" fillId="0" borderId="20" xfId="46" applyFont="1" applyBorder="1" applyAlignment="1">
      <alignment horizontal="center"/>
      <protection/>
    </xf>
    <xf numFmtId="0" fontId="23" fillId="0" borderId="21" xfId="46" applyFont="1" applyBorder="1" applyAlignment="1">
      <alignment horizontal="center"/>
      <protection/>
    </xf>
    <xf numFmtId="0" fontId="23" fillId="0" borderId="20" xfId="61" applyFont="1" applyFill="1" applyBorder="1">
      <alignment/>
      <protection/>
    </xf>
    <xf numFmtId="0" fontId="23" fillId="0" borderId="21" xfId="46" applyFont="1" applyBorder="1" applyAlignment="1">
      <alignment/>
      <protection/>
    </xf>
    <xf numFmtId="0" fontId="23" fillId="0" borderId="47" xfId="46" applyFont="1" applyBorder="1" applyAlignment="1">
      <alignment/>
      <protection/>
    </xf>
    <xf numFmtId="0" fontId="23" fillId="0" borderId="16" xfId="46" applyFont="1" applyBorder="1" applyAlignment="1">
      <alignment horizontal="center"/>
      <protection/>
    </xf>
    <xf numFmtId="0" fontId="23" fillId="0" borderId="22" xfId="46" applyFont="1" applyBorder="1" applyAlignment="1">
      <alignment horizontal="center"/>
      <protection/>
    </xf>
    <xf numFmtId="0" fontId="23" fillId="0" borderId="16" xfId="61" applyFont="1" applyFill="1" applyBorder="1">
      <alignment/>
      <protection/>
    </xf>
    <xf numFmtId="0" fontId="23" fillId="0" borderId="22" xfId="46" applyFont="1" applyBorder="1" applyAlignment="1">
      <alignment/>
      <protection/>
    </xf>
    <xf numFmtId="0" fontId="23" fillId="0" borderId="14" xfId="46" applyFont="1" applyBorder="1" applyAlignment="1">
      <alignment/>
      <protection/>
    </xf>
    <xf numFmtId="0" fontId="23" fillId="0" borderId="0" xfId="61" applyFont="1">
      <alignment/>
      <protection/>
    </xf>
    <xf numFmtId="0" fontId="23" fillId="0" borderId="18" xfId="46" applyFont="1" applyBorder="1" applyAlignment="1">
      <alignment horizontal="center"/>
      <protection/>
    </xf>
    <xf numFmtId="0" fontId="23" fillId="0" borderId="24" xfId="46" applyFont="1" applyBorder="1" applyAlignment="1">
      <alignment horizontal="center"/>
      <protection/>
    </xf>
    <xf numFmtId="0" fontId="23" fillId="0" borderId="18" xfId="61" applyFont="1" applyBorder="1">
      <alignment/>
      <protection/>
    </xf>
    <xf numFmtId="0" fontId="23" fillId="0" borderId="24" xfId="46" applyFont="1" applyBorder="1" applyAlignment="1">
      <alignment/>
      <protection/>
    </xf>
    <xf numFmtId="0" fontId="23" fillId="0" borderId="15" xfId="46" applyFont="1" applyBorder="1" applyAlignment="1">
      <alignment/>
      <protection/>
    </xf>
    <xf numFmtId="0" fontId="23" fillId="0" borderId="0" xfId="61" applyFont="1" applyFill="1">
      <alignment/>
      <protection/>
    </xf>
    <xf numFmtId="0" fontId="23" fillId="0" borderId="0" xfId="46" applyFont="1" applyBorder="1" applyAlignment="1">
      <alignment horizontal="center"/>
      <protection/>
    </xf>
    <xf numFmtId="0" fontId="23" fillId="0" borderId="0" xfId="46" applyFont="1" applyFill="1" applyBorder="1" applyAlignment="1">
      <alignment horizontal="center"/>
      <protection/>
    </xf>
    <xf numFmtId="0" fontId="26" fillId="0" borderId="0" xfId="61" applyFont="1">
      <alignment/>
      <protection/>
    </xf>
    <xf numFmtId="41" fontId="23" fillId="0" borderId="0" xfId="46" applyNumberFormat="1" applyFont="1" applyBorder="1" applyAlignment="1">
      <alignment horizontal="center"/>
      <protection/>
    </xf>
    <xf numFmtId="179" fontId="23" fillId="0" borderId="0" xfId="42" applyNumberFormat="1" applyFont="1" applyFill="1" applyBorder="1" applyAlignment="1">
      <alignment horizontal="center"/>
    </xf>
    <xf numFmtId="179" fontId="23" fillId="0" borderId="12" xfId="42" applyNumberFormat="1" applyFont="1" applyFill="1" applyBorder="1" applyAlignment="1">
      <alignment horizontal="center"/>
    </xf>
    <xf numFmtId="0" fontId="26" fillId="0" borderId="0" xfId="61" applyFont="1" applyFill="1" applyBorder="1">
      <alignment/>
      <protection/>
    </xf>
    <xf numFmtId="0" fontId="23" fillId="0" borderId="4" xfId="61" applyFont="1" applyBorder="1">
      <alignment/>
      <protection/>
    </xf>
    <xf numFmtId="41" fontId="23" fillId="0" borderId="13" xfId="46" applyNumberFormat="1" applyFont="1" applyBorder="1" applyAlignment="1">
      <alignment horizontal="center"/>
      <protection/>
    </xf>
    <xf numFmtId="0" fontId="23" fillId="0" borderId="21" xfId="61" applyFont="1" applyFill="1" applyBorder="1">
      <alignment/>
      <protection/>
    </xf>
    <xf numFmtId="0" fontId="23" fillId="0" borderId="26" xfId="61" applyFont="1" applyFill="1" applyBorder="1">
      <alignment/>
      <protection/>
    </xf>
    <xf numFmtId="0" fontId="23" fillId="0" borderId="47" xfId="61" applyFont="1" applyFill="1" applyBorder="1">
      <alignment/>
      <protection/>
    </xf>
    <xf numFmtId="0" fontId="23" fillId="0" borderId="22" xfId="61" applyFont="1" applyFill="1" applyBorder="1">
      <alignment/>
      <protection/>
    </xf>
    <xf numFmtId="0" fontId="23" fillId="0" borderId="14" xfId="61" applyFont="1" applyFill="1" applyBorder="1">
      <alignment/>
      <protection/>
    </xf>
    <xf numFmtId="0" fontId="24" fillId="0" borderId="0" xfId="61" applyFont="1" applyFill="1" applyBorder="1" applyAlignment="1">
      <alignment horizontal="center"/>
      <protection/>
    </xf>
    <xf numFmtId="0" fontId="23" fillId="0" borderId="22" xfId="61" applyFont="1" applyFill="1" applyBorder="1" applyAlignment="1">
      <alignment wrapText="1"/>
      <protection/>
    </xf>
    <xf numFmtId="179" fontId="23" fillId="0" borderId="14" xfId="61" applyNumberFormat="1" applyFont="1" applyFill="1" applyBorder="1">
      <alignment/>
      <protection/>
    </xf>
    <xf numFmtId="0" fontId="23" fillId="0" borderId="15" xfId="61" applyFont="1" applyFill="1" applyBorder="1">
      <alignment/>
      <protection/>
    </xf>
    <xf numFmtId="0" fontId="23" fillId="0" borderId="24" xfId="61" applyFont="1" applyFill="1" applyBorder="1">
      <alignment/>
      <protection/>
    </xf>
    <xf numFmtId="0" fontId="23" fillId="0" borderId="12" xfId="61" applyFont="1" applyFill="1" applyBorder="1">
      <alignment/>
      <protection/>
    </xf>
    <xf numFmtId="189" fontId="27" fillId="35" borderId="15" xfId="61" applyNumberFormat="1" applyFont="1" applyFill="1" applyBorder="1">
      <alignment/>
      <protection/>
    </xf>
    <xf numFmtId="0" fontId="28" fillId="0" borderId="0" xfId="61" applyFont="1" applyFill="1" applyBorder="1" applyAlignment="1">
      <alignment horizontal="center"/>
      <protection/>
    </xf>
    <xf numFmtId="179" fontId="29" fillId="0" borderId="0" xfId="42" applyNumberFormat="1" applyFont="1" applyFill="1" applyBorder="1" applyAlignment="1">
      <alignment/>
    </xf>
    <xf numFmtId="179" fontId="26" fillId="0" borderId="0" xfId="42" applyNumberFormat="1" applyFont="1" applyFill="1" applyBorder="1" applyAlignment="1">
      <alignment/>
    </xf>
    <xf numFmtId="0" fontId="25" fillId="0" borderId="0" xfId="61" applyFont="1" applyFill="1" applyBorder="1" applyAlignment="1">
      <alignment horizontal="center"/>
      <protection/>
    </xf>
    <xf numFmtId="192" fontId="30" fillId="35" borderId="43" xfId="42" applyNumberFormat="1" applyFont="1" applyFill="1" applyBorder="1" applyAlignment="1">
      <alignment/>
    </xf>
    <xf numFmtId="179" fontId="26" fillId="0" borderId="0" xfId="42" applyNumberFormat="1" applyFont="1" applyFill="1" applyBorder="1" applyAlignment="1">
      <alignment/>
    </xf>
    <xf numFmtId="179" fontId="23" fillId="0" borderId="0" xfId="42" applyNumberFormat="1" applyFont="1" applyFill="1" applyBorder="1" applyAlignment="1">
      <alignment/>
    </xf>
    <xf numFmtId="181" fontId="23" fillId="0" borderId="0" xfId="61" applyNumberFormat="1" applyFont="1" applyFill="1" applyBorder="1" applyAlignment="1" quotePrefix="1">
      <alignment horizontal="center"/>
      <protection/>
    </xf>
    <xf numFmtId="0" fontId="23" fillId="36" borderId="0" xfId="61" applyFont="1" applyFill="1" applyBorder="1">
      <alignment/>
      <protection/>
    </xf>
    <xf numFmtId="179" fontId="23" fillId="36" borderId="0" xfId="42" applyNumberFormat="1" applyFont="1" applyFill="1" applyBorder="1" applyAlignment="1">
      <alignment/>
    </xf>
    <xf numFmtId="43" fontId="23" fillId="0" borderId="0" xfId="42" applyNumberFormat="1" applyFont="1" applyFill="1" applyBorder="1" applyAlignment="1">
      <alignment/>
    </xf>
    <xf numFmtId="0" fontId="23" fillId="0" borderId="0" xfId="61" applyFont="1" applyAlignment="1">
      <alignment horizontal="center"/>
      <protection/>
    </xf>
    <xf numFmtId="0" fontId="26" fillId="0" borderId="0" xfId="61" applyFont="1" applyAlignment="1">
      <alignment horizontal="center"/>
      <protection/>
    </xf>
    <xf numFmtId="0" fontId="25" fillId="0" borderId="0" xfId="61" applyFont="1" applyAlignment="1">
      <alignment horizontal="center"/>
      <protection/>
    </xf>
    <xf numFmtId="17" fontId="23" fillId="0" borderId="0" xfId="61" applyNumberFormat="1" applyFont="1" applyAlignment="1">
      <alignment horizontal="right"/>
      <protection/>
    </xf>
    <xf numFmtId="181" fontId="23" fillId="0" borderId="0" xfId="42" applyNumberFormat="1" applyFont="1" applyAlignment="1">
      <alignment horizontal="right"/>
    </xf>
    <xf numFmtId="0" fontId="31" fillId="0" borderId="0" xfId="61" applyFont="1" applyAlignment="1">
      <alignment horizontal="left"/>
      <protection/>
    </xf>
    <xf numFmtId="0" fontId="23" fillId="0" borderId="0" xfId="61" applyFont="1" applyBorder="1" applyAlignment="1">
      <alignment horizontal="center"/>
      <protection/>
    </xf>
    <xf numFmtId="17" fontId="23" fillId="0" borderId="0" xfId="61" applyNumberFormat="1" applyFont="1">
      <alignment/>
      <protection/>
    </xf>
    <xf numFmtId="0" fontId="23" fillId="0" borderId="0" xfId="61" applyFont="1" applyFill="1" applyBorder="1" applyAlignment="1">
      <alignment horizontal="center"/>
      <protection/>
    </xf>
    <xf numFmtId="181" fontId="23" fillId="0" borderId="12" xfId="42" applyNumberFormat="1" applyFont="1" applyBorder="1" applyAlignment="1">
      <alignment horizontal="right"/>
    </xf>
    <xf numFmtId="181" fontId="23" fillId="0" borderId="43" xfId="61" applyNumberFormat="1" applyFont="1" applyBorder="1">
      <alignment/>
      <protection/>
    </xf>
    <xf numFmtId="0" fontId="25" fillId="0" borderId="0" xfId="61" applyFont="1">
      <alignment/>
      <protection/>
    </xf>
    <xf numFmtId="184" fontId="23" fillId="0" borderId="43" xfId="42" applyNumberFormat="1" applyFont="1" applyBorder="1" applyAlignment="1">
      <alignment/>
    </xf>
    <xf numFmtId="184" fontId="23" fillId="0" borderId="0" xfId="42" applyNumberFormat="1" applyFont="1" applyBorder="1" applyAlignment="1">
      <alignment horizontal="center"/>
    </xf>
    <xf numFmtId="43" fontId="23" fillId="0" borderId="0" xfId="42" applyFont="1" applyFill="1" applyBorder="1" applyAlignment="1">
      <alignment/>
    </xf>
    <xf numFmtId="0" fontId="23" fillId="0" borderId="0" xfId="61" applyFont="1" applyFill="1" applyBorder="1" applyAlignment="1">
      <alignment/>
      <protection/>
    </xf>
    <xf numFmtId="0" fontId="23" fillId="0" borderId="0" xfId="61" applyFont="1" applyFill="1" applyBorder="1" applyAlignment="1" quotePrefix="1">
      <alignment horizontal="center"/>
      <protection/>
    </xf>
    <xf numFmtId="41" fontId="23" fillId="0" borderId="0" xfId="61" applyNumberFormat="1" applyFont="1" applyFill="1" applyBorder="1">
      <alignment/>
      <protection/>
    </xf>
    <xf numFmtId="43" fontId="23" fillId="0" borderId="0" xfId="61" applyNumberFormat="1" applyFont="1" applyFill="1" applyBorder="1">
      <alignment/>
      <protection/>
    </xf>
    <xf numFmtId="41" fontId="23" fillId="0" borderId="0" xfId="61" applyNumberFormat="1" applyFont="1" applyFill="1" applyBorder="1" applyAlignment="1">
      <alignment horizontal="center"/>
      <protection/>
    </xf>
    <xf numFmtId="41" fontId="23" fillId="0" borderId="0" xfId="61" applyNumberFormat="1" applyFont="1" applyFill="1" applyBorder="1" applyAlignment="1">
      <alignment/>
      <protection/>
    </xf>
    <xf numFmtId="41" fontId="23" fillId="0" borderId="0" xfId="61" applyNumberFormat="1" applyFont="1" applyFill="1" applyBorder="1" applyAlignment="1" quotePrefix="1">
      <alignment horizontal="center"/>
      <protection/>
    </xf>
    <xf numFmtId="192" fontId="27" fillId="35" borderId="43" xfId="42" applyNumberFormat="1" applyFont="1" applyFill="1" applyBorder="1" applyAlignment="1">
      <alignment horizontal="center"/>
    </xf>
    <xf numFmtId="189" fontId="30" fillId="35" borderId="15" xfId="61" applyNumberFormat="1" applyFont="1" applyFill="1" applyBorder="1">
      <alignment/>
      <protection/>
    </xf>
    <xf numFmtId="16" fontId="23" fillId="0" borderId="0" xfId="61" applyNumberFormat="1" applyFont="1" applyFill="1" applyBorder="1">
      <alignment/>
      <protection/>
    </xf>
    <xf numFmtId="0" fontId="31" fillId="0" borderId="0" xfId="61" applyFont="1" applyAlignment="1">
      <alignment horizontal="right"/>
      <protection/>
    </xf>
    <xf numFmtId="0" fontId="23" fillId="0" borderId="0" xfId="61" applyFont="1" applyBorder="1">
      <alignment/>
      <protection/>
    </xf>
    <xf numFmtId="0" fontId="23" fillId="0" borderId="0" xfId="46" applyFont="1" applyBorder="1" applyAlignment="1">
      <alignment/>
      <protection/>
    </xf>
    <xf numFmtId="179" fontId="23" fillId="0" borderId="0" xfId="46" applyNumberFormat="1" applyFont="1" applyBorder="1" applyAlignment="1">
      <alignment/>
      <protection/>
    </xf>
    <xf numFmtId="0" fontId="23" fillId="0" borderId="14" xfId="46" applyFont="1" applyBorder="1">
      <alignment/>
      <protection/>
    </xf>
    <xf numFmtId="179" fontId="23" fillId="0" borderId="0" xfId="46" applyNumberFormat="1" applyFont="1" applyBorder="1" applyAlignment="1">
      <alignment horizontal="center"/>
      <protection/>
    </xf>
    <xf numFmtId="193" fontId="23" fillId="0" borderId="0" xfId="61" applyNumberFormat="1" applyFont="1">
      <alignment/>
      <protection/>
    </xf>
    <xf numFmtId="43" fontId="23" fillId="0" borderId="0" xfId="42" applyFont="1" applyBorder="1" applyAlignment="1">
      <alignment horizontal="center"/>
    </xf>
    <xf numFmtId="0" fontId="28" fillId="0" borderId="0" xfId="61" applyFont="1" applyFill="1" applyBorder="1" applyAlignment="1">
      <alignment horizontal="right"/>
      <protection/>
    </xf>
    <xf numFmtId="179" fontId="23" fillId="0" borderId="0" xfId="42" applyNumberFormat="1" applyFont="1" applyAlignment="1">
      <alignment/>
    </xf>
    <xf numFmtId="0" fontId="32" fillId="0" borderId="0" xfId="0" applyFont="1" applyAlignment="1">
      <alignment/>
    </xf>
    <xf numFmtId="43" fontId="0" fillId="0" borderId="0" xfId="42" applyFont="1" applyAlignment="1">
      <alignment/>
    </xf>
    <xf numFmtId="0" fontId="17" fillId="0" borderId="0" xfId="0" applyFont="1" applyAlignment="1">
      <alignment/>
    </xf>
    <xf numFmtId="43" fontId="0" fillId="0" borderId="0" xfId="42" applyFont="1" applyAlignment="1">
      <alignment horizontal="center"/>
    </xf>
    <xf numFmtId="43" fontId="0" fillId="0" borderId="0" xfId="42" applyFont="1" applyBorder="1" applyAlignment="1">
      <alignment/>
    </xf>
    <xf numFmtId="43" fontId="0" fillId="0" borderId="14" xfId="42" applyFont="1" applyBorder="1" applyAlignment="1">
      <alignment horizontal="center"/>
    </xf>
    <xf numFmtId="43" fontId="0" fillId="0" borderId="14" xfId="42" applyFont="1" applyBorder="1" applyAlignment="1">
      <alignment/>
    </xf>
    <xf numFmtId="192" fontId="17" fillId="0" borderId="0" xfId="42" applyNumberFormat="1" applyFont="1" applyBorder="1" applyAlignment="1">
      <alignment/>
    </xf>
    <xf numFmtId="43" fontId="17" fillId="0" borderId="0" xfId="42" applyFont="1" applyBorder="1" applyAlignment="1">
      <alignment/>
    </xf>
    <xf numFmtId="0" fontId="0" fillId="0" borderId="12" xfId="0" applyBorder="1" applyAlignment="1">
      <alignment/>
    </xf>
    <xf numFmtId="43" fontId="17" fillId="0" borderId="14" xfId="42" applyFont="1" applyBorder="1" applyAlignment="1">
      <alignment horizontal="center"/>
    </xf>
    <xf numFmtId="43" fontId="17" fillId="0" borderId="14" xfId="42" applyFont="1" applyBorder="1" applyAlignment="1">
      <alignment/>
    </xf>
    <xf numFmtId="0" fontId="17" fillId="0" borderId="14" xfId="0" applyFont="1" applyBorder="1" applyAlignment="1">
      <alignment/>
    </xf>
    <xf numFmtId="0" fontId="17" fillId="0" borderId="15" xfId="0" applyFont="1" applyBorder="1" applyAlignment="1">
      <alignment/>
    </xf>
    <xf numFmtId="43" fontId="33" fillId="0" borderId="22" xfId="42" applyFont="1" applyBorder="1" applyAlignment="1">
      <alignment/>
    </xf>
    <xf numFmtId="0" fontId="33" fillId="0" borderId="24" xfId="0" applyFont="1" applyBorder="1" applyAlignment="1">
      <alignment/>
    </xf>
    <xf numFmtId="0" fontId="33" fillId="0" borderId="0" xfId="0" applyFont="1" applyAlignment="1">
      <alignment/>
    </xf>
    <xf numFmtId="43" fontId="0" fillId="0" borderId="12" xfId="42" applyFont="1" applyBorder="1" applyAlignment="1">
      <alignment/>
    </xf>
    <xf numFmtId="43" fontId="17" fillId="0" borderId="15" xfId="42" applyFont="1" applyBorder="1" applyAlignment="1">
      <alignment/>
    </xf>
    <xf numFmtId="43" fontId="0" fillId="0" borderId="15" xfId="42" applyFont="1" applyBorder="1" applyAlignment="1">
      <alignment/>
    </xf>
    <xf numFmtId="43" fontId="17" fillId="0" borderId="40" xfId="42" applyFont="1" applyBorder="1" applyAlignment="1">
      <alignment/>
    </xf>
    <xf numFmtId="43" fontId="17" fillId="0" borderId="48" xfId="0" applyNumberFormat="1" applyFont="1" applyBorder="1" applyAlignment="1">
      <alignment/>
    </xf>
    <xf numFmtId="0" fontId="23" fillId="0" borderId="0" xfId="61" applyFont="1" applyFill="1" applyBorder="1" applyAlignment="1">
      <alignment horizontal="right"/>
      <protection/>
    </xf>
    <xf numFmtId="0" fontId="23" fillId="0" borderId="0" xfId="61" applyFont="1" applyAlignment="1">
      <alignment horizontal="right"/>
      <protection/>
    </xf>
    <xf numFmtId="179" fontId="23" fillId="0" borderId="0" xfId="42" applyNumberFormat="1" applyFont="1" applyAlignment="1">
      <alignment/>
    </xf>
    <xf numFmtId="179" fontId="23" fillId="0" borderId="0" xfId="42" applyNumberFormat="1" applyFont="1" applyFill="1" applyAlignment="1">
      <alignment/>
    </xf>
    <xf numFmtId="43" fontId="17" fillId="0" borderId="0" xfId="42" applyFont="1" applyAlignment="1">
      <alignment/>
    </xf>
    <xf numFmtId="37" fontId="2" fillId="0" borderId="0" xfId="0" applyNumberFormat="1" applyFont="1" applyFill="1" applyBorder="1" applyAlignment="1">
      <alignment/>
    </xf>
    <xf numFmtId="39" fontId="2" fillId="0" borderId="0" xfId="42" applyNumberFormat="1" applyFont="1" applyFill="1" applyBorder="1" applyAlignment="1">
      <alignment/>
    </xf>
    <xf numFmtId="39" fontId="2" fillId="0" borderId="0" xfId="42" applyNumberFormat="1" applyFont="1" applyFill="1" applyBorder="1" applyAlignment="1">
      <alignment/>
    </xf>
    <xf numFmtId="37" fontId="1" fillId="0" borderId="0" xfId="0" applyNumberFormat="1" applyFont="1" applyAlignment="1">
      <alignment/>
    </xf>
    <xf numFmtId="15" fontId="2" fillId="0" borderId="0" xfId="42" applyNumberFormat="1" applyFont="1" applyAlignment="1">
      <alignment horizontal="center"/>
    </xf>
    <xf numFmtId="0" fontId="33" fillId="37" borderId="22" xfId="0" applyFont="1" applyFill="1" applyBorder="1" applyAlignment="1">
      <alignment/>
    </xf>
    <xf numFmtId="43" fontId="0" fillId="37" borderId="0" xfId="42" applyFont="1" applyFill="1" applyBorder="1" applyAlignment="1">
      <alignment/>
    </xf>
    <xf numFmtId="43" fontId="0" fillId="37" borderId="14" xfId="42" applyFont="1" applyFill="1" applyBorder="1" applyAlignment="1">
      <alignment horizontal="center"/>
    </xf>
    <xf numFmtId="0" fontId="33" fillId="37" borderId="24" xfId="0" applyFont="1" applyFill="1" applyBorder="1" applyAlignment="1">
      <alignment horizontal="center"/>
    </xf>
    <xf numFmtId="43" fontId="0" fillId="37" borderId="12" xfId="42" applyFont="1" applyFill="1" applyBorder="1" applyAlignment="1">
      <alignment/>
    </xf>
    <xf numFmtId="43" fontId="0" fillId="37" borderId="15" xfId="42" applyFont="1" applyFill="1" applyBorder="1" applyAlignment="1">
      <alignment/>
    </xf>
    <xf numFmtId="43" fontId="0" fillId="37" borderId="14" xfId="42" applyFont="1" applyFill="1" applyBorder="1" applyAlignment="1">
      <alignment/>
    </xf>
    <xf numFmtId="0" fontId="17" fillId="0" borderId="0" xfId="0" applyFont="1" applyFill="1" applyAlignment="1">
      <alignment/>
    </xf>
    <xf numFmtId="43" fontId="0" fillId="0" borderId="0" xfId="42" applyFont="1" applyFill="1" applyBorder="1" applyAlignment="1">
      <alignment/>
    </xf>
    <xf numFmtId="43" fontId="0" fillId="0" borderId="14" xfId="42" applyFont="1" applyFill="1" applyBorder="1" applyAlignment="1">
      <alignment horizontal="center"/>
    </xf>
    <xf numFmtId="43" fontId="0" fillId="0" borderId="12" xfId="42" applyFont="1" applyFill="1" applyBorder="1" applyAlignment="1">
      <alignment/>
    </xf>
    <xf numFmtId="43" fontId="0" fillId="0" borderId="15" xfId="42" applyFont="1" applyFill="1" applyBorder="1" applyAlignment="1">
      <alignment/>
    </xf>
    <xf numFmtId="43" fontId="0" fillId="0" borderId="14" xfId="42" applyFont="1" applyFill="1" applyBorder="1" applyAlignment="1">
      <alignment/>
    </xf>
    <xf numFmtId="43" fontId="34" fillId="0" borderId="0" xfId="0" applyNumberFormat="1" applyFont="1" applyAlignment="1">
      <alignment/>
    </xf>
    <xf numFmtId="0" fontId="34" fillId="0" borderId="0" xfId="0" applyFont="1" applyAlignment="1">
      <alignment/>
    </xf>
    <xf numFmtId="0" fontId="34" fillId="0" borderId="0" xfId="0" applyFont="1" applyFill="1" applyAlignment="1">
      <alignment/>
    </xf>
    <xf numFmtId="43" fontId="34" fillId="0" borderId="0" xfId="0" applyNumberFormat="1" applyFont="1" applyFill="1" applyAlignment="1">
      <alignment/>
    </xf>
    <xf numFmtId="0" fontId="34" fillId="37" borderId="0" xfId="0" applyFont="1" applyFill="1" applyAlignment="1">
      <alignment/>
    </xf>
    <xf numFmtId="43" fontId="34" fillId="37" borderId="0" xfId="0" applyNumberFormat="1" applyFont="1" applyFill="1" applyAlignment="1">
      <alignment/>
    </xf>
    <xf numFmtId="43" fontId="35" fillId="0" borderId="22" xfId="42" applyFont="1" applyBorder="1" applyAlignment="1">
      <alignment/>
    </xf>
    <xf numFmtId="192" fontId="34" fillId="0" borderId="0" xfId="42" applyNumberFormat="1" applyFont="1" applyBorder="1" applyAlignment="1">
      <alignment/>
    </xf>
    <xf numFmtId="43" fontId="34" fillId="0" borderId="14" xfId="42" applyFont="1" applyBorder="1" applyAlignment="1">
      <alignment/>
    </xf>
    <xf numFmtId="43" fontId="35" fillId="0" borderId="22" xfId="42" applyFont="1" applyFill="1" applyBorder="1" applyAlignment="1">
      <alignment/>
    </xf>
    <xf numFmtId="192" fontId="34" fillId="0" borderId="0" xfId="42" applyNumberFormat="1" applyFont="1" applyFill="1" applyBorder="1" applyAlignment="1">
      <alignment/>
    </xf>
    <xf numFmtId="43" fontId="34" fillId="0" borderId="14" xfId="42" applyFont="1" applyFill="1" applyBorder="1" applyAlignment="1">
      <alignment/>
    </xf>
    <xf numFmtId="43" fontId="35" fillId="37" borderId="22" xfId="42" applyFont="1" applyFill="1" applyBorder="1" applyAlignment="1">
      <alignment/>
    </xf>
    <xf numFmtId="192" fontId="34" fillId="37" borderId="0" xfId="42" applyNumberFormat="1" applyFont="1" applyFill="1" applyBorder="1" applyAlignment="1">
      <alignment/>
    </xf>
    <xf numFmtId="43" fontId="34" fillId="37" borderId="14" xfId="42" applyFont="1" applyFill="1" applyBorder="1" applyAlignment="1">
      <alignment/>
    </xf>
    <xf numFmtId="43" fontId="34" fillId="0" borderId="0" xfId="42" applyFont="1" applyFill="1" applyBorder="1" applyAlignment="1">
      <alignment/>
    </xf>
    <xf numFmtId="43" fontId="34" fillId="0" borderId="40" xfId="42" applyFont="1" applyFill="1" applyBorder="1" applyAlignment="1">
      <alignment/>
    </xf>
    <xf numFmtId="43" fontId="36" fillId="37" borderId="23" xfId="42" applyFont="1" applyFill="1" applyBorder="1" applyAlignment="1">
      <alignment/>
    </xf>
    <xf numFmtId="43" fontId="34" fillId="37" borderId="0" xfId="42" applyFont="1" applyFill="1" applyBorder="1" applyAlignment="1">
      <alignment/>
    </xf>
    <xf numFmtId="43" fontId="34" fillId="37" borderId="40" xfId="42" applyFont="1" applyFill="1" applyBorder="1" applyAlignment="1">
      <alignment/>
    </xf>
    <xf numFmtId="0" fontId="34" fillId="0" borderId="0" xfId="0" applyFont="1" applyFill="1" applyBorder="1" applyAlignment="1">
      <alignment/>
    </xf>
    <xf numFmtId="0" fontId="34" fillId="0" borderId="14" xfId="0" applyFont="1" applyFill="1" applyBorder="1" applyAlignment="1">
      <alignment/>
    </xf>
    <xf numFmtId="0" fontId="34" fillId="37" borderId="0" xfId="0" applyFont="1" applyFill="1" applyBorder="1" applyAlignment="1">
      <alignment/>
    </xf>
    <xf numFmtId="0" fontId="34" fillId="37" borderId="14" xfId="0" applyFont="1" applyFill="1" applyBorder="1" applyAlignment="1">
      <alignment/>
    </xf>
    <xf numFmtId="43" fontId="34" fillId="0" borderId="48" xfId="0" applyNumberFormat="1" applyFont="1" applyFill="1" applyBorder="1" applyAlignment="1">
      <alignment/>
    </xf>
    <xf numFmtId="43" fontId="36" fillId="37" borderId="49" xfId="42" applyFont="1" applyFill="1" applyBorder="1" applyAlignment="1">
      <alignment/>
    </xf>
    <xf numFmtId="43" fontId="34" fillId="37" borderId="48" xfId="0" applyNumberFormat="1" applyFont="1" applyFill="1" applyBorder="1" applyAlignment="1">
      <alignment/>
    </xf>
    <xf numFmtId="0" fontId="34" fillId="0" borderId="12" xfId="0" applyFont="1" applyFill="1" applyBorder="1" applyAlignment="1">
      <alignment/>
    </xf>
    <xf numFmtId="0" fontId="34" fillId="0" borderId="15" xfId="0" applyFont="1" applyFill="1" applyBorder="1" applyAlignment="1">
      <alignment/>
    </xf>
    <xf numFmtId="0" fontId="35" fillId="37" borderId="24" xfId="0" applyFont="1" applyFill="1" applyBorder="1" applyAlignment="1">
      <alignment/>
    </xf>
    <xf numFmtId="0" fontId="34" fillId="37" borderId="12" xfId="0" applyFont="1" applyFill="1" applyBorder="1" applyAlignment="1">
      <alignment/>
    </xf>
    <xf numFmtId="0" fontId="34" fillId="37" borderId="15" xfId="0" applyFont="1" applyFill="1" applyBorder="1" applyAlignment="1">
      <alignment/>
    </xf>
    <xf numFmtId="0" fontId="37" fillId="0" borderId="0" xfId="0" applyFont="1" applyAlignment="1">
      <alignment horizontal="center"/>
    </xf>
    <xf numFmtId="0" fontId="37" fillId="0" borderId="0" xfId="0" applyFont="1" applyAlignment="1">
      <alignment/>
    </xf>
    <xf numFmtId="0" fontId="37" fillId="0" borderId="0" xfId="0" applyFont="1" applyFill="1" applyAlignment="1">
      <alignment/>
    </xf>
    <xf numFmtId="0" fontId="37" fillId="0" borderId="0" xfId="0" applyFont="1" applyFill="1" applyAlignment="1">
      <alignment horizontal="center"/>
    </xf>
    <xf numFmtId="0" fontId="37" fillId="37" borderId="0" xfId="0" applyFont="1" applyFill="1" applyAlignment="1">
      <alignment/>
    </xf>
    <xf numFmtId="0" fontId="37" fillId="37" borderId="0" xfId="0" applyFont="1" applyFill="1" applyAlignment="1">
      <alignment horizontal="center"/>
    </xf>
    <xf numFmtId="181" fontId="38" fillId="0" borderId="0" xfId="42" applyNumberFormat="1" applyFont="1" applyAlignment="1">
      <alignment horizontal="right"/>
    </xf>
    <xf numFmtId="181" fontId="23" fillId="0" borderId="0" xfId="42" applyNumberFormat="1" applyFont="1" applyBorder="1" applyAlignment="1">
      <alignment horizontal="right"/>
    </xf>
    <xf numFmtId="0" fontId="17" fillId="0" borderId="0" xfId="0" applyFont="1" applyAlignment="1">
      <alignment horizontal="center"/>
    </xf>
    <xf numFmtId="178" fontId="2" fillId="0" borderId="0" xfId="0" applyNumberFormat="1" applyFont="1" applyAlignment="1">
      <alignment horizontal="center"/>
    </xf>
    <xf numFmtId="37" fontId="1" fillId="0" borderId="0" xfId="0" applyNumberFormat="1" applyFont="1" applyBorder="1" applyAlignment="1">
      <alignment horizontal="center"/>
    </xf>
    <xf numFmtId="37" fontId="2" fillId="0" borderId="0" xfId="0" applyNumberFormat="1" applyFont="1" applyBorder="1" applyAlignment="1">
      <alignment wrapText="1"/>
    </xf>
    <xf numFmtId="191" fontId="2" fillId="0" borderId="17" xfId="42" applyNumberFormat="1" applyFont="1" applyFill="1" applyBorder="1" applyAlignment="1">
      <alignment/>
    </xf>
    <xf numFmtId="37" fontId="2" fillId="0" borderId="12" xfId="0" applyNumberFormat="1" applyFont="1" applyFill="1" applyBorder="1" applyAlignment="1">
      <alignment/>
    </xf>
    <xf numFmtId="39" fontId="2" fillId="0" borderId="0" xfId="0" applyNumberFormat="1" applyFont="1" applyFill="1" applyBorder="1" applyAlignment="1" quotePrefix="1">
      <alignment/>
    </xf>
    <xf numFmtId="0" fontId="33" fillId="37" borderId="22"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xf>
    <xf numFmtId="0" fontId="35" fillId="0" borderId="22" xfId="0" applyFont="1" applyBorder="1" applyAlignment="1">
      <alignment/>
    </xf>
    <xf numFmtId="0" fontId="35" fillId="0" borderId="24" xfId="0" applyFont="1" applyFill="1" applyBorder="1" applyAlignment="1">
      <alignment horizontal="center"/>
    </xf>
    <xf numFmtId="0" fontId="35" fillId="0" borderId="22" xfId="0" applyFont="1" applyFill="1" applyBorder="1" applyAlignment="1">
      <alignment/>
    </xf>
    <xf numFmtId="43" fontId="35" fillId="0" borderId="23" xfId="42" applyFont="1" applyBorder="1" applyAlignment="1">
      <alignment/>
    </xf>
    <xf numFmtId="43" fontId="34" fillId="0" borderId="0" xfId="42" applyFont="1" applyBorder="1" applyAlignment="1">
      <alignment/>
    </xf>
    <xf numFmtId="43" fontId="34" fillId="0" borderId="40" xfId="42" applyFont="1" applyBorder="1" applyAlignment="1">
      <alignment/>
    </xf>
    <xf numFmtId="0" fontId="34" fillId="0" borderId="0" xfId="0" applyFont="1" applyAlignment="1">
      <alignment/>
    </xf>
    <xf numFmtId="43" fontId="35" fillId="0" borderId="23" xfId="42" applyFont="1" applyFill="1" applyBorder="1" applyAlignment="1">
      <alignment/>
    </xf>
    <xf numFmtId="43" fontId="35" fillId="0" borderId="22" xfId="42" applyFont="1" applyBorder="1" applyAlignment="1">
      <alignment/>
    </xf>
    <xf numFmtId="43" fontId="34" fillId="0" borderId="14" xfId="42" applyFont="1" applyBorder="1" applyAlignment="1">
      <alignment/>
    </xf>
    <xf numFmtId="43" fontId="35" fillId="0" borderId="22" xfId="42" applyFont="1" applyFill="1" applyBorder="1" applyAlignment="1">
      <alignment/>
    </xf>
    <xf numFmtId="192" fontId="34" fillId="0" borderId="0" xfId="42" applyNumberFormat="1" applyFont="1" applyBorder="1" applyAlignment="1">
      <alignment/>
    </xf>
    <xf numFmtId="0" fontId="34" fillId="0" borderId="0" xfId="0" applyFont="1" applyBorder="1" applyAlignment="1">
      <alignment/>
    </xf>
    <xf numFmtId="0" fontId="34" fillId="0" borderId="14" xfId="0" applyFont="1" applyBorder="1" applyAlignment="1">
      <alignment/>
    </xf>
    <xf numFmtId="43" fontId="35" fillId="0" borderId="49" xfId="42" applyFont="1" applyBorder="1" applyAlignment="1">
      <alignment/>
    </xf>
    <xf numFmtId="43" fontId="34" fillId="0" borderId="48" xfId="0" applyNumberFormat="1" applyFont="1" applyBorder="1" applyAlignment="1">
      <alignment/>
    </xf>
    <xf numFmtId="43" fontId="35" fillId="0" borderId="49" xfId="42" applyFont="1" applyFill="1" applyBorder="1" applyAlignment="1">
      <alignment/>
    </xf>
    <xf numFmtId="0" fontId="35" fillId="0" borderId="24" xfId="0" applyFont="1" applyBorder="1" applyAlignment="1">
      <alignment/>
    </xf>
    <xf numFmtId="0" fontId="34" fillId="0" borderId="12" xfId="0" applyFont="1" applyBorder="1" applyAlignment="1">
      <alignment/>
    </xf>
    <xf numFmtId="0" fontId="34" fillId="0" borderId="15" xfId="0" applyFont="1" applyBorder="1" applyAlignment="1">
      <alignment/>
    </xf>
    <xf numFmtId="0" fontId="35" fillId="0" borderId="24" xfId="0" applyFont="1" applyFill="1" applyBorder="1" applyAlignment="1">
      <alignment/>
    </xf>
    <xf numFmtId="0" fontId="35" fillId="0" borderId="22" xfId="0" applyFont="1" applyBorder="1" applyAlignment="1">
      <alignment horizontal="center" vertical="center" wrapText="1"/>
    </xf>
    <xf numFmtId="0" fontId="35" fillId="0" borderId="24" xfId="0" applyFont="1" applyFill="1" applyBorder="1" applyAlignment="1">
      <alignment horizontal="center"/>
    </xf>
    <xf numFmtId="0" fontId="35" fillId="0" borderId="22" xfId="0" applyFont="1" applyFill="1" applyBorder="1" applyAlignment="1">
      <alignment/>
    </xf>
    <xf numFmtId="0" fontId="39" fillId="0" borderId="0" xfId="0" applyFont="1" applyAlignment="1">
      <alignment/>
    </xf>
    <xf numFmtId="0" fontId="40" fillId="0" borderId="0" xfId="0" applyFont="1" applyAlignment="1">
      <alignment/>
    </xf>
    <xf numFmtId="0" fontId="39" fillId="0" borderId="0" xfId="0" applyFont="1" applyAlignment="1" quotePrefix="1">
      <alignment/>
    </xf>
    <xf numFmtId="0" fontId="41" fillId="0" borderId="0" xfId="0" applyFont="1" applyAlignment="1">
      <alignment/>
    </xf>
    <xf numFmtId="179" fontId="43" fillId="0" borderId="0" xfId="42" applyNumberFormat="1" applyFont="1" applyFill="1" applyBorder="1" applyAlignment="1">
      <alignment/>
    </xf>
    <xf numFmtId="179" fontId="43" fillId="0" borderId="14" xfId="42" applyNumberFormat="1" applyFont="1" applyFill="1" applyBorder="1" applyAlignment="1">
      <alignment/>
    </xf>
    <xf numFmtId="0" fontId="43" fillId="0" borderId="0" xfId="61" applyFont="1">
      <alignment/>
      <protection/>
    </xf>
    <xf numFmtId="198" fontId="23" fillId="0" borderId="43" xfId="42" applyNumberFormat="1" applyFont="1" applyBorder="1" applyAlignment="1">
      <alignment/>
    </xf>
    <xf numFmtId="192" fontId="23" fillId="0" borderId="0" xfId="61" applyNumberFormat="1" applyFont="1" applyFill="1" applyBorder="1" applyAlignment="1" quotePrefix="1">
      <alignment horizontal="center"/>
      <protection/>
    </xf>
    <xf numFmtId="197" fontId="2" fillId="0" borderId="0" xfId="0" applyNumberFormat="1" applyFont="1" applyAlignment="1">
      <alignment/>
    </xf>
    <xf numFmtId="37" fontId="2" fillId="0" borderId="0" xfId="42" applyNumberFormat="1" applyFont="1" applyFill="1" applyAlignment="1">
      <alignment horizontal="center"/>
    </xf>
    <xf numFmtId="15" fontId="2" fillId="0" borderId="0" xfId="42" applyNumberFormat="1" applyFont="1" applyFill="1" applyAlignment="1" quotePrefix="1">
      <alignment horizontal="center"/>
    </xf>
    <xf numFmtId="43" fontId="2" fillId="0" borderId="0" xfId="42" applyFont="1" applyFill="1" applyAlignment="1">
      <alignment/>
    </xf>
    <xf numFmtId="0" fontId="0" fillId="0" borderId="0" xfId="0" applyFont="1" applyAlignment="1">
      <alignment/>
    </xf>
    <xf numFmtId="0" fontId="0" fillId="0" borderId="0" xfId="0" applyFont="1" applyAlignment="1">
      <alignment horizontal="center"/>
    </xf>
    <xf numFmtId="0" fontId="86" fillId="0" borderId="0" xfId="0" applyFont="1" applyAlignment="1">
      <alignment/>
    </xf>
    <xf numFmtId="43" fontId="86" fillId="0" borderId="0" xfId="42" applyFont="1" applyAlignment="1">
      <alignment/>
    </xf>
    <xf numFmtId="0" fontId="35" fillId="5" borderId="22" xfId="0" applyFont="1" applyFill="1" applyBorder="1" applyAlignment="1">
      <alignment horizontal="center" vertical="center" wrapText="1"/>
    </xf>
    <xf numFmtId="43" fontId="0" fillId="5" borderId="0" xfId="42" applyFont="1" applyFill="1" applyBorder="1" applyAlignment="1">
      <alignment/>
    </xf>
    <xf numFmtId="43" fontId="0" fillId="5" borderId="14" xfId="42" applyFont="1" applyFill="1" applyBorder="1" applyAlignment="1">
      <alignment horizontal="center"/>
    </xf>
    <xf numFmtId="0" fontId="35" fillId="5" borderId="24" xfId="0" applyFont="1" applyFill="1" applyBorder="1" applyAlignment="1">
      <alignment horizontal="center"/>
    </xf>
    <xf numFmtId="43" fontId="0" fillId="5" borderId="12" xfId="42" applyFont="1" applyFill="1" applyBorder="1" applyAlignment="1">
      <alignment/>
    </xf>
    <xf numFmtId="43" fontId="0" fillId="5" borderId="15" xfId="42" applyFont="1" applyFill="1" applyBorder="1" applyAlignment="1">
      <alignment/>
    </xf>
    <xf numFmtId="0" fontId="0" fillId="5" borderId="22" xfId="0" applyFill="1" applyBorder="1" applyAlignment="1">
      <alignment/>
    </xf>
    <xf numFmtId="0" fontId="0" fillId="5" borderId="0" xfId="0" applyFill="1" applyBorder="1" applyAlignment="1">
      <alignment/>
    </xf>
    <xf numFmtId="0" fontId="0" fillId="5" borderId="14" xfId="0" applyFill="1" applyBorder="1" applyAlignment="1">
      <alignment/>
    </xf>
    <xf numFmtId="43" fontId="17" fillId="5" borderId="14" xfId="42" applyFont="1" applyFill="1" applyBorder="1" applyAlignment="1">
      <alignment/>
    </xf>
    <xf numFmtId="43" fontId="0" fillId="5" borderId="14" xfId="42" applyFont="1" applyFill="1" applyBorder="1" applyAlignment="1">
      <alignment/>
    </xf>
    <xf numFmtId="43" fontId="36" fillId="5" borderId="23" xfId="42" applyFont="1" applyFill="1" applyBorder="1" applyAlignment="1">
      <alignment/>
    </xf>
    <xf numFmtId="43" fontId="34" fillId="5" borderId="0" xfId="42" applyFont="1" applyFill="1" applyBorder="1" applyAlignment="1">
      <alignment/>
    </xf>
    <xf numFmtId="43" fontId="34" fillId="5" borderId="40" xfId="42" applyFont="1" applyFill="1" applyBorder="1" applyAlignment="1">
      <alignment/>
    </xf>
    <xf numFmtId="43" fontId="35" fillId="5" borderId="22" xfId="42" applyFont="1" applyFill="1" applyBorder="1" applyAlignment="1">
      <alignment/>
    </xf>
    <xf numFmtId="192" fontId="34" fillId="5" borderId="0" xfId="42" applyNumberFormat="1" applyFont="1" applyFill="1" applyBorder="1" applyAlignment="1">
      <alignment/>
    </xf>
    <xf numFmtId="43" fontId="34" fillId="5" borderId="14" xfId="42" applyFont="1" applyFill="1" applyBorder="1" applyAlignment="1">
      <alignment/>
    </xf>
    <xf numFmtId="43" fontId="36" fillId="5" borderId="49" xfId="42" applyFont="1" applyFill="1" applyBorder="1" applyAlignment="1">
      <alignment/>
    </xf>
    <xf numFmtId="0" fontId="34" fillId="5" borderId="0" xfId="0" applyFont="1" applyFill="1" applyBorder="1" applyAlignment="1">
      <alignment/>
    </xf>
    <xf numFmtId="43" fontId="34" fillId="5" borderId="48" xfId="0" applyNumberFormat="1" applyFont="1" applyFill="1" applyBorder="1" applyAlignment="1">
      <alignment/>
    </xf>
    <xf numFmtId="0" fontId="0" fillId="5" borderId="24" xfId="0" applyFill="1" applyBorder="1" applyAlignment="1">
      <alignment/>
    </xf>
    <xf numFmtId="0" fontId="0" fillId="5" borderId="12" xfId="0" applyFill="1" applyBorder="1" applyAlignment="1">
      <alignment/>
    </xf>
    <xf numFmtId="0" fontId="0" fillId="5" borderId="15" xfId="0" applyFill="1" applyBorder="1" applyAlignment="1">
      <alignment/>
    </xf>
    <xf numFmtId="0" fontId="0" fillId="5" borderId="0" xfId="0" applyFill="1" applyAlignment="1">
      <alignment/>
    </xf>
    <xf numFmtId="0" fontId="37" fillId="5" borderId="0" xfId="0" applyFont="1" applyFill="1" applyAlignment="1">
      <alignment/>
    </xf>
    <xf numFmtId="0" fontId="37" fillId="5" borderId="0" xfId="0" applyFont="1" applyFill="1" applyAlignment="1">
      <alignment horizontal="center"/>
    </xf>
    <xf numFmtId="0" fontId="34" fillId="5" borderId="0" xfId="0" applyFont="1" applyFill="1" applyAlignment="1">
      <alignment/>
    </xf>
    <xf numFmtId="43" fontId="34" fillId="5" borderId="0" xfId="0" applyNumberFormat="1" applyFont="1" applyFill="1" applyAlignment="1">
      <alignment/>
    </xf>
    <xf numFmtId="0" fontId="86" fillId="7" borderId="0" xfId="0" applyFont="1" applyFill="1" applyAlignment="1">
      <alignment/>
    </xf>
    <xf numFmtId="43" fontId="86" fillId="7" borderId="0" xfId="0" applyNumberFormat="1" applyFont="1" applyFill="1" applyAlignment="1">
      <alignment/>
    </xf>
    <xf numFmtId="0" fontId="86" fillId="7" borderId="0" xfId="0" applyFont="1" applyFill="1" applyAlignment="1" quotePrefix="1">
      <alignment/>
    </xf>
    <xf numFmtId="37" fontId="11" fillId="0" borderId="0" xfId="0" applyNumberFormat="1" applyFont="1" applyAlignment="1">
      <alignment/>
    </xf>
    <xf numFmtId="37" fontId="2" fillId="0" borderId="43" xfId="42" applyNumberFormat="1" applyFont="1" applyFill="1" applyBorder="1" applyAlignment="1">
      <alignment/>
    </xf>
    <xf numFmtId="9" fontId="19" fillId="0" borderId="0" xfId="64" applyFont="1" applyFill="1" applyBorder="1" applyAlignment="1">
      <alignment/>
    </xf>
    <xf numFmtId="1" fontId="19" fillId="0" borderId="0" xfId="64" applyNumberFormat="1" applyFont="1" applyFill="1" applyBorder="1" applyAlignment="1">
      <alignment/>
    </xf>
    <xf numFmtId="37" fontId="2" fillId="0" borderId="26" xfId="42" applyNumberFormat="1" applyFont="1" applyFill="1" applyBorder="1" applyAlignment="1">
      <alignment/>
    </xf>
    <xf numFmtId="37" fontId="1" fillId="0" borderId="0" xfId="42" applyNumberFormat="1" applyFont="1" applyFill="1" applyBorder="1" applyAlignment="1">
      <alignment/>
    </xf>
    <xf numFmtId="43" fontId="2" fillId="0" borderId="0" xfId="42" applyFont="1" applyAlignment="1">
      <alignment horizontal="right"/>
    </xf>
    <xf numFmtId="37" fontId="14" fillId="0" borderId="0" xfId="0" applyNumberFormat="1" applyFont="1" applyFill="1" applyAlignment="1">
      <alignment/>
    </xf>
    <xf numFmtId="0" fontId="26" fillId="0" borderId="50" xfId="61" applyFont="1" applyFill="1" applyBorder="1">
      <alignment/>
      <protection/>
    </xf>
    <xf numFmtId="0" fontId="23" fillId="0" borderId="51" xfId="61" applyFont="1" applyFill="1" applyBorder="1">
      <alignment/>
      <protection/>
    </xf>
    <xf numFmtId="0" fontId="23" fillId="0" borderId="51" xfId="61" applyFont="1" applyFill="1" applyBorder="1" applyAlignment="1">
      <alignment horizontal="center"/>
      <protection/>
    </xf>
    <xf numFmtId="179" fontId="23" fillId="0" borderId="51" xfId="42" applyNumberFormat="1" applyFont="1" applyFill="1" applyBorder="1" applyAlignment="1">
      <alignment/>
    </xf>
    <xf numFmtId="179" fontId="23" fillId="0" borderId="51" xfId="42" applyNumberFormat="1" applyFont="1" applyFill="1" applyBorder="1" applyAlignment="1">
      <alignment/>
    </xf>
    <xf numFmtId="179" fontId="23" fillId="0" borderId="52" xfId="42" applyNumberFormat="1" applyFont="1" applyFill="1" applyBorder="1" applyAlignment="1">
      <alignment/>
    </xf>
    <xf numFmtId="0" fontId="23" fillId="0" borderId="30" xfId="61" applyFont="1" applyFill="1" applyBorder="1">
      <alignment/>
      <protection/>
    </xf>
    <xf numFmtId="179" fontId="23" fillId="0" borderId="36" xfId="42" applyNumberFormat="1" applyFont="1" applyFill="1" applyBorder="1" applyAlignment="1">
      <alignment/>
    </xf>
    <xf numFmtId="0" fontId="23" fillId="0" borderId="36" xfId="61" applyFont="1" applyFill="1" applyBorder="1">
      <alignment/>
      <protection/>
    </xf>
    <xf numFmtId="0" fontId="23" fillId="36" borderId="30" xfId="61" applyFont="1" applyFill="1" applyBorder="1">
      <alignment/>
      <protection/>
    </xf>
    <xf numFmtId="0" fontId="23" fillId="0" borderId="42" xfId="61" applyFont="1" applyFill="1" applyBorder="1">
      <alignment/>
      <protection/>
    </xf>
    <xf numFmtId="0" fontId="23" fillId="0" borderId="43" xfId="61" applyFont="1" applyFill="1" applyBorder="1">
      <alignment/>
      <protection/>
    </xf>
    <xf numFmtId="0" fontId="23" fillId="0" borderId="43" xfId="61" applyFont="1" applyFill="1" applyBorder="1" applyAlignment="1">
      <alignment horizontal="center"/>
      <protection/>
    </xf>
    <xf numFmtId="179" fontId="23" fillId="0" borderId="43" xfId="42" applyNumberFormat="1" applyFont="1" applyFill="1" applyBorder="1" applyAlignment="1">
      <alignment/>
    </xf>
    <xf numFmtId="179" fontId="26" fillId="0" borderId="43" xfId="42" applyNumberFormat="1" applyFont="1" applyFill="1" applyBorder="1" applyAlignment="1">
      <alignment/>
    </xf>
    <xf numFmtId="179" fontId="23" fillId="0" borderId="44" xfId="42" applyNumberFormat="1" applyFont="1" applyFill="1" applyBorder="1" applyAlignment="1">
      <alignment/>
    </xf>
    <xf numFmtId="0" fontId="87" fillId="0" borderId="0" xfId="61" applyFont="1" applyFill="1" applyBorder="1">
      <alignment/>
      <protection/>
    </xf>
    <xf numFmtId="37" fontId="2" fillId="0" borderId="22" xfId="0" applyNumberFormat="1" applyFont="1" applyBorder="1" applyAlignment="1">
      <alignment/>
    </xf>
    <xf numFmtId="37" fontId="2" fillId="0" borderId="22" xfId="0" applyNumberFormat="1" applyFont="1" applyBorder="1" applyAlignment="1">
      <alignment horizontal="center"/>
    </xf>
    <xf numFmtId="37" fontId="2" fillId="0" borderId="22" xfId="0" applyNumberFormat="1" applyFont="1" applyBorder="1" applyAlignment="1">
      <alignment wrapText="1"/>
    </xf>
    <xf numFmtId="39" fontId="2" fillId="0" borderId="22" xfId="0" applyNumberFormat="1" applyFont="1" applyBorder="1" applyAlignment="1">
      <alignment/>
    </xf>
    <xf numFmtId="37" fontId="21" fillId="0" borderId="22" xfId="0" applyNumberFormat="1" applyFont="1" applyBorder="1" applyAlignment="1">
      <alignment/>
    </xf>
    <xf numFmtId="37" fontId="88" fillId="0" borderId="0" xfId="0" applyNumberFormat="1" applyFont="1" applyAlignment="1">
      <alignment/>
    </xf>
    <xf numFmtId="191" fontId="88" fillId="0" borderId="0" xfId="0" applyNumberFormat="1" applyFont="1" applyAlignment="1">
      <alignment/>
    </xf>
    <xf numFmtId="37" fontId="88" fillId="0" borderId="0" xfId="0" applyNumberFormat="1" applyFont="1" applyBorder="1" applyAlignment="1">
      <alignment/>
    </xf>
    <xf numFmtId="39" fontId="2" fillId="0" borderId="0" xfId="0" applyNumberFormat="1" applyFont="1" applyFill="1" applyBorder="1" applyAlignment="1">
      <alignment/>
    </xf>
    <xf numFmtId="37" fontId="2" fillId="0" borderId="4" xfId="0" applyNumberFormat="1" applyFont="1" applyFill="1" applyBorder="1" applyAlignment="1">
      <alignment/>
    </xf>
    <xf numFmtId="37" fontId="2" fillId="0" borderId="0" xfId="0" applyNumberFormat="1" applyFont="1" applyFill="1" applyAlignment="1">
      <alignment/>
    </xf>
    <xf numFmtId="37" fontId="2" fillId="0" borderId="12" xfId="0" applyNumberFormat="1" applyFont="1" applyBorder="1" applyAlignment="1" quotePrefix="1">
      <alignment/>
    </xf>
    <xf numFmtId="0" fontId="2" fillId="0" borderId="0" xfId="42" applyNumberFormat="1" applyFont="1" applyAlignment="1">
      <alignment/>
    </xf>
    <xf numFmtId="179" fontId="2" fillId="0" borderId="0" xfId="42" applyNumberFormat="1" applyFont="1" applyFill="1" applyAlignment="1">
      <alignment horizontal="right"/>
    </xf>
    <xf numFmtId="37" fontId="2" fillId="0" borderId="26" xfId="0" applyNumberFormat="1" applyFont="1" applyFill="1" applyBorder="1" applyAlignment="1">
      <alignment/>
    </xf>
    <xf numFmtId="37" fontId="2" fillId="0" borderId="53" xfId="0" applyNumberFormat="1" applyFont="1" applyFill="1" applyBorder="1" applyAlignment="1">
      <alignment/>
    </xf>
    <xf numFmtId="37" fontId="2" fillId="0" borderId="26" xfId="0" applyNumberFormat="1" applyFont="1" applyBorder="1" applyAlignment="1">
      <alignment/>
    </xf>
    <xf numFmtId="39" fontId="2" fillId="0" borderId="0" xfId="42" applyNumberFormat="1" applyFont="1" applyFill="1" applyBorder="1" applyAlignment="1">
      <alignment horizontal="right"/>
    </xf>
    <xf numFmtId="37" fontId="2" fillId="0" borderId="0" xfId="0" applyNumberFormat="1" applyFont="1" applyBorder="1" applyAlignment="1">
      <alignment horizontal="right"/>
    </xf>
    <xf numFmtId="0" fontId="0" fillId="0" borderId="0" xfId="0" applyBorder="1" applyAlignment="1">
      <alignment horizontal="right"/>
    </xf>
    <xf numFmtId="0" fontId="9" fillId="0" borderId="0" xfId="0" applyFont="1" applyAlignment="1">
      <alignment horizontal="center"/>
    </xf>
    <xf numFmtId="0" fontId="12" fillId="0" borderId="0" xfId="0" applyFont="1" applyAlignment="1">
      <alignment horizontal="center"/>
    </xf>
    <xf numFmtId="0" fontId="1" fillId="0" borderId="54" xfId="0" applyFont="1" applyBorder="1" applyAlignment="1">
      <alignment horizontal="center"/>
    </xf>
    <xf numFmtId="0" fontId="1" fillId="0" borderId="3" xfId="0" applyFont="1" applyBorder="1" applyAlignment="1">
      <alignment horizontal="center"/>
    </xf>
    <xf numFmtId="0" fontId="1" fillId="0" borderId="55" xfId="0" applyFont="1" applyBorder="1" applyAlignment="1">
      <alignment horizontal="center"/>
    </xf>
    <xf numFmtId="0" fontId="32" fillId="5" borderId="23" xfId="0" applyFont="1" applyFill="1" applyBorder="1" applyAlignment="1">
      <alignment horizontal="center"/>
    </xf>
    <xf numFmtId="0" fontId="32" fillId="5" borderId="4" xfId="0" applyFont="1" applyFill="1" applyBorder="1" applyAlignment="1">
      <alignment horizontal="center"/>
    </xf>
    <xf numFmtId="0" fontId="32" fillId="5" borderId="40" xfId="0" applyFont="1" applyFill="1" applyBorder="1" applyAlignment="1">
      <alignment horizontal="center"/>
    </xf>
    <xf numFmtId="0" fontId="32" fillId="0" borderId="23" xfId="0" applyFont="1" applyBorder="1" applyAlignment="1">
      <alignment horizontal="center"/>
    </xf>
    <xf numFmtId="0" fontId="32" fillId="0" borderId="4" xfId="0" applyFont="1" applyBorder="1" applyAlignment="1">
      <alignment horizontal="center"/>
    </xf>
    <xf numFmtId="0" fontId="32" fillId="0" borderId="40" xfId="0" applyFont="1" applyBorder="1" applyAlignment="1">
      <alignment horizontal="center"/>
    </xf>
    <xf numFmtId="0" fontId="32" fillId="0" borderId="23" xfId="0" applyFont="1" applyBorder="1" applyAlignment="1">
      <alignment horizontal="center" wrapText="1"/>
    </xf>
    <xf numFmtId="0" fontId="32" fillId="0" borderId="4" xfId="0" applyFont="1" applyBorder="1" applyAlignment="1">
      <alignment horizontal="center" wrapText="1"/>
    </xf>
    <xf numFmtId="0" fontId="32" fillId="0" borderId="40" xfId="0" applyFont="1" applyBorder="1" applyAlignment="1">
      <alignment horizontal="center" wrapText="1"/>
    </xf>
    <xf numFmtId="0" fontId="32" fillId="0" borderId="23" xfId="0" applyFont="1" applyFill="1" applyBorder="1" applyAlignment="1">
      <alignment horizontal="center" wrapText="1"/>
    </xf>
    <xf numFmtId="0" fontId="32" fillId="0" borderId="4" xfId="0" applyFont="1" applyFill="1" applyBorder="1" applyAlignment="1">
      <alignment horizontal="center" wrapText="1"/>
    </xf>
    <xf numFmtId="0" fontId="32" fillId="0" borderId="40" xfId="0" applyFont="1" applyFill="1" applyBorder="1" applyAlignment="1">
      <alignment horizontal="center" wrapText="1"/>
    </xf>
    <xf numFmtId="0" fontId="32" fillId="0" borderId="23" xfId="0" applyFont="1" applyFill="1" applyBorder="1" applyAlignment="1">
      <alignment horizontal="center"/>
    </xf>
    <xf numFmtId="0" fontId="32" fillId="0" borderId="4" xfId="0" applyFont="1" applyFill="1" applyBorder="1" applyAlignment="1">
      <alignment horizontal="center"/>
    </xf>
    <xf numFmtId="0" fontId="32" fillId="0" borderId="40" xfId="0" applyFont="1" applyFill="1" applyBorder="1" applyAlignment="1">
      <alignment horizontal="center"/>
    </xf>
    <xf numFmtId="0" fontId="0" fillId="0" borderId="0" xfId="0" applyFont="1" applyAlignment="1">
      <alignment horizontal="center"/>
    </xf>
    <xf numFmtId="37" fontId="1" fillId="0" borderId="17" xfId="0" applyNumberFormat="1" applyFont="1" applyBorder="1" applyAlignment="1">
      <alignment horizontal="center"/>
    </xf>
    <xf numFmtId="37" fontId="2" fillId="0" borderId="0" xfId="42" applyNumberFormat="1" applyFont="1" applyFill="1" applyBorder="1" applyAlignment="1">
      <alignment horizontal="right"/>
    </xf>
    <xf numFmtId="37" fontId="2" fillId="0" borderId="12" xfId="42" applyNumberFormat="1" applyFont="1" applyFill="1" applyBorder="1" applyAlignment="1">
      <alignment horizontal="right"/>
    </xf>
    <xf numFmtId="37" fontId="19" fillId="0" borderId="23" xfId="0" applyNumberFormat="1" applyFont="1" applyBorder="1" applyAlignment="1">
      <alignment horizontal="center"/>
    </xf>
    <xf numFmtId="37" fontId="19" fillId="0" borderId="4" xfId="0" applyNumberFormat="1" applyFont="1" applyBorder="1" applyAlignment="1">
      <alignment horizontal="center"/>
    </xf>
    <xf numFmtId="37" fontId="19" fillId="0" borderId="40" xfId="0" applyNumberFormat="1" applyFont="1" applyBorder="1" applyAlignment="1">
      <alignment horizontal="center"/>
    </xf>
    <xf numFmtId="37" fontId="2" fillId="0" borderId="0" xfId="0" applyNumberFormat="1"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_EPS_FCW"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_consolQ2-Dec'07FY2008" xfId="60"/>
    <cellStyle name="Normal_EPS fcw"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1</xdr:row>
      <xdr:rowOff>19050</xdr:rowOff>
    </xdr:from>
    <xdr:to>
      <xdr:col>27</xdr:col>
      <xdr:colOff>114300</xdr:colOff>
      <xdr:row>3</xdr:row>
      <xdr:rowOff>85725</xdr:rowOff>
    </xdr:to>
    <xdr:sp>
      <xdr:nvSpPr>
        <xdr:cNvPr id="1" name="Flowchart: Punched Tape 1"/>
        <xdr:cNvSpPr>
          <a:spLocks/>
        </xdr:cNvSpPr>
      </xdr:nvSpPr>
      <xdr:spPr>
        <a:xfrm>
          <a:off x="9382125" y="180975"/>
          <a:ext cx="2647950" cy="390525"/>
        </a:xfrm>
        <a:prstGeom prst="flowChartPunchedTap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rPr>
            <a:t>This Sheet Not given to Poh Wah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19050</xdr:rowOff>
    </xdr:from>
    <xdr:to>
      <xdr:col>10</xdr:col>
      <xdr:colOff>47625</xdr:colOff>
      <xdr:row>107</xdr:row>
      <xdr:rowOff>142875</xdr:rowOff>
    </xdr:to>
    <xdr:sp>
      <xdr:nvSpPr>
        <xdr:cNvPr id="1" name="Text Box 1"/>
        <xdr:cNvSpPr txBox="1">
          <a:spLocks noChangeArrowheads="1"/>
        </xdr:cNvSpPr>
      </xdr:nvSpPr>
      <xdr:spPr>
        <a:xfrm>
          <a:off x="352425" y="13154025"/>
          <a:ext cx="54959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is a difference between client and EY's computation of Basic and Diluted EPS.
</a:t>
          </a:r>
          <a:r>
            <a:rPr lang="en-US" cap="none" sz="1200" b="0" i="0" u="none" baseline="0">
              <a:solidFill>
                <a:srgbClr val="000000"/>
              </a:solidFill>
              <a:latin typeface="Times New Roman"/>
              <a:ea typeface="Times New Roman"/>
              <a:cs typeface="Times New Roman"/>
            </a:rPr>
            <a:t>This is mainly due to: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difference between the dates used to calculate weighted average number of ordinary shares. 
</a:t>
          </a:r>
          <a:r>
            <a:rPr lang="en-US" cap="none" sz="1200" b="0" i="0" u="none" baseline="0">
              <a:solidFill>
                <a:srgbClr val="000000"/>
              </a:solidFill>
              <a:latin typeface="Times New Roman"/>
              <a:ea typeface="Times New Roman"/>
              <a:cs typeface="Times New Roman"/>
            </a:rPr>
            <a:t>Client used: 27/10/2003 - date of acceptance and payment for the rights issue
</a:t>
          </a:r>
          <a:r>
            <a:rPr lang="en-US" cap="none" sz="1200" b="0" i="0" u="none" baseline="0">
              <a:solidFill>
                <a:srgbClr val="000000"/>
              </a:solidFill>
              <a:latin typeface="Times New Roman"/>
              <a:ea typeface="Times New Roman"/>
              <a:cs typeface="Times New Roman"/>
            </a:rPr>
            <a:t>EY used: 18/11/2003 - date shares are granted listing and quotation.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Average market price.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EY's computation using client's information is in &lt;B-1&gt;.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82</xdr:row>
      <xdr:rowOff>114300</xdr:rowOff>
    </xdr:from>
    <xdr:to>
      <xdr:col>7</xdr:col>
      <xdr:colOff>95250</xdr:colOff>
      <xdr:row>85</xdr:row>
      <xdr:rowOff>28575</xdr:rowOff>
    </xdr:to>
    <xdr:sp>
      <xdr:nvSpPr>
        <xdr:cNvPr id="2" name="Text Box 2"/>
        <xdr:cNvSpPr txBox="1">
          <a:spLocks noChangeArrowheads="1"/>
        </xdr:cNvSpPr>
      </xdr:nvSpPr>
      <xdr:spPr>
        <a:xfrm>
          <a:off x="352425" y="11877675"/>
          <a:ext cx="3543300" cy="4000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8080"/>
              </a:solidFill>
              <a:latin typeface="Times New Roman"/>
              <a:ea typeface="Times New Roman"/>
              <a:cs typeface="Times New Roman"/>
            </a:rPr>
            <a:t>As the average market price is higher than the exercise price. There will be a dilutive effect as shown below</a:t>
          </a:r>
          <a:r>
            <a:rPr lang="en-US" cap="none" sz="1200" b="0" i="0" u="none" baseline="0">
              <a:solidFill>
                <a:srgbClr val="0000FF"/>
              </a:solidFill>
              <a:latin typeface="Times New Roman"/>
              <a:ea typeface="Times New Roman"/>
              <a:cs typeface="Times New Roman"/>
            </a:rPr>
            <a:t>.</a:t>
          </a:r>
        </a:p>
      </xdr:txBody>
    </xdr:sp>
    <xdr:clientData/>
  </xdr:twoCellAnchor>
  <xdr:twoCellAnchor>
    <xdr:from>
      <xdr:col>3</xdr:col>
      <xdr:colOff>76200</xdr:colOff>
      <xdr:row>53</xdr:row>
      <xdr:rowOff>47625</xdr:rowOff>
    </xdr:from>
    <xdr:to>
      <xdr:col>3</xdr:col>
      <xdr:colOff>76200</xdr:colOff>
      <xdr:row>63</xdr:row>
      <xdr:rowOff>152400</xdr:rowOff>
    </xdr:to>
    <xdr:sp>
      <xdr:nvSpPr>
        <xdr:cNvPr id="3" name="Line 3"/>
        <xdr:cNvSpPr>
          <a:spLocks/>
        </xdr:cNvSpPr>
      </xdr:nvSpPr>
      <xdr:spPr>
        <a:xfrm>
          <a:off x="1524000" y="805815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53</xdr:row>
      <xdr:rowOff>38100</xdr:rowOff>
    </xdr:from>
    <xdr:to>
      <xdr:col>5</xdr:col>
      <xdr:colOff>85725</xdr:colOff>
      <xdr:row>63</xdr:row>
      <xdr:rowOff>142875</xdr:rowOff>
    </xdr:to>
    <xdr:sp>
      <xdr:nvSpPr>
        <xdr:cNvPr id="4" name="Line 4"/>
        <xdr:cNvSpPr>
          <a:spLocks/>
        </xdr:cNvSpPr>
      </xdr:nvSpPr>
      <xdr:spPr>
        <a:xfrm>
          <a:off x="3048000" y="80486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113</xdr:row>
      <xdr:rowOff>47625</xdr:rowOff>
    </xdr:from>
    <xdr:to>
      <xdr:col>3</xdr:col>
      <xdr:colOff>76200</xdr:colOff>
      <xdr:row>123</xdr:row>
      <xdr:rowOff>152400</xdr:rowOff>
    </xdr:to>
    <xdr:sp>
      <xdr:nvSpPr>
        <xdr:cNvPr id="5" name="Line 5"/>
        <xdr:cNvSpPr>
          <a:spLocks/>
        </xdr:cNvSpPr>
      </xdr:nvSpPr>
      <xdr:spPr>
        <a:xfrm>
          <a:off x="1524000" y="13639800"/>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113</xdr:row>
      <xdr:rowOff>38100</xdr:rowOff>
    </xdr:from>
    <xdr:to>
      <xdr:col>5</xdr:col>
      <xdr:colOff>85725</xdr:colOff>
      <xdr:row>123</xdr:row>
      <xdr:rowOff>142875</xdr:rowOff>
    </xdr:to>
    <xdr:sp>
      <xdr:nvSpPr>
        <xdr:cNvPr id="6" name="Line 6"/>
        <xdr:cNvSpPr>
          <a:spLocks/>
        </xdr:cNvSpPr>
      </xdr:nvSpPr>
      <xdr:spPr>
        <a:xfrm>
          <a:off x="3048000" y="136398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44</xdr:row>
      <xdr:rowOff>123825</xdr:rowOff>
    </xdr:from>
    <xdr:to>
      <xdr:col>10</xdr:col>
      <xdr:colOff>28575</xdr:colOff>
      <xdr:row>47</xdr:row>
      <xdr:rowOff>85725</xdr:rowOff>
    </xdr:to>
    <xdr:sp>
      <xdr:nvSpPr>
        <xdr:cNvPr id="7" name="Text Box 7"/>
        <xdr:cNvSpPr txBox="1">
          <a:spLocks noChangeArrowheads="1"/>
        </xdr:cNvSpPr>
      </xdr:nvSpPr>
      <xdr:spPr>
        <a:xfrm>
          <a:off x="381000" y="6448425"/>
          <a:ext cx="5448300" cy="619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There will be no dilutive effect as the average market price is lower than the exercise price. Thus, the diluted potential ordinary shares will be the same as the average number of ordinary shares.</a:t>
          </a:r>
        </a:p>
      </xdr:txBody>
    </xdr:sp>
    <xdr:clientData/>
  </xdr:twoCellAnchor>
  <xdr:twoCellAnchor>
    <xdr:from>
      <xdr:col>9</xdr:col>
      <xdr:colOff>142875</xdr:colOff>
      <xdr:row>14</xdr:row>
      <xdr:rowOff>104775</xdr:rowOff>
    </xdr:from>
    <xdr:to>
      <xdr:col>9</xdr:col>
      <xdr:colOff>142875</xdr:colOff>
      <xdr:row>20</xdr:row>
      <xdr:rowOff>152400</xdr:rowOff>
    </xdr:to>
    <xdr:sp>
      <xdr:nvSpPr>
        <xdr:cNvPr id="8" name="Line 9"/>
        <xdr:cNvSpPr>
          <a:spLocks/>
        </xdr:cNvSpPr>
      </xdr:nvSpPr>
      <xdr:spPr>
        <a:xfrm>
          <a:off x="5210175" y="2276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14</xdr:row>
      <xdr:rowOff>123825</xdr:rowOff>
    </xdr:from>
    <xdr:to>
      <xdr:col>9</xdr:col>
      <xdr:colOff>142875</xdr:colOff>
      <xdr:row>14</xdr:row>
      <xdr:rowOff>123825</xdr:rowOff>
    </xdr:to>
    <xdr:sp>
      <xdr:nvSpPr>
        <xdr:cNvPr id="9" name="Line 10"/>
        <xdr:cNvSpPr>
          <a:spLocks/>
        </xdr:cNvSpPr>
      </xdr:nvSpPr>
      <xdr:spPr>
        <a:xfrm>
          <a:off x="4972050" y="22955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1</xdr:row>
      <xdr:rowOff>133350</xdr:rowOff>
    </xdr:from>
    <xdr:to>
      <xdr:col>11</xdr:col>
      <xdr:colOff>666750</xdr:colOff>
      <xdr:row>4</xdr:row>
      <xdr:rowOff>47625</xdr:rowOff>
    </xdr:to>
    <xdr:sp>
      <xdr:nvSpPr>
        <xdr:cNvPr id="10" name="Flowchart: Punched Tape 1"/>
        <xdr:cNvSpPr>
          <a:spLocks/>
        </xdr:cNvSpPr>
      </xdr:nvSpPr>
      <xdr:spPr>
        <a:xfrm>
          <a:off x="4048125" y="200025"/>
          <a:ext cx="2495550" cy="400050"/>
        </a:xfrm>
        <a:prstGeom prst="flowChartPunchedTap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rPr>
            <a:t>This sheet not given to PWah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W176"/>
  <sheetViews>
    <sheetView zoomScale="85" zoomScaleNormal="85" zoomScalePageLayoutView="0" workbookViewId="0" topLeftCell="A1">
      <selection activeCell="F16" sqref="F16"/>
    </sheetView>
  </sheetViews>
  <sheetFormatPr defaultColWidth="9.140625" defaultRowHeight="12.75"/>
  <cols>
    <col min="1" max="1" width="2.140625" style="3" customWidth="1"/>
    <col min="2" max="2" width="3.421875" style="3" customWidth="1"/>
    <col min="3" max="3" width="29.57421875" style="3" customWidth="1"/>
    <col min="4" max="4" width="2.140625" style="3" customWidth="1"/>
    <col min="5" max="8" width="9.140625" style="3" customWidth="1"/>
    <col min="9" max="9" width="10.421875" style="3" customWidth="1"/>
    <col min="10" max="10" width="0.9921875" style="3" customWidth="1"/>
    <col min="11" max="12" width="9.140625" style="3" customWidth="1"/>
    <col min="13" max="13" width="9.00390625" style="3" customWidth="1"/>
    <col min="14" max="14" width="0.71875" style="3" customWidth="1"/>
    <col min="15" max="16" width="9.140625" style="3" customWidth="1"/>
    <col min="17" max="19" width="7.421875" style="3" bestFit="1" customWidth="1"/>
    <col min="20" max="16384" width="9.140625" style="3" customWidth="1"/>
  </cols>
  <sheetData>
    <row r="1" ht="12.75">
      <c r="B1" s="1" t="e">
        <f>#REF!</f>
        <v>#REF!</v>
      </c>
    </row>
    <row r="2" ht="12.75">
      <c r="B2" s="1" t="e">
        <f>#REF!</f>
        <v>#REF!</v>
      </c>
    </row>
    <row r="3" ht="12.75">
      <c r="B3" s="1" t="s">
        <v>85</v>
      </c>
    </row>
    <row r="4" ht="12.75">
      <c r="B4" s="1" t="s">
        <v>87</v>
      </c>
    </row>
    <row r="5" ht="12.75">
      <c r="B5" s="1" t="e">
        <f>#REF!</f>
        <v>#REF!</v>
      </c>
    </row>
    <row r="6" spans="5:20" ht="12.75">
      <c r="E6" s="493" t="s">
        <v>82</v>
      </c>
      <c r="F6" s="493"/>
      <c r="G6" s="493"/>
      <c r="H6" s="493"/>
      <c r="I6" s="493"/>
      <c r="K6" s="493" t="s">
        <v>33</v>
      </c>
      <c r="L6" s="493"/>
      <c r="M6" s="493"/>
      <c r="O6" s="493" t="s">
        <v>76</v>
      </c>
      <c r="P6" s="493"/>
      <c r="Q6" s="493"/>
      <c r="R6" s="493"/>
      <c r="S6" s="493"/>
      <c r="T6" s="493"/>
    </row>
    <row r="7" spans="5:21" s="4" customFormat="1" ht="12.75">
      <c r="E7" s="4" t="s">
        <v>20</v>
      </c>
      <c r="F7" s="4" t="s">
        <v>21</v>
      </c>
      <c r="G7" s="4" t="s">
        <v>22</v>
      </c>
      <c r="H7" s="4" t="s">
        <v>25</v>
      </c>
      <c r="I7" s="42" t="s">
        <v>2</v>
      </c>
      <c r="K7" s="4" t="s">
        <v>23</v>
      </c>
      <c r="L7" s="4" t="s">
        <v>20</v>
      </c>
      <c r="M7" s="42" t="s">
        <v>2</v>
      </c>
      <c r="O7" s="4" t="s">
        <v>24</v>
      </c>
      <c r="P7" s="4" t="s">
        <v>23</v>
      </c>
      <c r="Q7" s="4" t="s">
        <v>20</v>
      </c>
      <c r="R7" s="4" t="s">
        <v>21</v>
      </c>
      <c r="S7" s="4" t="s">
        <v>81</v>
      </c>
      <c r="T7" s="55" t="s">
        <v>2</v>
      </c>
      <c r="U7" s="62" t="s">
        <v>83</v>
      </c>
    </row>
    <row r="8" spans="2:21" ht="12.75">
      <c r="B8" s="29"/>
      <c r="E8" s="5" t="s">
        <v>3</v>
      </c>
      <c r="F8" s="5" t="s">
        <v>3</v>
      </c>
      <c r="G8" s="5" t="s">
        <v>3</v>
      </c>
      <c r="H8" s="5" t="s">
        <v>3</v>
      </c>
      <c r="I8" s="43" t="s">
        <v>3</v>
      </c>
      <c r="K8" s="5" t="s">
        <v>3</v>
      </c>
      <c r="L8" s="5" t="s">
        <v>3</v>
      </c>
      <c r="M8" s="43" t="s">
        <v>3</v>
      </c>
      <c r="O8" s="5" t="s">
        <v>3</v>
      </c>
      <c r="P8" s="5" t="s">
        <v>3</v>
      </c>
      <c r="Q8" s="5" t="s">
        <v>3</v>
      </c>
      <c r="R8" s="5" t="s">
        <v>3</v>
      </c>
      <c r="S8" s="5" t="s">
        <v>3</v>
      </c>
      <c r="T8" s="56" t="s">
        <v>3</v>
      </c>
      <c r="U8" s="63" t="s">
        <v>3</v>
      </c>
    </row>
    <row r="9" spans="2:21" ht="4.5" customHeight="1">
      <c r="B9" s="29"/>
      <c r="E9" s="5"/>
      <c r="F9" s="5"/>
      <c r="G9" s="5"/>
      <c r="H9" s="5"/>
      <c r="I9" s="43"/>
      <c r="M9" s="44"/>
      <c r="T9" s="57"/>
      <c r="U9" s="64"/>
    </row>
    <row r="10" spans="2:21" ht="12.75">
      <c r="B10" s="1" t="s">
        <v>4</v>
      </c>
      <c r="C10" s="2"/>
      <c r="E10" s="3">
        <v>613</v>
      </c>
      <c r="F10" s="3">
        <v>2060</v>
      </c>
      <c r="G10" s="3">
        <v>6</v>
      </c>
      <c r="H10" s="3">
        <v>5</v>
      </c>
      <c r="I10" s="44">
        <f>SUM(E10:H10)</f>
        <v>2684</v>
      </c>
      <c r="K10" s="3">
        <f>289*2</f>
        <v>578</v>
      </c>
      <c r="L10" s="6">
        <f>1031*2</f>
        <v>2062</v>
      </c>
      <c r="M10" s="46">
        <f>SUM(K10:L10)</f>
        <v>2640</v>
      </c>
      <c r="S10" s="30">
        <f>5309+15-I10-M10</f>
        <v>0</v>
      </c>
      <c r="T10" s="58">
        <f>SUM(O10:S10)</f>
        <v>0</v>
      </c>
      <c r="U10" s="65">
        <f>I10+M10+T10</f>
        <v>5324</v>
      </c>
    </row>
    <row r="11" spans="2:21" ht="4.5" customHeight="1">
      <c r="B11" s="2"/>
      <c r="C11" s="2"/>
      <c r="I11" s="44"/>
      <c r="M11" s="44"/>
      <c r="T11" s="57"/>
      <c r="U11" s="64"/>
    </row>
    <row r="12" spans="2:21" ht="12.75">
      <c r="B12" s="2" t="s">
        <v>5</v>
      </c>
      <c r="C12" s="2"/>
      <c r="E12" s="7">
        <v>-266</v>
      </c>
      <c r="F12" s="7">
        <v>-1817</v>
      </c>
      <c r="G12" s="7">
        <v>-7</v>
      </c>
      <c r="H12" s="7"/>
      <c r="I12" s="45">
        <f>SUM(E12:H12)</f>
        <v>-2090</v>
      </c>
      <c r="K12" s="17"/>
      <c r="L12" s="17"/>
      <c r="M12" s="54">
        <f>SUM(K12:L12)</f>
        <v>0</v>
      </c>
      <c r="O12" s="17"/>
      <c r="P12" s="17"/>
      <c r="Q12" s="17"/>
      <c r="R12" s="17"/>
      <c r="S12" s="36">
        <f>-2090-I12-M12</f>
        <v>0</v>
      </c>
      <c r="T12" s="79">
        <f>SUM(O12:S12)</f>
        <v>0</v>
      </c>
      <c r="U12" s="66">
        <f>I12+M12+T12</f>
        <v>-2090</v>
      </c>
    </row>
    <row r="13" spans="2:21" ht="12.75">
      <c r="B13" s="2" t="s">
        <v>19</v>
      </c>
      <c r="C13" s="2"/>
      <c r="E13" s="6">
        <f>SUM(E10:E12)</f>
        <v>347</v>
      </c>
      <c r="F13" s="6">
        <f>SUM(F10:F12)</f>
        <v>243</v>
      </c>
      <c r="G13" s="6">
        <f>SUM(G10:G12)</f>
        <v>-1</v>
      </c>
      <c r="H13" s="6">
        <f>SUM(H10:H12)</f>
        <v>5</v>
      </c>
      <c r="I13" s="46">
        <f>SUM(I10:I12)</f>
        <v>594</v>
      </c>
      <c r="K13" s="6">
        <f>SUM(K10:K12)</f>
        <v>578</v>
      </c>
      <c r="L13" s="6">
        <f>SUM(L10:L12)</f>
        <v>2062</v>
      </c>
      <c r="M13" s="46">
        <f>SUM(M10:M12)</f>
        <v>2640</v>
      </c>
      <c r="O13" s="6">
        <f>SUM(O10:O12)</f>
        <v>0</v>
      </c>
      <c r="P13" s="6">
        <f>SUM(P10:P12)</f>
        <v>0</v>
      </c>
      <c r="Q13" s="6"/>
      <c r="R13" s="6"/>
      <c r="S13" s="6">
        <f>SUM(S10:S12)</f>
        <v>0</v>
      </c>
      <c r="T13" s="58">
        <f>SUM(T10:T12)</f>
        <v>0</v>
      </c>
      <c r="U13" s="67">
        <f>SUM(U10:U12)</f>
        <v>3234</v>
      </c>
    </row>
    <row r="14" spans="2:21" ht="4.5" customHeight="1">
      <c r="B14" s="2"/>
      <c r="C14" s="2"/>
      <c r="I14" s="44"/>
      <c r="M14" s="44"/>
      <c r="T14" s="57"/>
      <c r="U14" s="64"/>
    </row>
    <row r="15" spans="2:21" ht="12.75">
      <c r="B15" s="14" t="s">
        <v>6</v>
      </c>
      <c r="C15" s="2"/>
      <c r="E15" s="6"/>
      <c r="F15" s="6"/>
      <c r="G15" s="6"/>
      <c r="H15" s="6"/>
      <c r="I15" s="46"/>
      <c r="M15" s="44"/>
      <c r="T15" s="57"/>
      <c r="U15" s="64"/>
    </row>
    <row r="16" spans="2:21" ht="12.75">
      <c r="B16" s="18" t="s">
        <v>35</v>
      </c>
      <c r="C16" s="2"/>
      <c r="E16" s="6"/>
      <c r="F16" s="6">
        <v>-123</v>
      </c>
      <c r="G16" s="6"/>
      <c r="H16" s="6"/>
      <c r="I16" s="46">
        <f>SUM(E16:H16)</f>
        <v>-123</v>
      </c>
      <c r="K16" s="6">
        <f>-18*2</f>
        <v>-36</v>
      </c>
      <c r="L16" s="6">
        <f>-19*2</f>
        <v>-38</v>
      </c>
      <c r="M16" s="46">
        <f>SUM(K16:L16)</f>
        <v>-74</v>
      </c>
      <c r="O16" s="6">
        <v>-153</v>
      </c>
      <c r="P16" s="6">
        <f>-251-K16</f>
        <v>-215</v>
      </c>
      <c r="Q16" s="6"/>
      <c r="R16" s="6"/>
      <c r="S16" s="30">
        <f>-565-I16-M16-O16-P16</f>
        <v>0</v>
      </c>
      <c r="T16" s="58">
        <f>SUM(O16:S16)</f>
        <v>-368</v>
      </c>
      <c r="U16" s="65">
        <f>I16+M16+T16</f>
        <v>-565</v>
      </c>
    </row>
    <row r="17" spans="2:21" ht="12.75">
      <c r="B17" s="18" t="s">
        <v>70</v>
      </c>
      <c r="C17" s="2"/>
      <c r="E17" s="6">
        <v>-2</v>
      </c>
      <c r="F17" s="6">
        <v>-1</v>
      </c>
      <c r="G17" s="6"/>
      <c r="H17" s="6"/>
      <c r="I17" s="46">
        <f>SUM(E17:H17)</f>
        <v>-3</v>
      </c>
      <c r="K17" s="6"/>
      <c r="L17" s="6"/>
      <c r="M17" s="46">
        <f>SUM(K17:L17)</f>
        <v>0</v>
      </c>
      <c r="O17" s="6">
        <v>-17</v>
      </c>
      <c r="P17" s="6">
        <f>-18</f>
        <v>-18</v>
      </c>
      <c r="Q17" s="6"/>
      <c r="R17" s="6"/>
      <c r="S17" s="30">
        <f>-38-I17-M17-O17-P17</f>
        <v>0</v>
      </c>
      <c r="T17" s="58">
        <f>SUM(O17:S17)</f>
        <v>-35</v>
      </c>
      <c r="U17" s="65">
        <f>I17+M17+T17</f>
        <v>-38</v>
      </c>
    </row>
    <row r="18" spans="2:21" ht="12.75">
      <c r="B18" s="18" t="s">
        <v>71</v>
      </c>
      <c r="C18" s="2"/>
      <c r="E18" s="6"/>
      <c r="F18" s="6"/>
      <c r="G18" s="6"/>
      <c r="H18" s="6"/>
      <c r="I18" s="46">
        <f>SUM(E18:H18)</f>
        <v>0</v>
      </c>
      <c r="K18" s="6"/>
      <c r="L18" s="6"/>
      <c r="M18" s="46">
        <f>SUM(K18:L18)</f>
        <v>0</v>
      </c>
      <c r="O18" s="6">
        <v>0</v>
      </c>
      <c r="P18" s="6">
        <v>0</v>
      </c>
      <c r="Q18" s="6"/>
      <c r="R18" s="6"/>
      <c r="S18" s="30">
        <f>0-I18-M18</f>
        <v>0</v>
      </c>
      <c r="T18" s="58">
        <f>SUM(O18:S18)</f>
        <v>0</v>
      </c>
      <c r="U18" s="65">
        <f>I18+M18+T18</f>
        <v>0</v>
      </c>
    </row>
    <row r="19" spans="2:21" ht="12.75">
      <c r="B19" s="18" t="s">
        <v>72</v>
      </c>
      <c r="C19" s="2"/>
      <c r="E19" s="6">
        <v>-2</v>
      </c>
      <c r="F19" s="6">
        <v>-65</v>
      </c>
      <c r="G19" s="6"/>
      <c r="H19" s="6"/>
      <c r="I19" s="46">
        <f>SUM(E19:H19)</f>
        <v>-67</v>
      </c>
      <c r="K19" s="6"/>
      <c r="L19" s="6"/>
      <c r="M19" s="46">
        <f>SUM(K19:L19)</f>
        <v>0</v>
      </c>
      <c r="O19" s="6">
        <v>-15</v>
      </c>
      <c r="P19" s="6">
        <v>-6</v>
      </c>
      <c r="Q19" s="6"/>
      <c r="R19" s="6"/>
      <c r="S19" s="30">
        <f>-88-I19-M19-O19-P19</f>
        <v>0</v>
      </c>
      <c r="T19" s="58">
        <f>SUM(O19:S19)</f>
        <v>-21</v>
      </c>
      <c r="U19" s="65">
        <f>I19+M19+T19</f>
        <v>-88</v>
      </c>
    </row>
    <row r="20" spans="2:21" ht="12.75">
      <c r="B20" s="18" t="s">
        <v>73</v>
      </c>
      <c r="C20" s="2"/>
      <c r="E20" s="6">
        <v>-22</v>
      </c>
      <c r="F20" s="6">
        <v>-63</v>
      </c>
      <c r="G20" s="6">
        <v>-12</v>
      </c>
      <c r="H20" s="6">
        <v>-13</v>
      </c>
      <c r="I20" s="45">
        <f>SUM(E20:H20)</f>
        <v>-110</v>
      </c>
      <c r="K20" s="6">
        <f>-K174</f>
        <v>-22</v>
      </c>
      <c r="L20" s="6">
        <f>-L174</f>
        <v>-37</v>
      </c>
      <c r="M20" s="46">
        <f>SUM(K20:L20)</f>
        <v>-59</v>
      </c>
      <c r="O20" s="6">
        <f>-O174</f>
        <v>-157</v>
      </c>
      <c r="P20" s="6">
        <f>-P174</f>
        <v>-69</v>
      </c>
      <c r="Q20" s="6"/>
      <c r="R20" s="6"/>
      <c r="S20" s="30">
        <f>-395-46-I20-M20-O20-P20</f>
        <v>-46</v>
      </c>
      <c r="T20" s="58">
        <f>SUM(O20:S20)</f>
        <v>-272</v>
      </c>
      <c r="U20" s="65">
        <f>I20+M20+T20</f>
        <v>-441</v>
      </c>
    </row>
    <row r="21" spans="2:22" ht="12.75">
      <c r="B21" s="2"/>
      <c r="C21" s="2"/>
      <c r="E21" s="15">
        <f>SUM(E16:E20)</f>
        <v>-26</v>
      </c>
      <c r="F21" s="15">
        <f>SUM(F16:F20)</f>
        <v>-252</v>
      </c>
      <c r="G21" s="15">
        <f>SUM(G16:G20)</f>
        <v>-12</v>
      </c>
      <c r="H21" s="15">
        <f>SUM(H16:H20)</f>
        <v>-13</v>
      </c>
      <c r="I21" s="47">
        <f>SUM(I16:I20)</f>
        <v>-303</v>
      </c>
      <c r="K21" s="15">
        <f>SUM(K16:K20)</f>
        <v>-58</v>
      </c>
      <c r="L21" s="15">
        <f>SUM(L16:L20)</f>
        <v>-75</v>
      </c>
      <c r="M21" s="47">
        <f>SUM(M16:M20)</f>
        <v>-133</v>
      </c>
      <c r="O21" s="15">
        <f aca="true" t="shared" si="0" ref="O21:U21">SUM(O16:O20)</f>
        <v>-342</v>
      </c>
      <c r="P21" s="15">
        <f t="shared" si="0"/>
        <v>-308</v>
      </c>
      <c r="Q21" s="15">
        <f t="shared" si="0"/>
        <v>0</v>
      </c>
      <c r="R21" s="15">
        <f t="shared" si="0"/>
        <v>0</v>
      </c>
      <c r="S21" s="15">
        <f t="shared" si="0"/>
        <v>-46</v>
      </c>
      <c r="T21" s="59">
        <f t="shared" si="0"/>
        <v>-696</v>
      </c>
      <c r="U21" s="68">
        <f t="shared" si="0"/>
        <v>-1132</v>
      </c>
      <c r="V21" s="30">
        <f>+I21+M21+T21</f>
        <v>-1132</v>
      </c>
    </row>
    <row r="22" spans="2:21" ht="4.5" customHeight="1">
      <c r="B22" s="2"/>
      <c r="C22" s="2"/>
      <c r="I22" s="44"/>
      <c r="M22" s="44"/>
      <c r="O22" s="6"/>
      <c r="P22" s="6"/>
      <c r="Q22" s="6"/>
      <c r="R22" s="6"/>
      <c r="S22" s="6"/>
      <c r="T22" s="58"/>
      <c r="U22" s="64"/>
    </row>
    <row r="23" ht="12.75" hidden="1"/>
    <row r="24" spans="2:21" ht="12.75" hidden="1">
      <c r="B24" s="2"/>
      <c r="C24" s="2"/>
      <c r="I24" s="44"/>
      <c r="M24" s="44"/>
      <c r="O24" s="6"/>
      <c r="P24" s="6"/>
      <c r="Q24" s="6"/>
      <c r="R24" s="6"/>
      <c r="S24" s="6"/>
      <c r="T24" s="58"/>
      <c r="U24" s="64"/>
    </row>
    <row r="25" spans="2:21" ht="12.75">
      <c r="B25" s="3" t="s">
        <v>8</v>
      </c>
      <c r="C25" s="2"/>
      <c r="I25" s="44"/>
      <c r="M25" s="44"/>
      <c r="O25" s="6"/>
      <c r="P25" s="6"/>
      <c r="Q25" s="6"/>
      <c r="R25" s="6"/>
      <c r="S25" s="6"/>
      <c r="T25" s="58"/>
      <c r="U25" s="64"/>
    </row>
    <row r="26" spans="2:21" ht="12.75" hidden="1">
      <c r="B26" s="2"/>
      <c r="C26" s="2"/>
      <c r="I26" s="44"/>
      <c r="M26" s="44"/>
      <c r="O26" s="6"/>
      <c r="P26" s="6"/>
      <c r="Q26" s="6"/>
      <c r="R26" s="6"/>
      <c r="S26" s="6"/>
      <c r="T26" s="58"/>
      <c r="U26" s="64"/>
    </row>
    <row r="27" spans="2:21" ht="12.75">
      <c r="B27" s="2" t="s">
        <v>9</v>
      </c>
      <c r="C27" s="2"/>
      <c r="E27" s="17"/>
      <c r="F27" s="17"/>
      <c r="G27" s="17"/>
      <c r="H27" s="17"/>
      <c r="I27" s="50"/>
      <c r="K27" s="17"/>
      <c r="L27" s="17"/>
      <c r="M27" s="50"/>
      <c r="O27" s="74" t="e">
        <f>#REF!</f>
        <v>#REF!</v>
      </c>
      <c r="P27" s="7"/>
      <c r="Q27" s="7"/>
      <c r="R27" s="7"/>
      <c r="S27" s="7"/>
      <c r="T27" s="60" t="e">
        <f>SUM(O27:S27)</f>
        <v>#REF!</v>
      </c>
      <c r="U27" s="66" t="e">
        <f>I27+M27+T27</f>
        <v>#REF!</v>
      </c>
    </row>
    <row r="28" spans="2:21" ht="12.75" hidden="1">
      <c r="B28" s="2"/>
      <c r="C28" s="2"/>
      <c r="I28" s="44"/>
      <c r="M28" s="44"/>
      <c r="O28" s="6"/>
      <c r="P28" s="6"/>
      <c r="Q28" s="6"/>
      <c r="R28" s="6"/>
      <c r="S28" s="6"/>
      <c r="T28" s="58"/>
      <c r="U28" s="64"/>
    </row>
    <row r="29" spans="2:23" ht="12.75">
      <c r="B29" s="1" t="s">
        <v>86</v>
      </c>
      <c r="C29" s="2"/>
      <c r="E29" s="8">
        <f>E13+E21+E25+E27</f>
        <v>321</v>
      </c>
      <c r="F29" s="8">
        <f>F13+F21+F25+F27</f>
        <v>-9</v>
      </c>
      <c r="G29" s="8">
        <f>G13+G21+G25+G27</f>
        <v>-13</v>
      </c>
      <c r="H29" s="8">
        <f>H13+H21+H25+H27</f>
        <v>-8</v>
      </c>
      <c r="I29" s="46">
        <f>I13+I21+I25+I27</f>
        <v>291</v>
      </c>
      <c r="K29" s="8">
        <f>K13+K21+K25+K27</f>
        <v>520</v>
      </c>
      <c r="L29" s="8">
        <f>L13+L21+L25+L27</f>
        <v>1987</v>
      </c>
      <c r="M29" s="46">
        <f>M13+M21+M25+M27</f>
        <v>2507</v>
      </c>
      <c r="O29" s="8" t="e">
        <f aca="true" t="shared" si="1" ref="O29:T29">O13+O21+O25+O27</f>
        <v>#REF!</v>
      </c>
      <c r="P29" s="8">
        <f t="shared" si="1"/>
        <v>-308</v>
      </c>
      <c r="Q29" s="8">
        <f t="shared" si="1"/>
        <v>0</v>
      </c>
      <c r="R29" s="8">
        <f t="shared" si="1"/>
        <v>0</v>
      </c>
      <c r="S29" s="8">
        <f t="shared" si="1"/>
        <v>-46</v>
      </c>
      <c r="T29" s="46" t="e">
        <f t="shared" si="1"/>
        <v>#REF!</v>
      </c>
      <c r="U29" s="65" t="e">
        <f>I29+M29+T29</f>
        <v>#REF!</v>
      </c>
      <c r="V29" s="30" t="e">
        <f>+U13+U21+U31+U27</f>
        <v>#REF!</v>
      </c>
      <c r="W29" s="30"/>
    </row>
    <row r="30" spans="2:23" ht="12.75">
      <c r="B30" s="1"/>
      <c r="C30" s="2"/>
      <c r="E30" s="8"/>
      <c r="F30" s="8"/>
      <c r="G30" s="8"/>
      <c r="H30" s="8"/>
      <c r="I30" s="46"/>
      <c r="K30" s="8"/>
      <c r="L30" s="8"/>
      <c r="M30" s="44"/>
      <c r="O30" s="8"/>
      <c r="P30" s="8"/>
      <c r="Q30" s="8"/>
      <c r="R30" s="8"/>
      <c r="S30" s="8"/>
      <c r="T30" s="58"/>
      <c r="U30" s="65"/>
      <c r="V30" s="30"/>
      <c r="W30" s="30"/>
    </row>
    <row r="31" spans="2:21" s="73" customFormat="1" ht="12.75">
      <c r="B31" s="27" t="s">
        <v>7</v>
      </c>
      <c r="C31" s="27"/>
      <c r="E31" s="92">
        <v>0</v>
      </c>
      <c r="F31" s="80"/>
      <c r="G31" s="81"/>
      <c r="H31" s="81">
        <v>7</v>
      </c>
      <c r="I31" s="82">
        <f>SUM(E31:H31)</f>
        <v>7</v>
      </c>
      <c r="J31" s="81"/>
      <c r="K31" s="81"/>
      <c r="L31" s="81"/>
      <c r="M31" s="83"/>
      <c r="N31" s="81"/>
      <c r="O31" s="84">
        <v>235</v>
      </c>
      <c r="P31" s="84">
        <v>33</v>
      </c>
      <c r="Q31" s="84"/>
      <c r="R31" s="84">
        <v>34</v>
      </c>
      <c r="S31" s="85">
        <f>309-I31-M31-O31-P31-Q31-R31</f>
        <v>0</v>
      </c>
      <c r="T31" s="86">
        <f>SUM(O31:S31)</f>
        <v>302</v>
      </c>
      <c r="U31" s="87">
        <f>I31+M31+T31</f>
        <v>309</v>
      </c>
    </row>
    <row r="32" spans="2:21" ht="4.5" customHeight="1">
      <c r="B32" s="2"/>
      <c r="C32" s="2"/>
      <c r="E32" s="6"/>
      <c r="F32" s="6"/>
      <c r="G32" s="6"/>
      <c r="H32" s="6"/>
      <c r="I32" s="46"/>
      <c r="K32" s="6"/>
      <c r="L32" s="6"/>
      <c r="M32" s="46"/>
      <c r="O32" s="6"/>
      <c r="P32" s="6"/>
      <c r="Q32" s="6"/>
      <c r="R32" s="6"/>
      <c r="S32" s="6"/>
      <c r="T32" s="58"/>
      <c r="U32" s="64"/>
    </row>
    <row r="33" spans="2:21" ht="12" customHeight="1">
      <c r="B33" s="1" t="s">
        <v>10</v>
      </c>
      <c r="C33" s="2"/>
      <c r="E33" s="89">
        <f>E29+E31</f>
        <v>321</v>
      </c>
      <c r="F33" s="89">
        <f>F29+F31</f>
        <v>-9</v>
      </c>
      <c r="G33" s="89">
        <f>G29+G31</f>
        <v>-13</v>
      </c>
      <c r="H33" s="89">
        <f>H29+H31</f>
        <v>-1</v>
      </c>
      <c r="I33" s="46">
        <f>I29+I31</f>
        <v>298</v>
      </c>
      <c r="K33" s="89">
        <f>K29+K31</f>
        <v>520</v>
      </c>
      <c r="L33" s="89">
        <f>L29+L31</f>
        <v>1987</v>
      </c>
      <c r="M33" s="46">
        <f>M29+M31</f>
        <v>2507</v>
      </c>
      <c r="O33" s="89" t="e">
        <f aca="true" t="shared" si="2" ref="O33:U33">O29+O31</f>
        <v>#REF!</v>
      </c>
      <c r="P33" s="89">
        <f t="shared" si="2"/>
        <v>-275</v>
      </c>
      <c r="Q33" s="89">
        <f t="shared" si="2"/>
        <v>0</v>
      </c>
      <c r="R33" s="89">
        <f t="shared" si="2"/>
        <v>34</v>
      </c>
      <c r="S33" s="89">
        <f t="shared" si="2"/>
        <v>-46</v>
      </c>
      <c r="T33" s="46" t="e">
        <f t="shared" si="2"/>
        <v>#REF!</v>
      </c>
      <c r="U33" s="65" t="e">
        <f t="shared" si="2"/>
        <v>#REF!</v>
      </c>
    </row>
    <row r="34" spans="2:21" ht="3.75" customHeight="1">
      <c r="B34" s="2"/>
      <c r="C34" s="2"/>
      <c r="E34" s="88"/>
      <c r="F34" s="6"/>
      <c r="G34" s="6"/>
      <c r="H34" s="6"/>
      <c r="I34" s="46"/>
      <c r="K34" s="6"/>
      <c r="L34" s="6"/>
      <c r="M34" s="46"/>
      <c r="O34" s="6"/>
      <c r="P34" s="6"/>
      <c r="Q34" s="6"/>
      <c r="R34" s="6"/>
      <c r="S34" s="6"/>
      <c r="T34" s="58"/>
      <c r="U34" s="64"/>
    </row>
    <row r="35" spans="2:22" ht="12.75">
      <c r="B35" s="2" t="s">
        <v>11</v>
      </c>
      <c r="C35" s="2"/>
      <c r="E35" s="7">
        <v>0</v>
      </c>
      <c r="F35" s="7">
        <v>0</v>
      </c>
      <c r="G35" s="7">
        <v>0</v>
      </c>
      <c r="H35" s="7">
        <v>0</v>
      </c>
      <c r="I35" s="45">
        <v>0</v>
      </c>
      <c r="J35" s="17"/>
      <c r="K35" s="7">
        <v>0</v>
      </c>
      <c r="L35" s="7">
        <v>0</v>
      </c>
      <c r="M35" s="90">
        <f>SUM(K35:L35)</f>
        <v>0</v>
      </c>
      <c r="N35" s="17"/>
      <c r="O35" s="7">
        <v>0</v>
      </c>
      <c r="P35" s="7">
        <v>0</v>
      </c>
      <c r="Q35" s="7">
        <v>0</v>
      </c>
      <c r="R35" s="7">
        <v>0</v>
      </c>
      <c r="S35" s="7">
        <v>0</v>
      </c>
      <c r="T35" s="60">
        <f>SUM(O35:S35)</f>
        <v>0</v>
      </c>
      <c r="U35" s="66">
        <f>I35+M35+T35</f>
        <v>0</v>
      </c>
      <c r="V35" s="30"/>
    </row>
    <row r="36" spans="2:21" ht="4.5" customHeight="1">
      <c r="B36" s="2"/>
      <c r="C36" s="2"/>
      <c r="I36" s="44"/>
      <c r="M36" s="44"/>
      <c r="O36" s="6"/>
      <c r="P36" s="6"/>
      <c r="Q36" s="6"/>
      <c r="R36" s="6"/>
      <c r="S36" s="6"/>
      <c r="T36" s="58"/>
      <c r="U36" s="64"/>
    </row>
    <row r="37" spans="2:21" ht="12.75" hidden="1">
      <c r="B37" s="1" t="s">
        <v>12</v>
      </c>
      <c r="C37" s="2"/>
      <c r="E37" s="10">
        <f>+E33+E35</f>
        <v>321</v>
      </c>
      <c r="F37" s="10">
        <f>+F33+F35</f>
        <v>-9</v>
      </c>
      <c r="G37" s="10">
        <f>+G33+G35</f>
        <v>-13</v>
      </c>
      <c r="H37" s="10">
        <f>+H33+H35</f>
        <v>-1</v>
      </c>
      <c r="I37" s="48">
        <f>+I33+I35</f>
        <v>298</v>
      </c>
      <c r="K37" s="10">
        <f>+K33+K35</f>
        <v>520</v>
      </c>
      <c r="L37" s="10">
        <f>+L33+L35</f>
        <v>1987</v>
      </c>
      <c r="M37" s="48">
        <f>+M33+M35</f>
        <v>2507</v>
      </c>
      <c r="O37" s="10" t="e">
        <f aca="true" t="shared" si="3" ref="O37:U37">+O33+O35</f>
        <v>#REF!</v>
      </c>
      <c r="P37" s="10">
        <f t="shared" si="3"/>
        <v>-275</v>
      </c>
      <c r="Q37" s="10">
        <f t="shared" si="3"/>
        <v>0</v>
      </c>
      <c r="R37" s="10">
        <f t="shared" si="3"/>
        <v>34</v>
      </c>
      <c r="S37" s="10">
        <f t="shared" si="3"/>
        <v>-46</v>
      </c>
      <c r="T37" s="58" t="e">
        <f t="shared" si="3"/>
        <v>#REF!</v>
      </c>
      <c r="U37" s="67" t="e">
        <f t="shared" si="3"/>
        <v>#REF!</v>
      </c>
    </row>
    <row r="38" spans="2:21" ht="12.75" hidden="1">
      <c r="B38" s="2"/>
      <c r="C38" s="2"/>
      <c r="E38" s="9"/>
      <c r="F38" s="9"/>
      <c r="G38" s="9"/>
      <c r="H38" s="9"/>
      <c r="I38" s="48"/>
      <c r="K38" s="9"/>
      <c r="L38" s="9"/>
      <c r="M38" s="48"/>
      <c r="O38" s="33"/>
      <c r="P38" s="33"/>
      <c r="Q38" s="33"/>
      <c r="R38" s="33"/>
      <c r="S38" s="33"/>
      <c r="T38" s="58"/>
      <c r="U38" s="64"/>
    </row>
    <row r="39" spans="2:21" ht="12.75" hidden="1">
      <c r="B39" s="2" t="s">
        <v>13</v>
      </c>
      <c r="C39" s="2"/>
      <c r="E39" s="2"/>
      <c r="F39" s="2"/>
      <c r="G39" s="2"/>
      <c r="H39" s="2"/>
      <c r="I39" s="49"/>
      <c r="K39" s="2"/>
      <c r="L39" s="2"/>
      <c r="M39" s="49"/>
      <c r="O39" s="6"/>
      <c r="P39" s="6"/>
      <c r="Q39" s="6"/>
      <c r="R39" s="6"/>
      <c r="S39" s="6"/>
      <c r="T39" s="58"/>
      <c r="U39" s="64"/>
    </row>
    <row r="40" spans="2:21" ht="12.75" hidden="1">
      <c r="B40" s="2"/>
      <c r="C40" s="2"/>
      <c r="E40" s="17"/>
      <c r="F40" s="17"/>
      <c r="G40" s="17"/>
      <c r="H40" s="17"/>
      <c r="I40" s="50"/>
      <c r="K40" s="17"/>
      <c r="L40" s="17"/>
      <c r="M40" s="50"/>
      <c r="O40" s="7"/>
      <c r="P40" s="7"/>
      <c r="Q40" s="7"/>
      <c r="R40" s="7"/>
      <c r="S40" s="7"/>
      <c r="T40" s="60"/>
      <c r="U40" s="64"/>
    </row>
    <row r="41" spans="2:21" ht="13.5" thickBot="1">
      <c r="B41" s="1" t="s">
        <v>14</v>
      </c>
      <c r="C41" s="2"/>
      <c r="E41" s="11">
        <f>E37-E39</f>
        <v>321</v>
      </c>
      <c r="F41" s="11">
        <f>F37-F39</f>
        <v>-9</v>
      </c>
      <c r="G41" s="11">
        <f>G37-G39</f>
        <v>-13</v>
      </c>
      <c r="H41" s="11">
        <f>H37-H39</f>
        <v>-1</v>
      </c>
      <c r="I41" s="51">
        <f>I37-I39</f>
        <v>298</v>
      </c>
      <c r="K41" s="11">
        <f>K37-K39</f>
        <v>520</v>
      </c>
      <c r="L41" s="11">
        <f>L37-L39</f>
        <v>1987</v>
      </c>
      <c r="M41" s="51">
        <f>M37-M39</f>
        <v>2507</v>
      </c>
      <c r="O41" s="34" t="e">
        <f aca="true" t="shared" si="4" ref="O41:U41">O37-O39</f>
        <v>#REF!</v>
      </c>
      <c r="P41" s="34">
        <f t="shared" si="4"/>
        <v>-275</v>
      </c>
      <c r="Q41" s="34">
        <f t="shared" si="4"/>
        <v>0</v>
      </c>
      <c r="R41" s="34">
        <f t="shared" si="4"/>
        <v>34</v>
      </c>
      <c r="S41" s="34">
        <f t="shared" si="4"/>
        <v>-46</v>
      </c>
      <c r="T41" s="61" t="e">
        <f t="shared" si="4"/>
        <v>#REF!</v>
      </c>
      <c r="U41" s="69" t="e">
        <f t="shared" si="4"/>
        <v>#REF!</v>
      </c>
    </row>
    <row r="42" spans="2:21" ht="12.75" hidden="1">
      <c r="B42" s="12" t="s">
        <v>15</v>
      </c>
      <c r="C42" s="13" t="s">
        <v>16</v>
      </c>
      <c r="I42" s="52"/>
      <c r="M42" s="52"/>
      <c r="T42" s="52"/>
      <c r="U42" s="64"/>
    </row>
    <row r="43" spans="2:21" ht="12.75" hidden="1">
      <c r="B43" s="12"/>
      <c r="C43" s="12"/>
      <c r="I43" s="52"/>
      <c r="M43" s="52"/>
      <c r="T43" s="52"/>
      <c r="U43" s="64"/>
    </row>
    <row r="44" spans="2:21" ht="12.75" hidden="1">
      <c r="B44" s="12" t="s">
        <v>17</v>
      </c>
      <c r="C44" s="13" t="s">
        <v>18</v>
      </c>
      <c r="I44" s="52"/>
      <c r="M44" s="52"/>
      <c r="T44" s="52"/>
      <c r="U44" s="64"/>
    </row>
    <row r="45" spans="2:21" ht="4.5" customHeight="1">
      <c r="B45" s="2"/>
      <c r="C45" s="2"/>
      <c r="I45" s="52"/>
      <c r="M45" s="52"/>
      <c r="T45" s="52"/>
      <c r="U45" s="70"/>
    </row>
    <row r="46" spans="2:21" ht="12.75">
      <c r="B46" s="19" t="s">
        <v>73</v>
      </c>
      <c r="C46" s="2"/>
      <c r="I46" s="52"/>
      <c r="M46" s="52"/>
      <c r="T46" s="52"/>
      <c r="U46" s="70"/>
    </row>
    <row r="47" spans="2:21" ht="12.75" hidden="1">
      <c r="B47" s="19"/>
      <c r="C47" s="2" t="s">
        <v>74</v>
      </c>
      <c r="I47" s="52"/>
      <c r="M47" s="52"/>
      <c r="T47" s="52"/>
      <c r="U47" s="64"/>
    </row>
    <row r="48" spans="2:21" ht="12.75" hidden="1">
      <c r="B48" s="19"/>
      <c r="C48" s="2"/>
      <c r="I48" s="52"/>
      <c r="M48" s="52"/>
      <c r="T48" s="52"/>
      <c r="U48" s="64"/>
    </row>
    <row r="49" spans="2:21" ht="12.75" hidden="1">
      <c r="B49" s="2"/>
      <c r="C49" s="14" t="s">
        <v>43</v>
      </c>
      <c r="I49" s="52"/>
      <c r="M49" s="52"/>
      <c r="T49" s="52"/>
      <c r="U49" s="64"/>
    </row>
    <row r="50" spans="2:22" ht="12.75">
      <c r="B50" s="2"/>
      <c r="C50" s="2" t="s">
        <v>44</v>
      </c>
      <c r="E50" s="6"/>
      <c r="F50" s="6"/>
      <c r="G50" s="6"/>
      <c r="H50" s="6"/>
      <c r="I50" s="46">
        <f aca="true" t="shared" si="5" ref="I50:I81">SUM(E50:H50)</f>
        <v>0</v>
      </c>
      <c r="J50" s="6"/>
      <c r="K50" s="6"/>
      <c r="L50" s="6"/>
      <c r="M50" s="46">
        <f aca="true" t="shared" si="6" ref="M50:M81">SUM(K50:L50)</f>
        <v>0</v>
      </c>
      <c r="N50" s="6"/>
      <c r="O50" s="6">
        <v>35</v>
      </c>
      <c r="P50" s="6"/>
      <c r="Q50" s="6"/>
      <c r="R50" s="6"/>
      <c r="S50" s="30">
        <f>V50-I50-M50-O50-P50</f>
        <v>0</v>
      </c>
      <c r="T50" s="58">
        <f aca="true" t="shared" si="7" ref="T50:T81">SUM(O50:S50)</f>
        <v>35</v>
      </c>
      <c r="U50" s="71">
        <f aca="true" t="shared" si="8" ref="U50:U81">I50+M50+T50</f>
        <v>35</v>
      </c>
      <c r="V50" s="3">
        <v>35</v>
      </c>
    </row>
    <row r="51" spans="2:21" ht="12.75" hidden="1">
      <c r="B51" s="2"/>
      <c r="C51" s="2"/>
      <c r="E51" s="6"/>
      <c r="F51" s="6"/>
      <c r="G51" s="6"/>
      <c r="H51" s="6"/>
      <c r="I51" s="46">
        <f t="shared" si="5"/>
        <v>0</v>
      </c>
      <c r="J51" s="6"/>
      <c r="K51" s="6"/>
      <c r="L51" s="6"/>
      <c r="M51" s="46">
        <f t="shared" si="6"/>
        <v>0</v>
      </c>
      <c r="N51" s="6"/>
      <c r="O51" s="6"/>
      <c r="P51" s="6"/>
      <c r="Q51" s="6"/>
      <c r="R51" s="6"/>
      <c r="S51" s="30">
        <f aca="true" t="shared" si="9" ref="S51:S81">V51-I51-M51-O51-P51</f>
        <v>0</v>
      </c>
      <c r="T51" s="58">
        <f t="shared" si="7"/>
        <v>0</v>
      </c>
      <c r="U51" s="71">
        <f t="shared" si="8"/>
        <v>0</v>
      </c>
    </row>
    <row r="52" spans="2:21" ht="12.75" hidden="1">
      <c r="B52" s="2"/>
      <c r="C52" s="2"/>
      <c r="E52" s="6"/>
      <c r="F52" s="6"/>
      <c r="G52" s="6"/>
      <c r="H52" s="6"/>
      <c r="I52" s="46">
        <f t="shared" si="5"/>
        <v>0</v>
      </c>
      <c r="J52" s="6"/>
      <c r="K52" s="6"/>
      <c r="L52" s="6"/>
      <c r="M52" s="46">
        <f t="shared" si="6"/>
        <v>0</v>
      </c>
      <c r="N52" s="6"/>
      <c r="O52" s="6"/>
      <c r="P52" s="6"/>
      <c r="Q52" s="6"/>
      <c r="R52" s="6"/>
      <c r="S52" s="30">
        <f t="shared" si="9"/>
        <v>0</v>
      </c>
      <c r="T52" s="58">
        <f t="shared" si="7"/>
        <v>0</v>
      </c>
      <c r="U52" s="71">
        <f t="shared" si="8"/>
        <v>0</v>
      </c>
    </row>
    <row r="53" spans="2:22" ht="12.75">
      <c r="B53" s="2"/>
      <c r="C53" s="2" t="s">
        <v>45</v>
      </c>
      <c r="E53" s="6">
        <v>4</v>
      </c>
      <c r="F53" s="6">
        <v>5</v>
      </c>
      <c r="G53" s="6">
        <v>2</v>
      </c>
      <c r="H53" s="6">
        <v>2</v>
      </c>
      <c r="I53" s="46">
        <f t="shared" si="5"/>
        <v>13</v>
      </c>
      <c r="J53" s="6"/>
      <c r="K53" s="6"/>
      <c r="L53" s="6"/>
      <c r="M53" s="46">
        <f t="shared" si="6"/>
        <v>0</v>
      </c>
      <c r="N53" s="6"/>
      <c r="O53" s="6">
        <v>10</v>
      </c>
      <c r="P53" s="6">
        <v>5</v>
      </c>
      <c r="Q53" s="6"/>
      <c r="R53" s="6"/>
      <c r="S53" s="30">
        <f t="shared" si="9"/>
        <v>6</v>
      </c>
      <c r="T53" s="58">
        <f t="shared" si="7"/>
        <v>21</v>
      </c>
      <c r="U53" s="71">
        <f t="shared" si="8"/>
        <v>34</v>
      </c>
      <c r="V53" s="3">
        <v>34</v>
      </c>
    </row>
    <row r="54" spans="2:21" ht="12.75" hidden="1">
      <c r="B54" s="2"/>
      <c r="C54" s="2"/>
      <c r="E54" s="6"/>
      <c r="F54" s="6"/>
      <c r="G54" s="6"/>
      <c r="H54" s="6"/>
      <c r="I54" s="46">
        <f t="shared" si="5"/>
        <v>0</v>
      </c>
      <c r="J54" s="6"/>
      <c r="K54" s="6"/>
      <c r="L54" s="6"/>
      <c r="M54" s="46">
        <f t="shared" si="6"/>
        <v>0</v>
      </c>
      <c r="N54" s="6"/>
      <c r="O54" s="6"/>
      <c r="P54" s="6"/>
      <c r="Q54" s="6"/>
      <c r="R54" s="6"/>
      <c r="S54" s="30">
        <f t="shared" si="9"/>
        <v>0</v>
      </c>
      <c r="T54" s="58">
        <f t="shared" si="7"/>
        <v>0</v>
      </c>
      <c r="U54" s="71">
        <f t="shared" si="8"/>
        <v>0</v>
      </c>
    </row>
    <row r="55" spans="2:21" ht="12.75" hidden="1">
      <c r="B55" s="2"/>
      <c r="C55" s="2"/>
      <c r="E55" s="6"/>
      <c r="F55" s="6"/>
      <c r="G55" s="6"/>
      <c r="H55" s="6"/>
      <c r="I55" s="46">
        <f t="shared" si="5"/>
        <v>0</v>
      </c>
      <c r="J55" s="6"/>
      <c r="K55" s="6"/>
      <c r="L55" s="6"/>
      <c r="M55" s="46">
        <f t="shared" si="6"/>
        <v>0</v>
      </c>
      <c r="N55" s="6"/>
      <c r="O55" s="6"/>
      <c r="P55" s="6"/>
      <c r="Q55" s="6"/>
      <c r="R55" s="6"/>
      <c r="S55" s="30">
        <f t="shared" si="9"/>
        <v>0</v>
      </c>
      <c r="T55" s="58">
        <f t="shared" si="7"/>
        <v>0</v>
      </c>
      <c r="U55" s="71">
        <f t="shared" si="8"/>
        <v>0</v>
      </c>
    </row>
    <row r="56" spans="2:22" ht="12.75">
      <c r="B56" s="2"/>
      <c r="C56" s="2" t="s">
        <v>46</v>
      </c>
      <c r="E56" s="6"/>
      <c r="F56" s="6"/>
      <c r="G56" s="6"/>
      <c r="H56" s="6"/>
      <c r="I56" s="46">
        <f t="shared" si="5"/>
        <v>0</v>
      </c>
      <c r="J56" s="6"/>
      <c r="K56" s="6"/>
      <c r="L56" s="6"/>
      <c r="M56" s="46">
        <f t="shared" si="6"/>
        <v>0</v>
      </c>
      <c r="N56" s="6"/>
      <c r="O56" s="6">
        <v>30</v>
      </c>
      <c r="P56" s="6"/>
      <c r="Q56" s="6"/>
      <c r="R56" s="6"/>
      <c r="S56" s="30">
        <f t="shared" si="9"/>
        <v>0</v>
      </c>
      <c r="T56" s="58">
        <f t="shared" si="7"/>
        <v>30</v>
      </c>
      <c r="U56" s="71">
        <f t="shared" si="8"/>
        <v>30</v>
      </c>
      <c r="V56" s="3">
        <v>30</v>
      </c>
    </row>
    <row r="57" spans="2:21" ht="12.75" hidden="1">
      <c r="B57" s="2"/>
      <c r="C57" s="2"/>
      <c r="E57" s="6"/>
      <c r="F57" s="6"/>
      <c r="G57" s="6"/>
      <c r="H57" s="6"/>
      <c r="I57" s="46">
        <f t="shared" si="5"/>
        <v>0</v>
      </c>
      <c r="J57" s="6"/>
      <c r="K57" s="6"/>
      <c r="L57" s="6"/>
      <c r="M57" s="46">
        <f t="shared" si="6"/>
        <v>0</v>
      </c>
      <c r="N57" s="6"/>
      <c r="O57" s="6"/>
      <c r="P57" s="6"/>
      <c r="Q57" s="6"/>
      <c r="R57" s="6"/>
      <c r="S57" s="30">
        <f t="shared" si="9"/>
        <v>0</v>
      </c>
      <c r="T57" s="58">
        <f t="shared" si="7"/>
        <v>0</v>
      </c>
      <c r="U57" s="71">
        <f t="shared" si="8"/>
        <v>0</v>
      </c>
    </row>
    <row r="58" spans="2:21" ht="12.75" hidden="1">
      <c r="B58" s="2"/>
      <c r="C58" s="2"/>
      <c r="E58" s="6"/>
      <c r="F58" s="6"/>
      <c r="G58" s="6"/>
      <c r="H58" s="6"/>
      <c r="I58" s="46">
        <f t="shared" si="5"/>
        <v>0</v>
      </c>
      <c r="J58" s="6"/>
      <c r="K58" s="6"/>
      <c r="L58" s="6"/>
      <c r="M58" s="46">
        <f t="shared" si="6"/>
        <v>0</v>
      </c>
      <c r="N58" s="6"/>
      <c r="O58" s="6"/>
      <c r="P58" s="6"/>
      <c r="Q58" s="6"/>
      <c r="R58" s="6"/>
      <c r="S58" s="30">
        <f t="shared" si="9"/>
        <v>0</v>
      </c>
      <c r="T58" s="58">
        <f t="shared" si="7"/>
        <v>0</v>
      </c>
      <c r="U58" s="71">
        <f t="shared" si="8"/>
        <v>0</v>
      </c>
    </row>
    <row r="59" spans="2:22" ht="12.75">
      <c r="B59" s="2"/>
      <c r="C59" s="2" t="s">
        <v>47</v>
      </c>
      <c r="E59" s="6">
        <v>0</v>
      </c>
      <c r="F59" s="6"/>
      <c r="G59" s="6"/>
      <c r="H59" s="6"/>
      <c r="I59" s="46">
        <f t="shared" si="5"/>
        <v>0</v>
      </c>
      <c r="J59" s="6"/>
      <c r="K59" s="6"/>
      <c r="L59" s="6"/>
      <c r="M59" s="46">
        <f t="shared" si="6"/>
        <v>0</v>
      </c>
      <c r="N59" s="6"/>
      <c r="O59" s="6"/>
      <c r="P59" s="6">
        <v>1</v>
      </c>
      <c r="Q59" s="6"/>
      <c r="R59" s="6"/>
      <c r="S59" s="30">
        <f t="shared" si="9"/>
        <v>2</v>
      </c>
      <c r="T59" s="58">
        <f t="shared" si="7"/>
        <v>3</v>
      </c>
      <c r="U59" s="71">
        <f t="shared" si="8"/>
        <v>3</v>
      </c>
      <c r="V59" s="3">
        <v>3</v>
      </c>
    </row>
    <row r="60" spans="2:21" ht="12.75" hidden="1">
      <c r="B60" s="2"/>
      <c r="C60" s="2"/>
      <c r="E60" s="6"/>
      <c r="F60" s="6"/>
      <c r="G60" s="6"/>
      <c r="H60" s="6"/>
      <c r="I60" s="46">
        <f t="shared" si="5"/>
        <v>0</v>
      </c>
      <c r="J60" s="6"/>
      <c r="K60" s="6"/>
      <c r="L60" s="6"/>
      <c r="M60" s="46">
        <f t="shared" si="6"/>
        <v>0</v>
      </c>
      <c r="N60" s="6"/>
      <c r="O60" s="6"/>
      <c r="P60" s="6"/>
      <c r="Q60" s="6"/>
      <c r="R60" s="6"/>
      <c r="S60" s="30">
        <f t="shared" si="9"/>
        <v>0</v>
      </c>
      <c r="T60" s="58">
        <f t="shared" si="7"/>
        <v>0</v>
      </c>
      <c r="U60" s="71">
        <f t="shared" si="8"/>
        <v>0</v>
      </c>
    </row>
    <row r="61" spans="2:21" ht="12.75" hidden="1">
      <c r="B61" s="2"/>
      <c r="C61" s="2"/>
      <c r="E61" s="6"/>
      <c r="F61" s="6"/>
      <c r="G61" s="6"/>
      <c r="H61" s="6"/>
      <c r="I61" s="46">
        <f t="shared" si="5"/>
        <v>0</v>
      </c>
      <c r="J61" s="6"/>
      <c r="K61" s="6"/>
      <c r="L61" s="6"/>
      <c r="M61" s="46">
        <f t="shared" si="6"/>
        <v>0</v>
      </c>
      <c r="N61" s="6"/>
      <c r="O61" s="6"/>
      <c r="P61" s="6"/>
      <c r="Q61" s="6"/>
      <c r="R61" s="6"/>
      <c r="S61" s="30">
        <f t="shared" si="9"/>
        <v>0</v>
      </c>
      <c r="T61" s="58">
        <f t="shared" si="7"/>
        <v>0</v>
      </c>
      <c r="U61" s="71">
        <f t="shared" si="8"/>
        <v>0</v>
      </c>
    </row>
    <row r="62" spans="2:22" ht="12.75" hidden="1">
      <c r="B62" s="2"/>
      <c r="C62" s="2" t="s">
        <v>26</v>
      </c>
      <c r="E62" s="6"/>
      <c r="F62" s="6"/>
      <c r="G62" s="6"/>
      <c r="H62" s="6"/>
      <c r="I62" s="46">
        <f t="shared" si="5"/>
        <v>0</v>
      </c>
      <c r="J62" s="6"/>
      <c r="K62" s="6"/>
      <c r="L62" s="6"/>
      <c r="M62" s="46">
        <f t="shared" si="6"/>
        <v>0</v>
      </c>
      <c r="N62" s="6"/>
      <c r="O62" s="6"/>
      <c r="P62" s="6"/>
      <c r="Q62" s="6"/>
      <c r="R62" s="6"/>
      <c r="S62" s="30">
        <f t="shared" si="9"/>
        <v>0</v>
      </c>
      <c r="T62" s="58">
        <f t="shared" si="7"/>
        <v>0</v>
      </c>
      <c r="U62" s="71">
        <f t="shared" si="8"/>
        <v>0</v>
      </c>
      <c r="V62" s="3">
        <v>0</v>
      </c>
    </row>
    <row r="63" spans="2:21" ht="12.75" hidden="1">
      <c r="B63" s="2"/>
      <c r="C63" s="2"/>
      <c r="E63" s="6"/>
      <c r="F63" s="6"/>
      <c r="G63" s="6"/>
      <c r="H63" s="6"/>
      <c r="I63" s="46">
        <f t="shared" si="5"/>
        <v>0</v>
      </c>
      <c r="J63" s="6"/>
      <c r="K63" s="6"/>
      <c r="L63" s="6"/>
      <c r="M63" s="46">
        <f t="shared" si="6"/>
        <v>0</v>
      </c>
      <c r="N63" s="6"/>
      <c r="O63" s="6"/>
      <c r="P63" s="6"/>
      <c r="Q63" s="6"/>
      <c r="R63" s="6"/>
      <c r="S63" s="30">
        <f t="shared" si="9"/>
        <v>0</v>
      </c>
      <c r="T63" s="58">
        <f t="shared" si="7"/>
        <v>0</v>
      </c>
      <c r="U63" s="71">
        <f t="shared" si="8"/>
        <v>0</v>
      </c>
    </row>
    <row r="64" spans="2:21" ht="12.75" hidden="1">
      <c r="B64" s="2"/>
      <c r="C64" s="2"/>
      <c r="E64" s="6"/>
      <c r="F64" s="6"/>
      <c r="G64" s="6"/>
      <c r="H64" s="6"/>
      <c r="I64" s="46">
        <f t="shared" si="5"/>
        <v>0</v>
      </c>
      <c r="J64" s="6"/>
      <c r="K64" s="6"/>
      <c r="L64" s="6"/>
      <c r="M64" s="46">
        <f t="shared" si="6"/>
        <v>0</v>
      </c>
      <c r="N64" s="6"/>
      <c r="O64" s="6"/>
      <c r="P64" s="6"/>
      <c r="Q64" s="6"/>
      <c r="R64" s="6"/>
      <c r="S64" s="30">
        <f t="shared" si="9"/>
        <v>0</v>
      </c>
      <c r="T64" s="58">
        <f t="shared" si="7"/>
        <v>0</v>
      </c>
      <c r="U64" s="71">
        <f t="shared" si="8"/>
        <v>0</v>
      </c>
    </row>
    <row r="65" spans="2:21" ht="12.75">
      <c r="B65" s="2"/>
      <c r="C65" s="2" t="s">
        <v>48</v>
      </c>
      <c r="E65" s="6"/>
      <c r="F65" s="6"/>
      <c r="G65" s="6"/>
      <c r="H65" s="6"/>
      <c r="I65" s="46">
        <f t="shared" si="5"/>
        <v>0</v>
      </c>
      <c r="J65" s="6"/>
      <c r="K65" s="6"/>
      <c r="L65" s="6"/>
      <c r="M65" s="46">
        <f t="shared" si="6"/>
        <v>0</v>
      </c>
      <c r="N65" s="6"/>
      <c r="O65" s="6"/>
      <c r="P65" s="6"/>
      <c r="Q65" s="6"/>
      <c r="R65" s="6"/>
      <c r="S65" s="30">
        <f t="shared" si="9"/>
        <v>0</v>
      </c>
      <c r="T65" s="58">
        <f t="shared" si="7"/>
        <v>0</v>
      </c>
      <c r="U65" s="71">
        <f t="shared" si="8"/>
        <v>0</v>
      </c>
    </row>
    <row r="66" spans="2:21" ht="12.75" hidden="1">
      <c r="B66" s="2"/>
      <c r="C66" s="2"/>
      <c r="E66" s="6"/>
      <c r="F66" s="6"/>
      <c r="G66" s="6"/>
      <c r="H66" s="6"/>
      <c r="I66" s="46">
        <f t="shared" si="5"/>
        <v>0</v>
      </c>
      <c r="J66" s="6"/>
      <c r="K66" s="6"/>
      <c r="L66" s="6"/>
      <c r="M66" s="46">
        <f t="shared" si="6"/>
        <v>0</v>
      </c>
      <c r="N66" s="6"/>
      <c r="O66" s="6"/>
      <c r="P66" s="6"/>
      <c r="Q66" s="6"/>
      <c r="R66" s="6"/>
      <c r="S66" s="30">
        <f t="shared" si="9"/>
        <v>0</v>
      </c>
      <c r="T66" s="58">
        <f t="shared" si="7"/>
        <v>0</v>
      </c>
      <c r="U66" s="71">
        <f t="shared" si="8"/>
        <v>0</v>
      </c>
    </row>
    <row r="67" spans="2:21" ht="12.75" hidden="1">
      <c r="B67" s="2"/>
      <c r="C67" s="2"/>
      <c r="E67" s="6"/>
      <c r="F67" s="6"/>
      <c r="G67" s="6"/>
      <c r="H67" s="6"/>
      <c r="I67" s="46">
        <f t="shared" si="5"/>
        <v>0</v>
      </c>
      <c r="J67" s="6"/>
      <c r="K67" s="6"/>
      <c r="L67" s="6"/>
      <c r="M67" s="46">
        <f t="shared" si="6"/>
        <v>0</v>
      </c>
      <c r="N67" s="6"/>
      <c r="O67" s="6"/>
      <c r="P67" s="6"/>
      <c r="Q67" s="6"/>
      <c r="R67" s="6"/>
      <c r="S67" s="30">
        <f t="shared" si="9"/>
        <v>0</v>
      </c>
      <c r="T67" s="58">
        <f t="shared" si="7"/>
        <v>0</v>
      </c>
      <c r="U67" s="71">
        <f t="shared" si="8"/>
        <v>0</v>
      </c>
    </row>
    <row r="68" spans="2:22" ht="12.75">
      <c r="B68" s="2"/>
      <c r="C68" s="2" t="s">
        <v>49</v>
      </c>
      <c r="E68" s="6">
        <v>1</v>
      </c>
      <c r="F68" s="6">
        <v>14</v>
      </c>
      <c r="G68" s="6"/>
      <c r="H68" s="6"/>
      <c r="I68" s="46">
        <f t="shared" si="5"/>
        <v>15</v>
      </c>
      <c r="J68" s="6"/>
      <c r="K68" s="6"/>
      <c r="L68" s="6"/>
      <c r="M68" s="46">
        <f t="shared" si="6"/>
        <v>0</v>
      </c>
      <c r="N68" s="6"/>
      <c r="O68" s="6"/>
      <c r="P68" s="6">
        <v>3</v>
      </c>
      <c r="Q68" s="6"/>
      <c r="R68" s="6"/>
      <c r="S68" s="30">
        <f t="shared" si="9"/>
        <v>0</v>
      </c>
      <c r="T68" s="58">
        <f t="shared" si="7"/>
        <v>3</v>
      </c>
      <c r="U68" s="71">
        <f t="shared" si="8"/>
        <v>18</v>
      </c>
      <c r="V68" s="3">
        <v>18</v>
      </c>
    </row>
    <row r="69" spans="2:21" ht="12.75" hidden="1">
      <c r="B69" s="2"/>
      <c r="C69" s="2"/>
      <c r="E69" s="6"/>
      <c r="F69" s="6"/>
      <c r="G69" s="6"/>
      <c r="H69" s="6"/>
      <c r="I69" s="46">
        <f t="shared" si="5"/>
        <v>0</v>
      </c>
      <c r="J69" s="6"/>
      <c r="K69" s="6"/>
      <c r="L69" s="6"/>
      <c r="M69" s="46">
        <f t="shared" si="6"/>
        <v>0</v>
      </c>
      <c r="N69" s="6"/>
      <c r="O69" s="6"/>
      <c r="P69" s="6"/>
      <c r="Q69" s="6"/>
      <c r="R69" s="6"/>
      <c r="S69" s="30">
        <f t="shared" si="9"/>
        <v>0</v>
      </c>
      <c r="T69" s="58">
        <f t="shared" si="7"/>
        <v>0</v>
      </c>
      <c r="U69" s="71">
        <f t="shared" si="8"/>
        <v>0</v>
      </c>
    </row>
    <row r="70" spans="2:21" ht="12.75" hidden="1">
      <c r="B70" s="2"/>
      <c r="C70" s="2"/>
      <c r="E70" s="6"/>
      <c r="F70" s="6"/>
      <c r="G70" s="6"/>
      <c r="H70" s="6"/>
      <c r="I70" s="46">
        <f t="shared" si="5"/>
        <v>0</v>
      </c>
      <c r="J70" s="6"/>
      <c r="K70" s="6"/>
      <c r="L70" s="6"/>
      <c r="M70" s="46">
        <f t="shared" si="6"/>
        <v>0</v>
      </c>
      <c r="N70" s="6"/>
      <c r="O70" s="6"/>
      <c r="P70" s="6"/>
      <c r="Q70" s="6"/>
      <c r="R70" s="6"/>
      <c r="S70" s="30">
        <f t="shared" si="9"/>
        <v>0</v>
      </c>
      <c r="T70" s="58">
        <f t="shared" si="7"/>
        <v>0</v>
      </c>
      <c r="U70" s="71">
        <f t="shared" si="8"/>
        <v>0</v>
      </c>
    </row>
    <row r="71" spans="2:22" ht="12.75">
      <c r="B71" s="2"/>
      <c r="C71" s="2" t="s">
        <v>50</v>
      </c>
      <c r="E71" s="6"/>
      <c r="F71" s="6"/>
      <c r="G71" s="6"/>
      <c r="H71" s="6"/>
      <c r="I71" s="46">
        <f t="shared" si="5"/>
        <v>0</v>
      </c>
      <c r="J71" s="6"/>
      <c r="K71" s="6"/>
      <c r="L71" s="6"/>
      <c r="M71" s="46">
        <f t="shared" si="6"/>
        <v>0</v>
      </c>
      <c r="N71" s="6"/>
      <c r="O71" s="6">
        <v>30</v>
      </c>
      <c r="P71" s="6"/>
      <c r="Q71" s="6"/>
      <c r="R71" s="6"/>
      <c r="S71" s="30">
        <f t="shared" si="9"/>
        <v>0</v>
      </c>
      <c r="T71" s="58">
        <f t="shared" si="7"/>
        <v>30</v>
      </c>
      <c r="U71" s="71">
        <f t="shared" si="8"/>
        <v>30</v>
      </c>
      <c r="V71" s="3">
        <v>30</v>
      </c>
    </row>
    <row r="72" spans="2:21" ht="12.75" hidden="1">
      <c r="B72" s="2"/>
      <c r="C72" s="2"/>
      <c r="E72" s="6"/>
      <c r="F72" s="6"/>
      <c r="G72" s="6"/>
      <c r="H72" s="6"/>
      <c r="I72" s="46">
        <f t="shared" si="5"/>
        <v>0</v>
      </c>
      <c r="J72" s="6"/>
      <c r="K72" s="6"/>
      <c r="L72" s="6"/>
      <c r="M72" s="46">
        <f t="shared" si="6"/>
        <v>0</v>
      </c>
      <c r="N72" s="6"/>
      <c r="O72" s="6"/>
      <c r="P72" s="6"/>
      <c r="Q72" s="6"/>
      <c r="R72" s="6"/>
      <c r="S72" s="30">
        <f t="shared" si="9"/>
        <v>0</v>
      </c>
      <c r="T72" s="58">
        <f t="shared" si="7"/>
        <v>0</v>
      </c>
      <c r="U72" s="71">
        <f t="shared" si="8"/>
        <v>0</v>
      </c>
    </row>
    <row r="73" spans="2:21" ht="12.75" hidden="1">
      <c r="B73" s="2"/>
      <c r="C73" s="2"/>
      <c r="E73" s="6"/>
      <c r="F73" s="6"/>
      <c r="G73" s="6"/>
      <c r="H73" s="6"/>
      <c r="I73" s="46">
        <f t="shared" si="5"/>
        <v>0</v>
      </c>
      <c r="J73" s="6"/>
      <c r="K73" s="6"/>
      <c r="L73" s="6"/>
      <c r="M73" s="46">
        <f t="shared" si="6"/>
        <v>0</v>
      </c>
      <c r="N73" s="6"/>
      <c r="O73" s="6"/>
      <c r="P73" s="6"/>
      <c r="Q73" s="6"/>
      <c r="R73" s="6"/>
      <c r="S73" s="30">
        <f t="shared" si="9"/>
        <v>0</v>
      </c>
      <c r="T73" s="58">
        <f t="shared" si="7"/>
        <v>0</v>
      </c>
      <c r="U73" s="71">
        <f t="shared" si="8"/>
        <v>0</v>
      </c>
    </row>
    <row r="74" spans="2:21" ht="12.75">
      <c r="B74" s="2"/>
      <c r="C74" s="2" t="s">
        <v>51</v>
      </c>
      <c r="E74" s="6"/>
      <c r="F74" s="6"/>
      <c r="G74" s="6"/>
      <c r="H74" s="6"/>
      <c r="I74" s="46">
        <f t="shared" si="5"/>
        <v>0</v>
      </c>
      <c r="J74" s="6"/>
      <c r="K74" s="6"/>
      <c r="L74" s="6"/>
      <c r="M74" s="46">
        <f t="shared" si="6"/>
        <v>0</v>
      </c>
      <c r="N74" s="6"/>
      <c r="O74" s="6"/>
      <c r="P74" s="6"/>
      <c r="Q74" s="6"/>
      <c r="R74" s="6"/>
      <c r="S74" s="30">
        <f t="shared" si="9"/>
        <v>0</v>
      </c>
      <c r="T74" s="58">
        <f t="shared" si="7"/>
        <v>0</v>
      </c>
      <c r="U74" s="71">
        <f t="shared" si="8"/>
        <v>0</v>
      </c>
    </row>
    <row r="75" spans="2:21" ht="12.75" hidden="1">
      <c r="B75" s="2"/>
      <c r="C75" s="2"/>
      <c r="E75" s="6"/>
      <c r="F75" s="6"/>
      <c r="G75" s="6"/>
      <c r="H75" s="6"/>
      <c r="I75" s="46">
        <f t="shared" si="5"/>
        <v>0</v>
      </c>
      <c r="J75" s="6"/>
      <c r="K75" s="6"/>
      <c r="L75" s="6"/>
      <c r="M75" s="46">
        <f t="shared" si="6"/>
        <v>0</v>
      </c>
      <c r="N75" s="6"/>
      <c r="O75" s="6"/>
      <c r="P75" s="6"/>
      <c r="Q75" s="6"/>
      <c r="R75" s="6"/>
      <c r="S75" s="30">
        <f t="shared" si="9"/>
        <v>0</v>
      </c>
      <c r="T75" s="58">
        <f t="shared" si="7"/>
        <v>0</v>
      </c>
      <c r="U75" s="71">
        <f t="shared" si="8"/>
        <v>0</v>
      </c>
    </row>
    <row r="76" spans="2:21" ht="12.75" hidden="1">
      <c r="B76" s="2"/>
      <c r="C76" s="2"/>
      <c r="E76" s="6"/>
      <c r="F76" s="6"/>
      <c r="G76" s="6"/>
      <c r="H76" s="6"/>
      <c r="I76" s="46">
        <f t="shared" si="5"/>
        <v>0</v>
      </c>
      <c r="J76" s="6"/>
      <c r="K76" s="6"/>
      <c r="L76" s="6"/>
      <c r="M76" s="46">
        <f t="shared" si="6"/>
        <v>0</v>
      </c>
      <c r="N76" s="6"/>
      <c r="O76" s="6"/>
      <c r="P76" s="6"/>
      <c r="Q76" s="6"/>
      <c r="R76" s="6"/>
      <c r="S76" s="30">
        <f t="shared" si="9"/>
        <v>0</v>
      </c>
      <c r="T76" s="58">
        <f t="shared" si="7"/>
        <v>0</v>
      </c>
      <c r="U76" s="71">
        <f t="shared" si="8"/>
        <v>0</v>
      </c>
    </row>
    <row r="77" spans="2:22" ht="12.75">
      <c r="B77" s="2"/>
      <c r="C77" s="2" t="s">
        <v>52</v>
      </c>
      <c r="E77" s="6"/>
      <c r="F77" s="6"/>
      <c r="G77" s="6"/>
      <c r="H77" s="6">
        <v>8</v>
      </c>
      <c r="I77" s="46">
        <f t="shared" si="5"/>
        <v>8</v>
      </c>
      <c r="J77" s="6"/>
      <c r="K77" s="6"/>
      <c r="L77" s="6"/>
      <c r="M77" s="46">
        <f t="shared" si="6"/>
        <v>0</v>
      </c>
      <c r="N77" s="6"/>
      <c r="O77" s="6"/>
      <c r="P77" s="6"/>
      <c r="Q77" s="6"/>
      <c r="R77" s="6"/>
      <c r="S77" s="30">
        <f t="shared" si="9"/>
        <v>0</v>
      </c>
      <c r="T77" s="58">
        <f t="shared" si="7"/>
        <v>0</v>
      </c>
      <c r="U77" s="71">
        <f t="shared" si="8"/>
        <v>8</v>
      </c>
      <c r="V77" s="3">
        <v>8</v>
      </c>
    </row>
    <row r="78" spans="2:21" ht="12.75" hidden="1">
      <c r="B78" s="2"/>
      <c r="C78" s="2"/>
      <c r="E78" s="6"/>
      <c r="F78" s="6"/>
      <c r="G78" s="6"/>
      <c r="H78" s="6"/>
      <c r="I78" s="46">
        <f t="shared" si="5"/>
        <v>0</v>
      </c>
      <c r="J78" s="6"/>
      <c r="K78" s="6"/>
      <c r="L78" s="6"/>
      <c r="M78" s="46">
        <f t="shared" si="6"/>
        <v>0</v>
      </c>
      <c r="N78" s="6"/>
      <c r="O78" s="6"/>
      <c r="P78" s="6"/>
      <c r="Q78" s="6"/>
      <c r="R78" s="6"/>
      <c r="S78" s="30">
        <f t="shared" si="9"/>
        <v>0</v>
      </c>
      <c r="T78" s="58">
        <f t="shared" si="7"/>
        <v>0</v>
      </c>
      <c r="U78" s="71">
        <f t="shared" si="8"/>
        <v>0</v>
      </c>
    </row>
    <row r="79" spans="2:21" ht="12.75" hidden="1">
      <c r="B79" s="2"/>
      <c r="C79" s="2"/>
      <c r="E79" s="6"/>
      <c r="F79" s="6"/>
      <c r="G79" s="6"/>
      <c r="H79" s="6"/>
      <c r="I79" s="46">
        <f t="shared" si="5"/>
        <v>0</v>
      </c>
      <c r="J79" s="6"/>
      <c r="K79" s="6"/>
      <c r="L79" s="6"/>
      <c r="M79" s="46">
        <f t="shared" si="6"/>
        <v>0</v>
      </c>
      <c r="N79" s="6"/>
      <c r="O79" s="6"/>
      <c r="P79" s="6"/>
      <c r="Q79" s="6"/>
      <c r="R79" s="6"/>
      <c r="S79" s="30">
        <f t="shared" si="9"/>
        <v>0</v>
      </c>
      <c r="T79" s="58">
        <f t="shared" si="7"/>
        <v>0</v>
      </c>
      <c r="U79" s="71">
        <f t="shared" si="8"/>
        <v>0</v>
      </c>
    </row>
    <row r="80" spans="2:21" ht="12.75" hidden="1">
      <c r="B80" s="2"/>
      <c r="C80" s="2" t="s">
        <v>27</v>
      </c>
      <c r="E80" s="6"/>
      <c r="F80" s="6"/>
      <c r="G80" s="6"/>
      <c r="H80" s="6"/>
      <c r="I80" s="46">
        <f t="shared" si="5"/>
        <v>0</v>
      </c>
      <c r="J80" s="6"/>
      <c r="K80" s="6"/>
      <c r="L80" s="6"/>
      <c r="M80" s="46">
        <f t="shared" si="6"/>
        <v>0</v>
      </c>
      <c r="N80" s="6"/>
      <c r="O80" s="6"/>
      <c r="P80" s="6"/>
      <c r="Q80" s="6"/>
      <c r="R80" s="6"/>
      <c r="S80" s="30">
        <f t="shared" si="9"/>
        <v>0</v>
      </c>
      <c r="T80" s="58">
        <f t="shared" si="7"/>
        <v>0</v>
      </c>
      <c r="U80" s="71">
        <f t="shared" si="8"/>
        <v>0</v>
      </c>
    </row>
    <row r="81" spans="2:21" ht="12.75" hidden="1">
      <c r="B81" s="2"/>
      <c r="C81" s="2"/>
      <c r="E81" s="6"/>
      <c r="F81" s="6"/>
      <c r="G81" s="6"/>
      <c r="H81" s="6"/>
      <c r="I81" s="46">
        <f t="shared" si="5"/>
        <v>0</v>
      </c>
      <c r="J81" s="6"/>
      <c r="K81" s="6"/>
      <c r="L81" s="6"/>
      <c r="M81" s="46">
        <f t="shared" si="6"/>
        <v>0</v>
      </c>
      <c r="N81" s="6"/>
      <c r="O81" s="6"/>
      <c r="P81" s="6"/>
      <c r="Q81" s="6"/>
      <c r="R81" s="6"/>
      <c r="S81" s="30">
        <f t="shared" si="9"/>
        <v>0</v>
      </c>
      <c r="T81" s="58">
        <f t="shared" si="7"/>
        <v>0</v>
      </c>
      <c r="U81" s="71">
        <f t="shared" si="8"/>
        <v>0</v>
      </c>
    </row>
    <row r="82" spans="2:21" ht="12.75" hidden="1">
      <c r="B82" s="2"/>
      <c r="C82" s="2"/>
      <c r="E82" s="6"/>
      <c r="F82" s="6"/>
      <c r="G82" s="6"/>
      <c r="H82" s="6"/>
      <c r="I82" s="46">
        <f aca="true" t="shared" si="10" ref="I82:I113">SUM(E82:H82)</f>
        <v>0</v>
      </c>
      <c r="J82" s="6"/>
      <c r="K82" s="6"/>
      <c r="L82" s="6"/>
      <c r="M82" s="46">
        <f aca="true" t="shared" si="11" ref="M82:M113">SUM(K82:L82)</f>
        <v>0</v>
      </c>
      <c r="N82" s="6"/>
      <c r="O82" s="6"/>
      <c r="P82" s="6"/>
      <c r="Q82" s="6"/>
      <c r="R82" s="6"/>
      <c r="S82" s="30">
        <f aca="true" t="shared" si="12" ref="S82:S113">V82-I82-M82-O82-P82</f>
        <v>0</v>
      </c>
      <c r="T82" s="58">
        <f aca="true" t="shared" si="13" ref="T82:T113">SUM(O82:S82)</f>
        <v>0</v>
      </c>
      <c r="U82" s="71">
        <f aca="true" t="shared" si="14" ref="U82:U113">I82+M82+T82</f>
        <v>0</v>
      </c>
    </row>
    <row r="83" spans="2:21" ht="12.75" hidden="1">
      <c r="B83" s="2"/>
      <c r="C83" s="2" t="s">
        <v>53</v>
      </c>
      <c r="E83" s="6"/>
      <c r="F83" s="6"/>
      <c r="G83" s="6"/>
      <c r="H83" s="6"/>
      <c r="I83" s="46">
        <f t="shared" si="10"/>
        <v>0</v>
      </c>
      <c r="J83" s="6"/>
      <c r="K83" s="6"/>
      <c r="L83" s="6"/>
      <c r="M83" s="46">
        <f t="shared" si="11"/>
        <v>0</v>
      </c>
      <c r="N83" s="6"/>
      <c r="O83" s="6"/>
      <c r="P83" s="6"/>
      <c r="Q83" s="6"/>
      <c r="R83" s="6"/>
      <c r="S83" s="30">
        <f t="shared" si="12"/>
        <v>0</v>
      </c>
      <c r="T83" s="58">
        <f t="shared" si="13"/>
        <v>0</v>
      </c>
      <c r="U83" s="71">
        <f t="shared" si="14"/>
        <v>0</v>
      </c>
    </row>
    <row r="84" spans="2:21" ht="12.75" hidden="1">
      <c r="B84" s="2"/>
      <c r="C84" s="2"/>
      <c r="E84" s="6"/>
      <c r="F84" s="6"/>
      <c r="G84" s="6"/>
      <c r="H84" s="6"/>
      <c r="I84" s="46">
        <f t="shared" si="10"/>
        <v>0</v>
      </c>
      <c r="J84" s="6"/>
      <c r="K84" s="6"/>
      <c r="L84" s="6"/>
      <c r="M84" s="46">
        <f t="shared" si="11"/>
        <v>0</v>
      </c>
      <c r="N84" s="6"/>
      <c r="O84" s="6"/>
      <c r="P84" s="6"/>
      <c r="Q84" s="6"/>
      <c r="R84" s="6"/>
      <c r="S84" s="30">
        <f t="shared" si="12"/>
        <v>0</v>
      </c>
      <c r="T84" s="58">
        <f t="shared" si="13"/>
        <v>0</v>
      </c>
      <c r="U84" s="71">
        <f t="shared" si="14"/>
        <v>0</v>
      </c>
    </row>
    <row r="85" spans="2:21" ht="12.75" hidden="1">
      <c r="B85" s="2"/>
      <c r="C85" s="2"/>
      <c r="E85" s="6"/>
      <c r="F85" s="6"/>
      <c r="G85" s="6"/>
      <c r="H85" s="6"/>
      <c r="I85" s="46">
        <f t="shared" si="10"/>
        <v>0</v>
      </c>
      <c r="J85" s="6"/>
      <c r="K85" s="6"/>
      <c r="L85" s="6"/>
      <c r="M85" s="46">
        <f t="shared" si="11"/>
        <v>0</v>
      </c>
      <c r="N85" s="6"/>
      <c r="O85" s="6"/>
      <c r="P85" s="6"/>
      <c r="Q85" s="6"/>
      <c r="R85" s="6"/>
      <c r="S85" s="30">
        <f t="shared" si="12"/>
        <v>0</v>
      </c>
      <c r="T85" s="58">
        <f t="shared" si="13"/>
        <v>0</v>
      </c>
      <c r="U85" s="71">
        <f t="shared" si="14"/>
        <v>0</v>
      </c>
    </row>
    <row r="86" spans="2:22" ht="12.75">
      <c r="B86" s="2"/>
      <c r="C86" s="2" t="s">
        <v>54</v>
      </c>
      <c r="E86" s="6"/>
      <c r="F86" s="6">
        <v>3</v>
      </c>
      <c r="G86" s="6"/>
      <c r="H86" s="6"/>
      <c r="I86" s="46">
        <f t="shared" si="10"/>
        <v>3</v>
      </c>
      <c r="J86" s="6"/>
      <c r="K86" s="6"/>
      <c r="L86" s="6"/>
      <c r="M86" s="46">
        <f t="shared" si="11"/>
        <v>0</v>
      </c>
      <c r="N86" s="6"/>
      <c r="O86" s="6">
        <v>1</v>
      </c>
      <c r="P86" s="6"/>
      <c r="Q86" s="6"/>
      <c r="R86" s="6"/>
      <c r="S86" s="30">
        <f t="shared" si="12"/>
        <v>0</v>
      </c>
      <c r="T86" s="58">
        <f t="shared" si="13"/>
        <v>1</v>
      </c>
      <c r="U86" s="71">
        <f t="shared" si="14"/>
        <v>4</v>
      </c>
      <c r="V86" s="3">
        <v>4</v>
      </c>
    </row>
    <row r="87" spans="2:21" ht="12.75" hidden="1">
      <c r="B87" s="2"/>
      <c r="C87" s="2"/>
      <c r="E87" s="6"/>
      <c r="F87" s="6"/>
      <c r="G87" s="6"/>
      <c r="H87" s="6"/>
      <c r="I87" s="46">
        <f t="shared" si="10"/>
        <v>0</v>
      </c>
      <c r="J87" s="6"/>
      <c r="K87" s="6"/>
      <c r="L87" s="6"/>
      <c r="M87" s="46">
        <f t="shared" si="11"/>
        <v>0</v>
      </c>
      <c r="N87" s="6"/>
      <c r="O87" s="6"/>
      <c r="P87" s="6"/>
      <c r="Q87" s="6"/>
      <c r="R87" s="6"/>
      <c r="S87" s="30">
        <f t="shared" si="12"/>
        <v>0</v>
      </c>
      <c r="T87" s="58">
        <f t="shared" si="13"/>
        <v>0</v>
      </c>
      <c r="U87" s="71">
        <f t="shared" si="14"/>
        <v>0</v>
      </c>
    </row>
    <row r="88" spans="2:21" ht="12.75" hidden="1">
      <c r="B88" s="2"/>
      <c r="C88" s="2"/>
      <c r="E88" s="6"/>
      <c r="F88" s="6"/>
      <c r="G88" s="6"/>
      <c r="H88" s="6"/>
      <c r="I88" s="46">
        <f t="shared" si="10"/>
        <v>0</v>
      </c>
      <c r="J88" s="6"/>
      <c r="K88" s="6"/>
      <c r="L88" s="6"/>
      <c r="M88" s="46">
        <f t="shared" si="11"/>
        <v>0</v>
      </c>
      <c r="N88" s="6"/>
      <c r="O88" s="6"/>
      <c r="P88" s="6"/>
      <c r="Q88" s="6"/>
      <c r="R88" s="6"/>
      <c r="S88" s="30">
        <f t="shared" si="12"/>
        <v>0</v>
      </c>
      <c r="T88" s="58">
        <f t="shared" si="13"/>
        <v>0</v>
      </c>
      <c r="U88" s="71">
        <f t="shared" si="14"/>
        <v>0</v>
      </c>
    </row>
    <row r="89" spans="2:22" ht="12.75">
      <c r="B89" s="2"/>
      <c r="C89" s="2" t="s">
        <v>55</v>
      </c>
      <c r="E89" s="6">
        <v>1</v>
      </c>
      <c r="F89" s="6">
        <v>2</v>
      </c>
      <c r="G89" s="6">
        <v>1</v>
      </c>
      <c r="H89" s="6"/>
      <c r="I89" s="46">
        <f t="shared" si="10"/>
        <v>4</v>
      </c>
      <c r="J89" s="6"/>
      <c r="K89" s="6"/>
      <c r="L89" s="6"/>
      <c r="M89" s="46">
        <f t="shared" si="11"/>
        <v>0</v>
      </c>
      <c r="N89" s="6"/>
      <c r="O89" s="6">
        <v>11</v>
      </c>
      <c r="P89" s="6">
        <v>3</v>
      </c>
      <c r="Q89" s="6"/>
      <c r="R89" s="6"/>
      <c r="S89" s="30">
        <f t="shared" si="12"/>
        <v>0</v>
      </c>
      <c r="T89" s="58">
        <f t="shared" si="13"/>
        <v>14</v>
      </c>
      <c r="U89" s="71">
        <f t="shared" si="14"/>
        <v>18</v>
      </c>
      <c r="V89" s="3">
        <v>18</v>
      </c>
    </row>
    <row r="90" spans="2:21" ht="12.75" hidden="1">
      <c r="B90" s="2"/>
      <c r="C90" s="2"/>
      <c r="E90" s="6"/>
      <c r="F90" s="6"/>
      <c r="G90" s="6"/>
      <c r="H90" s="6"/>
      <c r="I90" s="46">
        <f t="shared" si="10"/>
        <v>0</v>
      </c>
      <c r="J90" s="6"/>
      <c r="K90" s="6"/>
      <c r="L90" s="6"/>
      <c r="M90" s="46">
        <f t="shared" si="11"/>
        <v>0</v>
      </c>
      <c r="N90" s="6"/>
      <c r="O90" s="6"/>
      <c r="P90" s="6"/>
      <c r="Q90" s="6"/>
      <c r="R90" s="6"/>
      <c r="S90" s="30">
        <f t="shared" si="12"/>
        <v>0</v>
      </c>
      <c r="T90" s="58">
        <f t="shared" si="13"/>
        <v>0</v>
      </c>
      <c r="U90" s="71">
        <f t="shared" si="14"/>
        <v>0</v>
      </c>
    </row>
    <row r="91" spans="2:21" ht="12.75" hidden="1">
      <c r="B91" s="2"/>
      <c r="C91" s="2"/>
      <c r="E91" s="6"/>
      <c r="F91" s="6"/>
      <c r="G91" s="6"/>
      <c r="H91" s="6"/>
      <c r="I91" s="46">
        <f t="shared" si="10"/>
        <v>0</v>
      </c>
      <c r="J91" s="6"/>
      <c r="K91" s="6"/>
      <c r="L91" s="6"/>
      <c r="M91" s="46">
        <f t="shared" si="11"/>
        <v>0</v>
      </c>
      <c r="N91" s="6"/>
      <c r="O91" s="6"/>
      <c r="P91" s="6"/>
      <c r="Q91" s="6"/>
      <c r="R91" s="6"/>
      <c r="S91" s="30">
        <f t="shared" si="12"/>
        <v>0</v>
      </c>
      <c r="T91" s="58">
        <f t="shared" si="13"/>
        <v>0</v>
      </c>
      <c r="U91" s="71">
        <f t="shared" si="14"/>
        <v>0</v>
      </c>
    </row>
    <row r="92" spans="2:22" ht="12.75">
      <c r="B92" s="2"/>
      <c r="C92" s="2" t="s">
        <v>56</v>
      </c>
      <c r="E92" s="6"/>
      <c r="F92" s="6"/>
      <c r="G92" s="6"/>
      <c r="H92" s="6">
        <v>1</v>
      </c>
      <c r="I92" s="46">
        <f t="shared" si="10"/>
        <v>1</v>
      </c>
      <c r="J92" s="6"/>
      <c r="K92" s="6"/>
      <c r="L92" s="6"/>
      <c r="M92" s="46">
        <f t="shared" si="11"/>
        <v>0</v>
      </c>
      <c r="N92" s="6"/>
      <c r="O92" s="6"/>
      <c r="P92" s="6"/>
      <c r="Q92" s="6"/>
      <c r="R92" s="6"/>
      <c r="S92" s="30">
        <f t="shared" si="12"/>
        <v>0</v>
      </c>
      <c r="T92" s="58">
        <f t="shared" si="13"/>
        <v>0</v>
      </c>
      <c r="U92" s="71">
        <f t="shared" si="14"/>
        <v>1</v>
      </c>
      <c r="V92" s="3">
        <v>1</v>
      </c>
    </row>
    <row r="93" spans="2:21" ht="12.75" hidden="1">
      <c r="B93" s="2"/>
      <c r="C93" s="2"/>
      <c r="E93" s="6"/>
      <c r="F93" s="6"/>
      <c r="G93" s="6"/>
      <c r="H93" s="6"/>
      <c r="I93" s="46">
        <f t="shared" si="10"/>
        <v>0</v>
      </c>
      <c r="J93" s="6"/>
      <c r="K93" s="6"/>
      <c r="L93" s="6"/>
      <c r="M93" s="46">
        <f t="shared" si="11"/>
        <v>0</v>
      </c>
      <c r="N93" s="6"/>
      <c r="O93" s="6"/>
      <c r="P93" s="6"/>
      <c r="Q93" s="6"/>
      <c r="R93" s="6"/>
      <c r="S93" s="30">
        <f t="shared" si="12"/>
        <v>0</v>
      </c>
      <c r="T93" s="58">
        <f t="shared" si="13"/>
        <v>0</v>
      </c>
      <c r="U93" s="71">
        <f t="shared" si="14"/>
        <v>0</v>
      </c>
    </row>
    <row r="94" spans="2:21" ht="12.75" hidden="1">
      <c r="B94" s="2"/>
      <c r="C94" s="2"/>
      <c r="E94" s="6"/>
      <c r="F94" s="6"/>
      <c r="G94" s="6"/>
      <c r="H94" s="6"/>
      <c r="I94" s="46">
        <f t="shared" si="10"/>
        <v>0</v>
      </c>
      <c r="J94" s="6"/>
      <c r="K94" s="6"/>
      <c r="L94" s="6"/>
      <c r="M94" s="46">
        <f t="shared" si="11"/>
        <v>0</v>
      </c>
      <c r="N94" s="6"/>
      <c r="O94" s="6"/>
      <c r="P94" s="6"/>
      <c r="Q94" s="6"/>
      <c r="R94" s="6"/>
      <c r="S94" s="30">
        <f t="shared" si="12"/>
        <v>0</v>
      </c>
      <c r="T94" s="58">
        <f t="shared" si="13"/>
        <v>0</v>
      </c>
      <c r="U94" s="71">
        <f t="shared" si="14"/>
        <v>0</v>
      </c>
    </row>
    <row r="95" spans="2:21" ht="12.75" hidden="1">
      <c r="B95" s="2"/>
      <c r="C95" s="2" t="s">
        <v>28</v>
      </c>
      <c r="E95" s="6"/>
      <c r="F95" s="6"/>
      <c r="G95" s="6"/>
      <c r="H95" s="6"/>
      <c r="I95" s="46">
        <f t="shared" si="10"/>
        <v>0</v>
      </c>
      <c r="J95" s="6"/>
      <c r="K95" s="6"/>
      <c r="L95" s="6"/>
      <c r="M95" s="46">
        <f t="shared" si="11"/>
        <v>0</v>
      </c>
      <c r="N95" s="6"/>
      <c r="O95" s="6"/>
      <c r="P95" s="6"/>
      <c r="Q95" s="6"/>
      <c r="R95" s="6"/>
      <c r="S95" s="30">
        <f t="shared" si="12"/>
        <v>0</v>
      </c>
      <c r="T95" s="58">
        <f t="shared" si="13"/>
        <v>0</v>
      </c>
      <c r="U95" s="71">
        <f t="shared" si="14"/>
        <v>0</v>
      </c>
    </row>
    <row r="96" spans="2:21" ht="12.75" hidden="1">
      <c r="B96" s="2"/>
      <c r="C96" s="2"/>
      <c r="E96" s="6"/>
      <c r="F96" s="6"/>
      <c r="G96" s="6"/>
      <c r="H96" s="6"/>
      <c r="I96" s="46">
        <f t="shared" si="10"/>
        <v>0</v>
      </c>
      <c r="J96" s="6"/>
      <c r="K96" s="6"/>
      <c r="L96" s="6"/>
      <c r="M96" s="46">
        <f t="shared" si="11"/>
        <v>0</v>
      </c>
      <c r="N96" s="6"/>
      <c r="O96" s="6"/>
      <c r="P96" s="6"/>
      <c r="Q96" s="6"/>
      <c r="R96" s="6"/>
      <c r="S96" s="30">
        <f t="shared" si="12"/>
        <v>0</v>
      </c>
      <c r="T96" s="58">
        <f t="shared" si="13"/>
        <v>0</v>
      </c>
      <c r="U96" s="71">
        <f t="shared" si="14"/>
        <v>0</v>
      </c>
    </row>
    <row r="97" spans="2:21" ht="12.75" hidden="1">
      <c r="B97" s="2"/>
      <c r="C97" s="2"/>
      <c r="E97" s="6"/>
      <c r="F97" s="6"/>
      <c r="G97" s="6"/>
      <c r="H97" s="6"/>
      <c r="I97" s="46">
        <f t="shared" si="10"/>
        <v>0</v>
      </c>
      <c r="J97" s="6"/>
      <c r="K97" s="6"/>
      <c r="L97" s="6"/>
      <c r="M97" s="46">
        <f t="shared" si="11"/>
        <v>0</v>
      </c>
      <c r="N97" s="6"/>
      <c r="O97" s="6"/>
      <c r="P97" s="6"/>
      <c r="Q97" s="6"/>
      <c r="R97" s="6"/>
      <c r="S97" s="30">
        <f t="shared" si="12"/>
        <v>0</v>
      </c>
      <c r="T97" s="58">
        <f t="shared" si="13"/>
        <v>0</v>
      </c>
      <c r="U97" s="71">
        <f t="shared" si="14"/>
        <v>0</v>
      </c>
    </row>
    <row r="98" spans="2:21" ht="12.75" hidden="1">
      <c r="B98" s="2"/>
      <c r="C98" s="2" t="s">
        <v>29</v>
      </c>
      <c r="E98" s="6"/>
      <c r="F98" s="6"/>
      <c r="G98" s="6"/>
      <c r="H98" s="6"/>
      <c r="I98" s="46">
        <f t="shared" si="10"/>
        <v>0</v>
      </c>
      <c r="J98" s="6"/>
      <c r="K98" s="6"/>
      <c r="L98" s="6"/>
      <c r="M98" s="46">
        <f t="shared" si="11"/>
        <v>0</v>
      </c>
      <c r="N98" s="6"/>
      <c r="O98" s="6"/>
      <c r="P98" s="6"/>
      <c r="Q98" s="6"/>
      <c r="R98" s="6"/>
      <c r="S98" s="30">
        <f t="shared" si="12"/>
        <v>0</v>
      </c>
      <c r="T98" s="58">
        <f t="shared" si="13"/>
        <v>0</v>
      </c>
      <c r="U98" s="71">
        <f t="shared" si="14"/>
        <v>0</v>
      </c>
    </row>
    <row r="99" spans="2:21" ht="12.75" hidden="1">
      <c r="B99" s="2"/>
      <c r="C99" s="2"/>
      <c r="E99" s="6"/>
      <c r="F99" s="6"/>
      <c r="G99" s="6"/>
      <c r="H99" s="6"/>
      <c r="I99" s="46">
        <f t="shared" si="10"/>
        <v>0</v>
      </c>
      <c r="J99" s="6"/>
      <c r="K99" s="6"/>
      <c r="L99" s="6"/>
      <c r="M99" s="46">
        <f t="shared" si="11"/>
        <v>0</v>
      </c>
      <c r="N99" s="6"/>
      <c r="O99" s="6"/>
      <c r="P99" s="6"/>
      <c r="Q99" s="6"/>
      <c r="R99" s="6"/>
      <c r="S99" s="30">
        <f t="shared" si="12"/>
        <v>0</v>
      </c>
      <c r="T99" s="58">
        <f t="shared" si="13"/>
        <v>0</v>
      </c>
      <c r="U99" s="71">
        <f t="shared" si="14"/>
        <v>0</v>
      </c>
    </row>
    <row r="100" spans="2:21" ht="12.75" hidden="1">
      <c r="B100" s="2"/>
      <c r="C100" s="2"/>
      <c r="E100" s="6"/>
      <c r="F100" s="6"/>
      <c r="G100" s="6"/>
      <c r="H100" s="6"/>
      <c r="I100" s="46">
        <f t="shared" si="10"/>
        <v>0</v>
      </c>
      <c r="J100" s="6"/>
      <c r="K100" s="6"/>
      <c r="L100" s="6"/>
      <c r="M100" s="46">
        <f t="shared" si="11"/>
        <v>0</v>
      </c>
      <c r="N100" s="6"/>
      <c r="O100" s="6"/>
      <c r="P100" s="6"/>
      <c r="Q100" s="6"/>
      <c r="R100" s="6"/>
      <c r="S100" s="30">
        <f t="shared" si="12"/>
        <v>0</v>
      </c>
      <c r="T100" s="58">
        <f t="shared" si="13"/>
        <v>0</v>
      </c>
      <c r="U100" s="71">
        <f t="shared" si="14"/>
        <v>0</v>
      </c>
    </row>
    <row r="101" spans="2:22" ht="12.75">
      <c r="B101" s="2"/>
      <c r="C101" s="2" t="s">
        <v>57</v>
      </c>
      <c r="E101" s="6"/>
      <c r="F101" s="6"/>
      <c r="G101" s="6"/>
      <c r="H101" s="6"/>
      <c r="I101" s="46">
        <f t="shared" si="10"/>
        <v>0</v>
      </c>
      <c r="J101" s="6"/>
      <c r="K101" s="6">
        <f>11*2</f>
        <v>22</v>
      </c>
      <c r="L101" s="6">
        <f>19*2-1</f>
        <v>37</v>
      </c>
      <c r="M101" s="46">
        <f t="shared" si="11"/>
        <v>59</v>
      </c>
      <c r="N101" s="6"/>
      <c r="O101" s="6"/>
      <c r="P101" s="6"/>
      <c r="Q101" s="6"/>
      <c r="R101" s="6"/>
      <c r="S101" s="30">
        <f t="shared" si="12"/>
        <v>0</v>
      </c>
      <c r="T101" s="58">
        <f t="shared" si="13"/>
        <v>0</v>
      </c>
      <c r="U101" s="71">
        <f t="shared" si="14"/>
        <v>59</v>
      </c>
      <c r="V101" s="3">
        <v>59</v>
      </c>
    </row>
    <row r="102" spans="2:21" ht="12.75" hidden="1">
      <c r="B102" s="2"/>
      <c r="C102" s="2"/>
      <c r="E102" s="6"/>
      <c r="F102" s="6"/>
      <c r="G102" s="6"/>
      <c r="H102" s="6"/>
      <c r="I102" s="46">
        <f t="shared" si="10"/>
        <v>0</v>
      </c>
      <c r="J102" s="6"/>
      <c r="K102" s="6"/>
      <c r="L102" s="6"/>
      <c r="M102" s="46">
        <f t="shared" si="11"/>
        <v>0</v>
      </c>
      <c r="N102" s="6"/>
      <c r="O102" s="6"/>
      <c r="P102" s="6"/>
      <c r="Q102" s="6"/>
      <c r="R102" s="6"/>
      <c r="S102" s="30">
        <f t="shared" si="12"/>
        <v>0</v>
      </c>
      <c r="T102" s="58">
        <f t="shared" si="13"/>
        <v>0</v>
      </c>
      <c r="U102" s="71">
        <f t="shared" si="14"/>
        <v>0</v>
      </c>
    </row>
    <row r="103" spans="2:21" ht="12.75" hidden="1">
      <c r="B103" s="2"/>
      <c r="C103" s="2"/>
      <c r="E103" s="6"/>
      <c r="F103" s="6"/>
      <c r="G103" s="6"/>
      <c r="H103" s="6"/>
      <c r="I103" s="46">
        <f t="shared" si="10"/>
        <v>0</v>
      </c>
      <c r="J103" s="6"/>
      <c r="K103" s="6"/>
      <c r="L103" s="6"/>
      <c r="M103" s="46">
        <f t="shared" si="11"/>
        <v>0</v>
      </c>
      <c r="N103" s="6"/>
      <c r="O103" s="6"/>
      <c r="P103" s="6"/>
      <c r="Q103" s="6"/>
      <c r="R103" s="6"/>
      <c r="S103" s="30">
        <f t="shared" si="12"/>
        <v>0</v>
      </c>
      <c r="T103" s="58">
        <f t="shared" si="13"/>
        <v>0</v>
      </c>
      <c r="U103" s="71">
        <f t="shared" si="14"/>
        <v>0</v>
      </c>
    </row>
    <row r="104" spans="2:22" ht="12.75">
      <c r="B104" s="2"/>
      <c r="C104" s="2" t="s">
        <v>58</v>
      </c>
      <c r="E104" s="6">
        <v>8</v>
      </c>
      <c r="F104" s="6">
        <v>21</v>
      </c>
      <c r="G104" s="6">
        <v>6</v>
      </c>
      <c r="H104" s="6"/>
      <c r="I104" s="46">
        <f t="shared" si="10"/>
        <v>35</v>
      </c>
      <c r="J104" s="6"/>
      <c r="K104" s="6"/>
      <c r="L104" s="6"/>
      <c r="M104" s="46">
        <f t="shared" si="11"/>
        <v>0</v>
      </c>
      <c r="N104" s="6"/>
      <c r="O104" s="6">
        <v>7</v>
      </c>
      <c r="P104" s="6">
        <v>0</v>
      </c>
      <c r="Q104" s="6"/>
      <c r="R104" s="6"/>
      <c r="S104" s="30">
        <f t="shared" si="12"/>
        <v>30</v>
      </c>
      <c r="T104" s="58">
        <f t="shared" si="13"/>
        <v>37</v>
      </c>
      <c r="U104" s="71">
        <f t="shared" si="14"/>
        <v>72</v>
      </c>
      <c r="V104" s="3">
        <f>36*2</f>
        <v>72</v>
      </c>
    </row>
    <row r="105" spans="2:21" ht="12.75" hidden="1">
      <c r="B105" s="2"/>
      <c r="C105" s="2"/>
      <c r="E105" s="6"/>
      <c r="F105" s="6"/>
      <c r="G105" s="6"/>
      <c r="H105" s="6"/>
      <c r="I105" s="46">
        <f t="shared" si="10"/>
        <v>0</v>
      </c>
      <c r="J105" s="6"/>
      <c r="K105" s="6"/>
      <c r="L105" s="6"/>
      <c r="M105" s="46">
        <f t="shared" si="11"/>
        <v>0</v>
      </c>
      <c r="N105" s="6"/>
      <c r="O105" s="6"/>
      <c r="P105" s="6"/>
      <c r="Q105" s="6"/>
      <c r="R105" s="6"/>
      <c r="S105" s="30">
        <f t="shared" si="12"/>
        <v>0</v>
      </c>
      <c r="T105" s="58">
        <f t="shared" si="13"/>
        <v>0</v>
      </c>
      <c r="U105" s="71">
        <f t="shared" si="14"/>
        <v>0</v>
      </c>
    </row>
    <row r="106" spans="2:21" ht="12.75" hidden="1">
      <c r="B106" s="2"/>
      <c r="C106" s="2"/>
      <c r="E106" s="6"/>
      <c r="F106" s="6"/>
      <c r="G106" s="6"/>
      <c r="H106" s="6"/>
      <c r="I106" s="46">
        <f t="shared" si="10"/>
        <v>0</v>
      </c>
      <c r="J106" s="6"/>
      <c r="K106" s="6"/>
      <c r="L106" s="6"/>
      <c r="M106" s="46">
        <f t="shared" si="11"/>
        <v>0</v>
      </c>
      <c r="N106" s="6"/>
      <c r="O106" s="6"/>
      <c r="P106" s="6"/>
      <c r="Q106" s="6"/>
      <c r="R106" s="6"/>
      <c r="S106" s="30">
        <f t="shared" si="12"/>
        <v>0</v>
      </c>
      <c r="T106" s="58">
        <f t="shared" si="13"/>
        <v>0</v>
      </c>
      <c r="U106" s="71">
        <f t="shared" si="14"/>
        <v>0</v>
      </c>
    </row>
    <row r="107" spans="2:22" ht="12.75">
      <c r="B107" s="2"/>
      <c r="C107" s="2" t="s">
        <v>59</v>
      </c>
      <c r="E107" s="6">
        <v>1</v>
      </c>
      <c r="F107" s="6">
        <v>1</v>
      </c>
      <c r="G107" s="6">
        <v>1</v>
      </c>
      <c r="H107" s="6"/>
      <c r="I107" s="46">
        <f t="shared" si="10"/>
        <v>3</v>
      </c>
      <c r="J107" s="6"/>
      <c r="K107" s="6"/>
      <c r="L107" s="6"/>
      <c r="M107" s="46">
        <f t="shared" si="11"/>
        <v>0</v>
      </c>
      <c r="N107" s="6"/>
      <c r="O107" s="6">
        <v>9</v>
      </c>
      <c r="P107" s="6">
        <v>4</v>
      </c>
      <c r="Q107" s="6"/>
      <c r="R107" s="6"/>
      <c r="S107" s="30">
        <f t="shared" si="12"/>
        <v>6</v>
      </c>
      <c r="T107" s="58">
        <f t="shared" si="13"/>
        <v>19</v>
      </c>
      <c r="U107" s="71">
        <f t="shared" si="14"/>
        <v>22</v>
      </c>
      <c r="V107" s="3">
        <v>22</v>
      </c>
    </row>
    <row r="108" spans="2:21" ht="12.75" hidden="1">
      <c r="B108" s="2"/>
      <c r="C108" s="2"/>
      <c r="E108" s="6"/>
      <c r="F108" s="6"/>
      <c r="G108" s="6"/>
      <c r="H108" s="6"/>
      <c r="I108" s="46">
        <f t="shared" si="10"/>
        <v>0</v>
      </c>
      <c r="J108" s="6"/>
      <c r="K108" s="6"/>
      <c r="L108" s="6"/>
      <c r="M108" s="46">
        <f t="shared" si="11"/>
        <v>0</v>
      </c>
      <c r="N108" s="6"/>
      <c r="O108" s="6"/>
      <c r="P108" s="6"/>
      <c r="Q108" s="6"/>
      <c r="R108" s="6"/>
      <c r="S108" s="30">
        <f t="shared" si="12"/>
        <v>0</v>
      </c>
      <c r="T108" s="58">
        <f t="shared" si="13"/>
        <v>0</v>
      </c>
      <c r="U108" s="71">
        <f t="shared" si="14"/>
        <v>0</v>
      </c>
    </row>
    <row r="109" spans="2:22" ht="12.75">
      <c r="B109" s="2"/>
      <c r="C109" s="2" t="s">
        <v>79</v>
      </c>
      <c r="E109" s="6"/>
      <c r="F109" s="6"/>
      <c r="G109" s="6"/>
      <c r="H109" s="6"/>
      <c r="I109" s="46">
        <f t="shared" si="10"/>
        <v>0</v>
      </c>
      <c r="J109" s="6"/>
      <c r="K109" s="6"/>
      <c r="L109" s="6"/>
      <c r="M109" s="46">
        <f t="shared" si="11"/>
        <v>0</v>
      </c>
      <c r="N109" s="6"/>
      <c r="O109" s="6">
        <v>10</v>
      </c>
      <c r="P109" s="6"/>
      <c r="Q109" s="6"/>
      <c r="R109" s="6"/>
      <c r="S109" s="30">
        <f t="shared" si="12"/>
        <v>0</v>
      </c>
      <c r="T109" s="58">
        <f t="shared" si="13"/>
        <v>10</v>
      </c>
      <c r="U109" s="71">
        <f t="shared" si="14"/>
        <v>10</v>
      </c>
      <c r="V109" s="3">
        <v>10</v>
      </c>
    </row>
    <row r="110" spans="2:22" ht="12.75">
      <c r="B110" s="2"/>
      <c r="C110" s="2" t="s">
        <v>60</v>
      </c>
      <c r="E110" s="6"/>
      <c r="F110" s="6"/>
      <c r="G110" s="6"/>
      <c r="H110" s="6"/>
      <c r="I110" s="46">
        <f t="shared" si="10"/>
        <v>0</v>
      </c>
      <c r="J110" s="6"/>
      <c r="K110" s="6"/>
      <c r="L110" s="6"/>
      <c r="M110" s="46">
        <f t="shared" si="11"/>
        <v>0</v>
      </c>
      <c r="N110" s="6"/>
      <c r="O110" s="6">
        <v>0</v>
      </c>
      <c r="P110" s="6"/>
      <c r="Q110" s="6"/>
      <c r="R110" s="6"/>
      <c r="S110" s="30">
        <f t="shared" si="12"/>
        <v>0</v>
      </c>
      <c r="T110" s="58">
        <f t="shared" si="13"/>
        <v>0</v>
      </c>
      <c r="U110" s="71">
        <f t="shared" si="14"/>
        <v>0</v>
      </c>
      <c r="V110" s="3">
        <v>0</v>
      </c>
    </row>
    <row r="111" spans="2:21" ht="12.75" hidden="1">
      <c r="B111" s="2"/>
      <c r="C111" s="2"/>
      <c r="E111" s="6"/>
      <c r="F111" s="6"/>
      <c r="G111" s="6"/>
      <c r="H111" s="6"/>
      <c r="I111" s="46">
        <f t="shared" si="10"/>
        <v>0</v>
      </c>
      <c r="J111" s="6"/>
      <c r="K111" s="6"/>
      <c r="L111" s="6"/>
      <c r="M111" s="46">
        <f t="shared" si="11"/>
        <v>0</v>
      </c>
      <c r="N111" s="6"/>
      <c r="O111" s="6"/>
      <c r="P111" s="6"/>
      <c r="Q111" s="6"/>
      <c r="R111" s="6"/>
      <c r="S111" s="30">
        <f t="shared" si="12"/>
        <v>0</v>
      </c>
      <c r="T111" s="58">
        <f t="shared" si="13"/>
        <v>0</v>
      </c>
      <c r="U111" s="71">
        <f t="shared" si="14"/>
        <v>0</v>
      </c>
    </row>
    <row r="112" spans="2:21" ht="12.75" hidden="1">
      <c r="B112" s="2"/>
      <c r="C112" s="2"/>
      <c r="E112" s="6"/>
      <c r="F112" s="6"/>
      <c r="G112" s="6"/>
      <c r="H112" s="6"/>
      <c r="I112" s="46">
        <f t="shared" si="10"/>
        <v>0</v>
      </c>
      <c r="J112" s="6"/>
      <c r="K112" s="6"/>
      <c r="L112" s="6"/>
      <c r="M112" s="46">
        <f t="shared" si="11"/>
        <v>0</v>
      </c>
      <c r="N112" s="6"/>
      <c r="O112" s="6"/>
      <c r="P112" s="6"/>
      <c r="Q112" s="6"/>
      <c r="R112" s="6"/>
      <c r="S112" s="30">
        <f t="shared" si="12"/>
        <v>0</v>
      </c>
      <c r="T112" s="58">
        <f t="shared" si="13"/>
        <v>0</v>
      </c>
      <c r="U112" s="71">
        <f t="shared" si="14"/>
        <v>0</v>
      </c>
    </row>
    <row r="113" spans="2:22" ht="12.75">
      <c r="B113" s="2"/>
      <c r="C113" s="2" t="s">
        <v>61</v>
      </c>
      <c r="E113" s="6"/>
      <c r="F113" s="6"/>
      <c r="G113" s="6"/>
      <c r="H113" s="6"/>
      <c r="I113" s="46">
        <f t="shared" si="10"/>
        <v>0</v>
      </c>
      <c r="J113" s="6"/>
      <c r="K113" s="6"/>
      <c r="L113" s="6"/>
      <c r="M113" s="46">
        <f t="shared" si="11"/>
        <v>0</v>
      </c>
      <c r="N113" s="6"/>
      <c r="O113" s="6">
        <v>1</v>
      </c>
      <c r="P113" s="6"/>
      <c r="Q113" s="6"/>
      <c r="R113" s="6"/>
      <c r="S113" s="30">
        <f t="shared" si="12"/>
        <v>0</v>
      </c>
      <c r="T113" s="58">
        <f t="shared" si="13"/>
        <v>1</v>
      </c>
      <c r="U113" s="71">
        <f t="shared" si="14"/>
        <v>1</v>
      </c>
      <c r="V113" s="3">
        <v>1</v>
      </c>
    </row>
    <row r="114" spans="2:21" ht="12.75" hidden="1">
      <c r="B114" s="2"/>
      <c r="C114" s="2"/>
      <c r="E114" s="6"/>
      <c r="F114" s="6"/>
      <c r="G114" s="6"/>
      <c r="H114" s="6"/>
      <c r="I114" s="46">
        <f aca="true" t="shared" si="15" ref="I114:I145">SUM(E114:H114)</f>
        <v>0</v>
      </c>
      <c r="J114" s="6"/>
      <c r="K114" s="6"/>
      <c r="L114" s="6"/>
      <c r="M114" s="46">
        <f aca="true" t="shared" si="16" ref="M114:M143">SUM(K114:L114)</f>
        <v>0</v>
      </c>
      <c r="N114" s="6"/>
      <c r="O114" s="6"/>
      <c r="P114" s="6"/>
      <c r="Q114" s="6"/>
      <c r="R114" s="6"/>
      <c r="S114" s="30">
        <f aca="true" t="shared" si="17" ref="S114:S143">V114-I114-M114-O114-P114</f>
        <v>0</v>
      </c>
      <c r="T114" s="58">
        <f aca="true" t="shared" si="18" ref="T114:T145">SUM(O114:S114)</f>
        <v>0</v>
      </c>
      <c r="U114" s="71">
        <f aca="true" t="shared" si="19" ref="U114:U143">I114+M114+T114</f>
        <v>0</v>
      </c>
    </row>
    <row r="115" spans="2:21" ht="12.75" hidden="1">
      <c r="B115" s="2"/>
      <c r="C115" s="2"/>
      <c r="E115" s="6"/>
      <c r="F115" s="6"/>
      <c r="G115" s="6"/>
      <c r="H115" s="6"/>
      <c r="I115" s="46">
        <f t="shared" si="15"/>
        <v>0</v>
      </c>
      <c r="J115" s="6"/>
      <c r="K115" s="6"/>
      <c r="L115" s="6"/>
      <c r="M115" s="46">
        <f t="shared" si="16"/>
        <v>0</v>
      </c>
      <c r="N115" s="6"/>
      <c r="O115" s="6"/>
      <c r="P115" s="6"/>
      <c r="Q115" s="6"/>
      <c r="R115" s="6"/>
      <c r="S115" s="30">
        <f t="shared" si="17"/>
        <v>0</v>
      </c>
      <c r="T115" s="58">
        <f t="shared" si="18"/>
        <v>0</v>
      </c>
      <c r="U115" s="71">
        <f t="shared" si="19"/>
        <v>0</v>
      </c>
    </row>
    <row r="116" spans="2:22" ht="12.75">
      <c r="B116" s="2"/>
      <c r="C116" s="2" t="s">
        <v>62</v>
      </c>
      <c r="E116" s="6"/>
      <c r="F116" s="6">
        <v>1</v>
      </c>
      <c r="G116" s="6"/>
      <c r="H116" s="6"/>
      <c r="I116" s="46">
        <f t="shared" si="15"/>
        <v>1</v>
      </c>
      <c r="J116" s="6"/>
      <c r="K116" s="6"/>
      <c r="L116" s="6"/>
      <c r="M116" s="46">
        <f t="shared" si="16"/>
        <v>0</v>
      </c>
      <c r="N116" s="6"/>
      <c r="O116" s="6">
        <v>3</v>
      </c>
      <c r="P116" s="6">
        <v>1</v>
      </c>
      <c r="Q116" s="6"/>
      <c r="R116" s="6"/>
      <c r="S116" s="30">
        <f t="shared" si="17"/>
        <v>1</v>
      </c>
      <c r="T116" s="58">
        <f t="shared" si="18"/>
        <v>5</v>
      </c>
      <c r="U116" s="71">
        <f t="shared" si="19"/>
        <v>6</v>
      </c>
      <c r="V116" s="3">
        <v>6</v>
      </c>
    </row>
    <row r="117" spans="2:21" ht="12.75" hidden="1">
      <c r="B117" s="2"/>
      <c r="C117" s="2"/>
      <c r="E117" s="6"/>
      <c r="F117" s="6"/>
      <c r="G117" s="6"/>
      <c r="H117" s="6"/>
      <c r="I117" s="46">
        <f t="shared" si="15"/>
        <v>0</v>
      </c>
      <c r="J117" s="6"/>
      <c r="K117" s="6"/>
      <c r="L117" s="6"/>
      <c r="M117" s="46">
        <f t="shared" si="16"/>
        <v>0</v>
      </c>
      <c r="N117" s="6"/>
      <c r="O117" s="6"/>
      <c r="P117" s="6"/>
      <c r="Q117" s="6"/>
      <c r="R117" s="6"/>
      <c r="S117" s="30">
        <f t="shared" si="17"/>
        <v>0</v>
      </c>
      <c r="T117" s="58">
        <f t="shared" si="18"/>
        <v>0</v>
      </c>
      <c r="U117" s="71">
        <f t="shared" si="19"/>
        <v>0</v>
      </c>
    </row>
    <row r="118" spans="2:21" ht="12.75" hidden="1">
      <c r="B118" s="2"/>
      <c r="C118" s="2"/>
      <c r="E118" s="6"/>
      <c r="F118" s="6"/>
      <c r="G118" s="6"/>
      <c r="H118" s="6"/>
      <c r="I118" s="46">
        <f t="shared" si="15"/>
        <v>0</v>
      </c>
      <c r="J118" s="6"/>
      <c r="K118" s="6"/>
      <c r="L118" s="6"/>
      <c r="M118" s="46">
        <f t="shared" si="16"/>
        <v>0</v>
      </c>
      <c r="N118" s="6"/>
      <c r="O118" s="6"/>
      <c r="P118" s="6"/>
      <c r="Q118" s="6"/>
      <c r="R118" s="6"/>
      <c r="S118" s="30">
        <f t="shared" si="17"/>
        <v>0</v>
      </c>
      <c r="T118" s="58">
        <f t="shared" si="18"/>
        <v>0</v>
      </c>
      <c r="U118" s="71">
        <f t="shared" si="19"/>
        <v>0</v>
      </c>
    </row>
    <row r="119" spans="2:22" ht="12.75">
      <c r="B119" s="2"/>
      <c r="C119" s="2" t="s">
        <v>63</v>
      </c>
      <c r="E119" s="6">
        <v>3</v>
      </c>
      <c r="F119" s="6">
        <v>3</v>
      </c>
      <c r="G119" s="6">
        <v>2</v>
      </c>
      <c r="H119" s="6">
        <v>2</v>
      </c>
      <c r="I119" s="46">
        <f t="shared" si="15"/>
        <v>10</v>
      </c>
      <c r="J119" s="6"/>
      <c r="K119" s="6"/>
      <c r="L119" s="6"/>
      <c r="M119" s="46">
        <f t="shared" si="16"/>
        <v>0</v>
      </c>
      <c r="N119" s="6"/>
      <c r="O119" s="6">
        <v>2</v>
      </c>
      <c r="P119" s="6">
        <v>3</v>
      </c>
      <c r="Q119" s="6"/>
      <c r="R119" s="6"/>
      <c r="S119" s="30">
        <f t="shared" si="17"/>
        <v>1</v>
      </c>
      <c r="T119" s="58">
        <f t="shared" si="18"/>
        <v>6</v>
      </c>
      <c r="U119" s="71">
        <f t="shared" si="19"/>
        <v>16</v>
      </c>
      <c r="V119" s="3">
        <v>16</v>
      </c>
    </row>
    <row r="120" spans="2:21" ht="12.75" hidden="1">
      <c r="B120" s="2"/>
      <c r="C120" s="2"/>
      <c r="E120" s="6"/>
      <c r="F120" s="6"/>
      <c r="G120" s="6"/>
      <c r="H120" s="6"/>
      <c r="I120" s="46">
        <f t="shared" si="15"/>
        <v>0</v>
      </c>
      <c r="J120" s="6"/>
      <c r="K120" s="6"/>
      <c r="L120" s="6"/>
      <c r="M120" s="46">
        <f t="shared" si="16"/>
        <v>0</v>
      </c>
      <c r="N120" s="6"/>
      <c r="O120" s="6"/>
      <c r="P120" s="6"/>
      <c r="Q120" s="6"/>
      <c r="R120" s="6"/>
      <c r="S120" s="30">
        <f t="shared" si="17"/>
        <v>0</v>
      </c>
      <c r="T120" s="58">
        <f t="shared" si="18"/>
        <v>0</v>
      </c>
      <c r="U120" s="71">
        <f t="shared" si="19"/>
        <v>0</v>
      </c>
    </row>
    <row r="121" spans="2:21" ht="12.75" hidden="1">
      <c r="B121" s="2"/>
      <c r="C121" s="2"/>
      <c r="E121" s="6"/>
      <c r="F121" s="6"/>
      <c r="G121" s="6"/>
      <c r="H121" s="6"/>
      <c r="I121" s="46">
        <f t="shared" si="15"/>
        <v>0</v>
      </c>
      <c r="J121" s="6"/>
      <c r="K121" s="6"/>
      <c r="L121" s="6"/>
      <c r="M121" s="46">
        <f t="shared" si="16"/>
        <v>0</v>
      </c>
      <c r="N121" s="6"/>
      <c r="O121" s="6"/>
      <c r="P121" s="6"/>
      <c r="Q121" s="6"/>
      <c r="R121" s="6"/>
      <c r="S121" s="30">
        <f t="shared" si="17"/>
        <v>0</v>
      </c>
      <c r="T121" s="58">
        <f t="shared" si="18"/>
        <v>0</v>
      </c>
      <c r="U121" s="71">
        <f t="shared" si="19"/>
        <v>0</v>
      </c>
    </row>
    <row r="122" spans="2:22" ht="12.75">
      <c r="B122" s="2"/>
      <c r="C122" s="2" t="s">
        <v>64</v>
      </c>
      <c r="E122" s="6">
        <v>2</v>
      </c>
      <c r="F122" s="6">
        <v>7</v>
      </c>
      <c r="G122" s="6"/>
      <c r="H122" s="6"/>
      <c r="I122" s="46">
        <f t="shared" si="15"/>
        <v>9</v>
      </c>
      <c r="J122" s="6"/>
      <c r="K122" s="6"/>
      <c r="L122" s="6"/>
      <c r="M122" s="46">
        <f t="shared" si="16"/>
        <v>0</v>
      </c>
      <c r="N122" s="6"/>
      <c r="O122" s="6">
        <v>2</v>
      </c>
      <c r="P122" s="6">
        <v>4</v>
      </c>
      <c r="Q122" s="6"/>
      <c r="R122" s="6"/>
      <c r="S122" s="30">
        <f t="shared" si="17"/>
        <v>0</v>
      </c>
      <c r="T122" s="58">
        <f t="shared" si="18"/>
        <v>6</v>
      </c>
      <c r="U122" s="71">
        <f t="shared" si="19"/>
        <v>15</v>
      </c>
      <c r="V122" s="3">
        <v>15</v>
      </c>
    </row>
    <row r="123" spans="2:21" ht="12.75" hidden="1">
      <c r="B123" s="2"/>
      <c r="C123" s="2"/>
      <c r="E123" s="6"/>
      <c r="F123" s="6"/>
      <c r="G123" s="6"/>
      <c r="H123" s="6"/>
      <c r="I123" s="46">
        <f t="shared" si="15"/>
        <v>0</v>
      </c>
      <c r="J123" s="6"/>
      <c r="K123" s="6"/>
      <c r="L123" s="6"/>
      <c r="M123" s="46">
        <f t="shared" si="16"/>
        <v>0</v>
      </c>
      <c r="N123" s="6"/>
      <c r="O123" s="6"/>
      <c r="P123" s="6"/>
      <c r="Q123" s="6"/>
      <c r="R123" s="6"/>
      <c r="S123" s="30">
        <f t="shared" si="17"/>
        <v>0</v>
      </c>
      <c r="T123" s="58">
        <f t="shared" si="18"/>
        <v>0</v>
      </c>
      <c r="U123" s="71">
        <f t="shared" si="19"/>
        <v>0</v>
      </c>
    </row>
    <row r="124" spans="2:21" ht="12.75" hidden="1">
      <c r="B124" s="2"/>
      <c r="C124" s="2"/>
      <c r="E124" s="6"/>
      <c r="F124" s="6"/>
      <c r="G124" s="6"/>
      <c r="H124" s="6"/>
      <c r="I124" s="46">
        <f t="shared" si="15"/>
        <v>0</v>
      </c>
      <c r="J124" s="6"/>
      <c r="K124" s="6"/>
      <c r="L124" s="6"/>
      <c r="M124" s="46">
        <f t="shared" si="16"/>
        <v>0</v>
      </c>
      <c r="N124" s="6"/>
      <c r="O124" s="6"/>
      <c r="P124" s="6"/>
      <c r="Q124" s="6"/>
      <c r="R124" s="6"/>
      <c r="S124" s="30">
        <f t="shared" si="17"/>
        <v>0</v>
      </c>
      <c r="T124" s="58">
        <f t="shared" si="18"/>
        <v>0</v>
      </c>
      <c r="U124" s="71">
        <f t="shared" si="19"/>
        <v>0</v>
      </c>
    </row>
    <row r="125" spans="2:21" ht="12.75" hidden="1">
      <c r="B125" s="2"/>
      <c r="C125" s="2" t="s">
        <v>77</v>
      </c>
      <c r="E125" s="6"/>
      <c r="F125" s="6"/>
      <c r="G125" s="6"/>
      <c r="H125" s="6"/>
      <c r="I125" s="46">
        <f t="shared" si="15"/>
        <v>0</v>
      </c>
      <c r="J125" s="6"/>
      <c r="K125" s="6"/>
      <c r="L125" s="6"/>
      <c r="M125" s="46">
        <f t="shared" si="16"/>
        <v>0</v>
      </c>
      <c r="N125" s="6"/>
      <c r="O125" s="6"/>
      <c r="P125" s="6"/>
      <c r="Q125" s="6"/>
      <c r="R125" s="6"/>
      <c r="S125" s="30">
        <f t="shared" si="17"/>
        <v>0</v>
      </c>
      <c r="T125" s="58">
        <f t="shared" si="18"/>
        <v>0</v>
      </c>
      <c r="U125" s="71">
        <f t="shared" si="19"/>
        <v>0</v>
      </c>
    </row>
    <row r="126" spans="2:21" ht="12.75" hidden="1">
      <c r="B126" s="2"/>
      <c r="C126" s="2"/>
      <c r="E126" s="6"/>
      <c r="F126" s="6"/>
      <c r="G126" s="6"/>
      <c r="H126" s="6"/>
      <c r="I126" s="46">
        <f t="shared" si="15"/>
        <v>0</v>
      </c>
      <c r="J126" s="6"/>
      <c r="K126" s="6"/>
      <c r="L126" s="6"/>
      <c r="M126" s="46">
        <f t="shared" si="16"/>
        <v>0</v>
      </c>
      <c r="N126" s="6"/>
      <c r="O126" s="6"/>
      <c r="P126" s="6"/>
      <c r="Q126" s="6"/>
      <c r="R126" s="6"/>
      <c r="S126" s="30">
        <f t="shared" si="17"/>
        <v>0</v>
      </c>
      <c r="T126" s="58">
        <f t="shared" si="18"/>
        <v>0</v>
      </c>
      <c r="U126" s="71">
        <f t="shared" si="19"/>
        <v>0</v>
      </c>
    </row>
    <row r="127" spans="2:21" ht="12.75" hidden="1">
      <c r="B127" s="2"/>
      <c r="C127" s="2"/>
      <c r="E127" s="6"/>
      <c r="F127" s="6"/>
      <c r="G127" s="6"/>
      <c r="H127" s="6"/>
      <c r="I127" s="46">
        <f t="shared" si="15"/>
        <v>0</v>
      </c>
      <c r="J127" s="6"/>
      <c r="K127" s="6"/>
      <c r="L127" s="6"/>
      <c r="M127" s="46">
        <f t="shared" si="16"/>
        <v>0</v>
      </c>
      <c r="N127" s="6"/>
      <c r="O127" s="6"/>
      <c r="P127" s="6"/>
      <c r="Q127" s="6"/>
      <c r="R127" s="6"/>
      <c r="S127" s="30">
        <f t="shared" si="17"/>
        <v>0</v>
      </c>
      <c r="T127" s="58">
        <f t="shared" si="18"/>
        <v>0</v>
      </c>
      <c r="U127" s="71">
        <f t="shared" si="19"/>
        <v>0</v>
      </c>
    </row>
    <row r="128" spans="2:22" ht="12.75">
      <c r="B128" s="2"/>
      <c r="C128" s="2" t="s">
        <v>65</v>
      </c>
      <c r="E128" s="6"/>
      <c r="F128" s="6"/>
      <c r="G128" s="6"/>
      <c r="H128" s="6"/>
      <c r="I128" s="46">
        <f t="shared" si="15"/>
        <v>0</v>
      </c>
      <c r="J128" s="6"/>
      <c r="K128" s="6"/>
      <c r="L128" s="6"/>
      <c r="M128" s="46">
        <f t="shared" si="16"/>
        <v>0</v>
      </c>
      <c r="N128" s="6"/>
      <c r="O128" s="6"/>
      <c r="P128" s="6">
        <v>14</v>
      </c>
      <c r="Q128" s="6"/>
      <c r="R128" s="6"/>
      <c r="S128" s="30">
        <f t="shared" si="17"/>
        <v>0</v>
      </c>
      <c r="T128" s="58">
        <f t="shared" si="18"/>
        <v>14</v>
      </c>
      <c r="U128" s="71">
        <f t="shared" si="19"/>
        <v>14</v>
      </c>
      <c r="V128" s="3">
        <v>14</v>
      </c>
    </row>
    <row r="129" spans="2:21" ht="12.75" hidden="1">
      <c r="B129" s="2"/>
      <c r="C129" s="2"/>
      <c r="E129" s="6"/>
      <c r="F129" s="6"/>
      <c r="G129" s="6"/>
      <c r="H129" s="6"/>
      <c r="I129" s="46">
        <f t="shared" si="15"/>
        <v>0</v>
      </c>
      <c r="J129" s="6"/>
      <c r="K129" s="6"/>
      <c r="L129" s="6"/>
      <c r="M129" s="46">
        <f t="shared" si="16"/>
        <v>0</v>
      </c>
      <c r="N129" s="6"/>
      <c r="O129" s="6"/>
      <c r="P129" s="6"/>
      <c r="Q129" s="6"/>
      <c r="R129" s="6"/>
      <c r="S129" s="30">
        <f t="shared" si="17"/>
        <v>0</v>
      </c>
      <c r="T129" s="58">
        <f t="shared" si="18"/>
        <v>0</v>
      </c>
      <c r="U129" s="71">
        <f t="shared" si="19"/>
        <v>0</v>
      </c>
    </row>
    <row r="130" spans="2:21" ht="12.75" hidden="1">
      <c r="B130" s="2"/>
      <c r="C130" s="2"/>
      <c r="E130" s="6"/>
      <c r="F130" s="6"/>
      <c r="G130" s="6"/>
      <c r="H130" s="6"/>
      <c r="I130" s="46">
        <f t="shared" si="15"/>
        <v>0</v>
      </c>
      <c r="J130" s="6"/>
      <c r="K130" s="6"/>
      <c r="L130" s="6"/>
      <c r="M130" s="46">
        <f t="shared" si="16"/>
        <v>0</v>
      </c>
      <c r="N130" s="6"/>
      <c r="O130" s="6"/>
      <c r="P130" s="6"/>
      <c r="Q130" s="6"/>
      <c r="R130" s="6"/>
      <c r="S130" s="30">
        <f t="shared" si="17"/>
        <v>0</v>
      </c>
      <c r="T130" s="58">
        <f t="shared" si="18"/>
        <v>0</v>
      </c>
      <c r="U130" s="71">
        <f t="shared" si="19"/>
        <v>0</v>
      </c>
    </row>
    <row r="131" spans="2:21" ht="12.75" hidden="1">
      <c r="B131" s="2"/>
      <c r="C131" s="2" t="s">
        <v>80</v>
      </c>
      <c r="E131" s="6"/>
      <c r="F131" s="6"/>
      <c r="G131" s="6"/>
      <c r="H131" s="6"/>
      <c r="I131" s="46">
        <f t="shared" si="15"/>
        <v>0</v>
      </c>
      <c r="J131" s="6"/>
      <c r="K131" s="6"/>
      <c r="L131" s="6"/>
      <c r="M131" s="46">
        <f t="shared" si="16"/>
        <v>0</v>
      </c>
      <c r="N131" s="6"/>
      <c r="O131" s="6"/>
      <c r="P131" s="6"/>
      <c r="Q131" s="6"/>
      <c r="R131" s="6"/>
      <c r="S131" s="30">
        <f t="shared" si="17"/>
        <v>0</v>
      </c>
      <c r="T131" s="58">
        <f t="shared" si="18"/>
        <v>0</v>
      </c>
      <c r="U131" s="71">
        <f t="shared" si="19"/>
        <v>0</v>
      </c>
    </row>
    <row r="132" spans="2:21" ht="12.75" hidden="1">
      <c r="B132" s="2"/>
      <c r="C132" s="2"/>
      <c r="E132" s="6"/>
      <c r="F132" s="6"/>
      <c r="G132" s="6"/>
      <c r="H132" s="6"/>
      <c r="I132" s="46">
        <f t="shared" si="15"/>
        <v>0</v>
      </c>
      <c r="J132" s="6"/>
      <c r="K132" s="6"/>
      <c r="L132" s="6"/>
      <c r="M132" s="46">
        <f t="shared" si="16"/>
        <v>0</v>
      </c>
      <c r="N132" s="6"/>
      <c r="O132" s="6"/>
      <c r="P132" s="6"/>
      <c r="Q132" s="6"/>
      <c r="R132" s="6"/>
      <c r="S132" s="30">
        <f t="shared" si="17"/>
        <v>0</v>
      </c>
      <c r="T132" s="58">
        <f t="shared" si="18"/>
        <v>0</v>
      </c>
      <c r="U132" s="71">
        <f t="shared" si="19"/>
        <v>0</v>
      </c>
    </row>
    <row r="133" spans="2:21" ht="12.75" hidden="1">
      <c r="B133" s="2"/>
      <c r="C133" s="2"/>
      <c r="E133" s="6"/>
      <c r="F133" s="6"/>
      <c r="G133" s="6"/>
      <c r="H133" s="6"/>
      <c r="I133" s="46">
        <f t="shared" si="15"/>
        <v>0</v>
      </c>
      <c r="J133" s="6"/>
      <c r="K133" s="6"/>
      <c r="L133" s="6"/>
      <c r="M133" s="46">
        <f t="shared" si="16"/>
        <v>0</v>
      </c>
      <c r="N133" s="6"/>
      <c r="O133" s="6"/>
      <c r="P133" s="6"/>
      <c r="Q133" s="6"/>
      <c r="R133" s="6"/>
      <c r="S133" s="30">
        <f t="shared" si="17"/>
        <v>0</v>
      </c>
      <c r="T133" s="58">
        <f t="shared" si="18"/>
        <v>0</v>
      </c>
      <c r="U133" s="71">
        <f t="shared" si="19"/>
        <v>0</v>
      </c>
    </row>
    <row r="134" spans="2:21" ht="12.75" hidden="1">
      <c r="B134" s="2"/>
      <c r="C134" s="2" t="s">
        <v>66</v>
      </c>
      <c r="E134" s="6"/>
      <c r="F134" s="6"/>
      <c r="G134" s="6"/>
      <c r="H134" s="6"/>
      <c r="I134" s="46">
        <f t="shared" si="15"/>
        <v>0</v>
      </c>
      <c r="J134" s="6"/>
      <c r="K134" s="6"/>
      <c r="L134" s="6"/>
      <c r="M134" s="46">
        <f t="shared" si="16"/>
        <v>0</v>
      </c>
      <c r="N134" s="6"/>
      <c r="O134" s="6"/>
      <c r="P134" s="6"/>
      <c r="Q134" s="6"/>
      <c r="R134" s="6"/>
      <c r="S134" s="30">
        <f t="shared" si="17"/>
        <v>0</v>
      </c>
      <c r="T134" s="58">
        <f t="shared" si="18"/>
        <v>0</v>
      </c>
      <c r="U134" s="71">
        <f t="shared" si="19"/>
        <v>0</v>
      </c>
    </row>
    <row r="135" spans="2:21" ht="12.75" hidden="1">
      <c r="B135" s="2"/>
      <c r="C135" s="2"/>
      <c r="E135" s="6"/>
      <c r="F135" s="6"/>
      <c r="G135" s="6"/>
      <c r="H135" s="6"/>
      <c r="I135" s="46">
        <f t="shared" si="15"/>
        <v>0</v>
      </c>
      <c r="J135" s="6"/>
      <c r="K135" s="6"/>
      <c r="L135" s="6"/>
      <c r="M135" s="46">
        <f t="shared" si="16"/>
        <v>0</v>
      </c>
      <c r="N135" s="6"/>
      <c r="O135" s="6"/>
      <c r="P135" s="6"/>
      <c r="Q135" s="6"/>
      <c r="R135" s="6"/>
      <c r="S135" s="30">
        <f t="shared" si="17"/>
        <v>0</v>
      </c>
      <c r="T135" s="58">
        <f t="shared" si="18"/>
        <v>0</v>
      </c>
      <c r="U135" s="71">
        <f t="shared" si="19"/>
        <v>0</v>
      </c>
    </row>
    <row r="136" spans="2:21" ht="12.75" hidden="1">
      <c r="B136" s="2"/>
      <c r="C136" s="2"/>
      <c r="E136" s="6"/>
      <c r="F136" s="6"/>
      <c r="G136" s="6"/>
      <c r="H136" s="6"/>
      <c r="I136" s="46">
        <f t="shared" si="15"/>
        <v>0</v>
      </c>
      <c r="J136" s="6"/>
      <c r="K136" s="6"/>
      <c r="L136" s="6"/>
      <c r="M136" s="46">
        <f t="shared" si="16"/>
        <v>0</v>
      </c>
      <c r="N136" s="6"/>
      <c r="O136" s="6"/>
      <c r="P136" s="6"/>
      <c r="Q136" s="6"/>
      <c r="R136" s="6"/>
      <c r="S136" s="30">
        <f t="shared" si="17"/>
        <v>0</v>
      </c>
      <c r="T136" s="58">
        <f t="shared" si="18"/>
        <v>0</v>
      </c>
      <c r="U136" s="71">
        <f t="shared" si="19"/>
        <v>0</v>
      </c>
    </row>
    <row r="137" spans="2:21" ht="12.75" hidden="1">
      <c r="B137" s="2"/>
      <c r="C137" s="2" t="s">
        <v>32</v>
      </c>
      <c r="E137" s="6"/>
      <c r="F137" s="6"/>
      <c r="G137" s="6"/>
      <c r="H137" s="6"/>
      <c r="I137" s="46">
        <f t="shared" si="15"/>
        <v>0</v>
      </c>
      <c r="J137" s="6"/>
      <c r="K137" s="6"/>
      <c r="L137" s="6"/>
      <c r="M137" s="46">
        <f t="shared" si="16"/>
        <v>0</v>
      </c>
      <c r="N137" s="6"/>
      <c r="O137" s="6"/>
      <c r="P137" s="6"/>
      <c r="Q137" s="6"/>
      <c r="R137" s="6"/>
      <c r="S137" s="30">
        <f t="shared" si="17"/>
        <v>0</v>
      </c>
      <c r="T137" s="58">
        <f t="shared" si="18"/>
        <v>0</v>
      </c>
      <c r="U137" s="71">
        <f t="shared" si="19"/>
        <v>0</v>
      </c>
    </row>
    <row r="138" spans="2:21" ht="12.75" hidden="1">
      <c r="B138" s="2"/>
      <c r="C138" s="2"/>
      <c r="E138" s="6"/>
      <c r="F138" s="6"/>
      <c r="G138" s="6"/>
      <c r="H138" s="6"/>
      <c r="I138" s="46">
        <f t="shared" si="15"/>
        <v>0</v>
      </c>
      <c r="J138" s="6"/>
      <c r="K138" s="6"/>
      <c r="L138" s="6"/>
      <c r="M138" s="46">
        <f t="shared" si="16"/>
        <v>0</v>
      </c>
      <c r="N138" s="6"/>
      <c r="O138" s="6"/>
      <c r="P138" s="6"/>
      <c r="Q138" s="6"/>
      <c r="R138" s="6"/>
      <c r="S138" s="30">
        <f t="shared" si="17"/>
        <v>0</v>
      </c>
      <c r="T138" s="58">
        <f t="shared" si="18"/>
        <v>0</v>
      </c>
      <c r="U138" s="71">
        <f t="shared" si="19"/>
        <v>0</v>
      </c>
    </row>
    <row r="139" spans="2:21" ht="12.75" hidden="1">
      <c r="B139" s="2"/>
      <c r="C139" s="2"/>
      <c r="E139" s="6"/>
      <c r="F139" s="6"/>
      <c r="G139" s="6"/>
      <c r="H139" s="6"/>
      <c r="I139" s="46">
        <f t="shared" si="15"/>
        <v>0</v>
      </c>
      <c r="J139" s="6"/>
      <c r="K139" s="6"/>
      <c r="L139" s="6"/>
      <c r="M139" s="46">
        <f t="shared" si="16"/>
        <v>0</v>
      </c>
      <c r="N139" s="6"/>
      <c r="O139" s="6"/>
      <c r="P139" s="6"/>
      <c r="Q139" s="6"/>
      <c r="R139" s="6"/>
      <c r="S139" s="30">
        <f t="shared" si="17"/>
        <v>0</v>
      </c>
      <c r="T139" s="58">
        <f t="shared" si="18"/>
        <v>0</v>
      </c>
      <c r="U139" s="71">
        <f t="shared" si="19"/>
        <v>0</v>
      </c>
    </row>
    <row r="140" spans="2:21" ht="12.75" hidden="1">
      <c r="B140" s="2"/>
      <c r="C140" s="2" t="s">
        <v>78</v>
      </c>
      <c r="E140" s="6"/>
      <c r="F140" s="6"/>
      <c r="G140" s="6"/>
      <c r="H140" s="6"/>
      <c r="I140" s="46">
        <f t="shared" si="15"/>
        <v>0</v>
      </c>
      <c r="J140" s="6"/>
      <c r="K140" s="6"/>
      <c r="L140" s="6"/>
      <c r="M140" s="46">
        <f t="shared" si="16"/>
        <v>0</v>
      </c>
      <c r="N140" s="6"/>
      <c r="O140" s="6"/>
      <c r="P140" s="6"/>
      <c r="Q140" s="6"/>
      <c r="R140" s="6"/>
      <c r="S140" s="30">
        <f t="shared" si="17"/>
        <v>0</v>
      </c>
      <c r="T140" s="58">
        <f t="shared" si="18"/>
        <v>0</v>
      </c>
      <c r="U140" s="71">
        <f t="shared" si="19"/>
        <v>0</v>
      </c>
    </row>
    <row r="141" spans="2:21" ht="12.75" hidden="1">
      <c r="B141" s="2"/>
      <c r="C141" s="2"/>
      <c r="E141" s="6"/>
      <c r="F141" s="6"/>
      <c r="G141" s="6"/>
      <c r="H141" s="6"/>
      <c r="I141" s="46">
        <f t="shared" si="15"/>
        <v>0</v>
      </c>
      <c r="J141" s="6"/>
      <c r="K141" s="6"/>
      <c r="L141" s="6"/>
      <c r="M141" s="46">
        <f t="shared" si="16"/>
        <v>0</v>
      </c>
      <c r="N141" s="6"/>
      <c r="O141" s="6"/>
      <c r="P141" s="6"/>
      <c r="Q141" s="6"/>
      <c r="R141" s="6"/>
      <c r="S141" s="30">
        <f t="shared" si="17"/>
        <v>0</v>
      </c>
      <c r="T141" s="58">
        <f t="shared" si="18"/>
        <v>0</v>
      </c>
      <c r="U141" s="71">
        <f t="shared" si="19"/>
        <v>0</v>
      </c>
    </row>
    <row r="142" spans="2:21" ht="12.75" hidden="1">
      <c r="B142" s="2"/>
      <c r="C142" s="2"/>
      <c r="E142" s="6"/>
      <c r="F142" s="6"/>
      <c r="G142" s="6"/>
      <c r="H142" s="6"/>
      <c r="I142" s="46">
        <f t="shared" si="15"/>
        <v>0</v>
      </c>
      <c r="J142" s="6"/>
      <c r="K142" s="6"/>
      <c r="L142" s="6"/>
      <c r="M142" s="46">
        <f t="shared" si="16"/>
        <v>0</v>
      </c>
      <c r="N142" s="6"/>
      <c r="O142" s="6"/>
      <c r="P142" s="6"/>
      <c r="Q142" s="6"/>
      <c r="R142" s="6"/>
      <c r="S142" s="30">
        <f t="shared" si="17"/>
        <v>0</v>
      </c>
      <c r="T142" s="58">
        <f t="shared" si="18"/>
        <v>0</v>
      </c>
      <c r="U142" s="71">
        <f t="shared" si="19"/>
        <v>0</v>
      </c>
    </row>
    <row r="143" spans="2:21" ht="12.75" hidden="1">
      <c r="B143" s="2"/>
      <c r="C143" s="2" t="s">
        <v>30</v>
      </c>
      <c r="E143" s="6"/>
      <c r="F143" s="6"/>
      <c r="G143" s="6"/>
      <c r="H143" s="6"/>
      <c r="I143" s="46">
        <f t="shared" si="15"/>
        <v>0</v>
      </c>
      <c r="J143" s="6"/>
      <c r="K143" s="6"/>
      <c r="L143" s="6"/>
      <c r="M143" s="46">
        <f t="shared" si="16"/>
        <v>0</v>
      </c>
      <c r="N143" s="6"/>
      <c r="O143" s="6"/>
      <c r="P143" s="6"/>
      <c r="Q143" s="6"/>
      <c r="R143" s="6"/>
      <c r="S143" s="30">
        <f t="shared" si="17"/>
        <v>0</v>
      </c>
      <c r="T143" s="58">
        <f t="shared" si="18"/>
        <v>0</v>
      </c>
      <c r="U143" s="71">
        <f t="shared" si="19"/>
        <v>0</v>
      </c>
    </row>
    <row r="144" spans="2:21" ht="12.75" hidden="1">
      <c r="B144" s="2"/>
      <c r="C144" s="2"/>
      <c r="E144" s="6"/>
      <c r="F144" s="6"/>
      <c r="G144" s="6"/>
      <c r="H144" s="6"/>
      <c r="I144" s="46">
        <f t="shared" si="15"/>
        <v>0</v>
      </c>
      <c r="J144" s="6"/>
      <c r="K144" s="6"/>
      <c r="L144" s="6"/>
      <c r="M144" s="46"/>
      <c r="N144" s="6"/>
      <c r="O144" s="6"/>
      <c r="P144" s="6"/>
      <c r="Q144" s="6"/>
      <c r="R144" s="6"/>
      <c r="S144" s="6"/>
      <c r="T144" s="58">
        <f t="shared" si="18"/>
        <v>0</v>
      </c>
      <c r="U144" s="71"/>
    </row>
    <row r="145" spans="2:21" ht="12.75" hidden="1">
      <c r="B145" s="2"/>
      <c r="C145" s="2" t="s">
        <v>84</v>
      </c>
      <c r="E145" s="15">
        <f>SUM(E50:E144)</f>
        <v>20</v>
      </c>
      <c r="F145" s="15">
        <f>SUM(F50:F144)</f>
        <v>57</v>
      </c>
      <c r="G145" s="15">
        <f>SUM(G50:G144)</f>
        <v>12</v>
      </c>
      <c r="H145" s="15">
        <f>SUM(H50:H144)</f>
        <v>13</v>
      </c>
      <c r="I145" s="47">
        <f t="shared" si="15"/>
        <v>102</v>
      </c>
      <c r="J145" s="6"/>
      <c r="K145" s="15">
        <f>SUM(K50:K144)</f>
        <v>22</v>
      </c>
      <c r="L145" s="15">
        <f>SUM(L50:L144)</f>
        <v>37</v>
      </c>
      <c r="M145" s="47">
        <f>SUM(K145:L145)</f>
        <v>59</v>
      </c>
      <c r="N145" s="6"/>
      <c r="O145" s="15">
        <f>SUM(O50:O144)</f>
        <v>151</v>
      </c>
      <c r="P145" s="15">
        <f>SUM(P50:P144)</f>
        <v>38</v>
      </c>
      <c r="Q145" s="15"/>
      <c r="R145" s="15"/>
      <c r="S145" s="15">
        <f>SUM(S50:S144)</f>
        <v>46</v>
      </c>
      <c r="T145" s="59">
        <f t="shared" si="18"/>
        <v>235</v>
      </c>
      <c r="U145" s="68">
        <f>SUM(U50:U143)</f>
        <v>396</v>
      </c>
    </row>
    <row r="146" spans="2:21" ht="12.75" hidden="1">
      <c r="B146" s="2"/>
      <c r="C146" s="2"/>
      <c r="E146" s="6"/>
      <c r="F146" s="6"/>
      <c r="G146" s="6"/>
      <c r="H146" s="6"/>
      <c r="I146" s="46">
        <f>SUM(E146:H146)</f>
        <v>0</v>
      </c>
      <c r="J146" s="6"/>
      <c r="K146" s="6"/>
      <c r="L146" s="6"/>
      <c r="M146" s="46"/>
      <c r="N146" s="6"/>
      <c r="O146" s="6"/>
      <c r="P146" s="6"/>
      <c r="Q146" s="6"/>
      <c r="R146" s="6"/>
      <c r="S146" s="6"/>
      <c r="T146" s="58"/>
      <c r="U146" s="71"/>
    </row>
    <row r="147" spans="2:21" ht="12.75" hidden="1">
      <c r="B147" s="2"/>
      <c r="C147" s="14" t="s">
        <v>36</v>
      </c>
      <c r="E147" s="6"/>
      <c r="F147" s="6"/>
      <c r="G147" s="6"/>
      <c r="H147" s="6"/>
      <c r="I147" s="53"/>
      <c r="J147" s="6"/>
      <c r="K147" s="6"/>
      <c r="L147" s="6"/>
      <c r="M147" s="53"/>
      <c r="N147" s="6"/>
      <c r="O147" s="6"/>
      <c r="P147" s="6"/>
      <c r="Q147" s="6"/>
      <c r="R147" s="6"/>
      <c r="S147" s="6"/>
      <c r="T147" s="53"/>
      <c r="U147" s="72"/>
    </row>
    <row r="148" spans="2:21" ht="12.75" hidden="1">
      <c r="B148" s="2"/>
      <c r="C148" s="2"/>
      <c r="E148" s="6"/>
      <c r="F148" s="6"/>
      <c r="G148" s="6"/>
      <c r="H148" s="6"/>
      <c r="I148" s="46">
        <f aca="true" t="shared" si="20" ref="I148:I174">SUM(E148:H148)</f>
        <v>0</v>
      </c>
      <c r="J148" s="6"/>
      <c r="K148" s="6"/>
      <c r="L148" s="6"/>
      <c r="M148" s="46"/>
      <c r="N148" s="6"/>
      <c r="O148" s="6"/>
      <c r="P148" s="6"/>
      <c r="Q148" s="6"/>
      <c r="R148" s="6"/>
      <c r="S148" s="6"/>
      <c r="T148" s="58"/>
      <c r="U148" s="71"/>
    </row>
    <row r="149" spans="2:22" ht="12.75" hidden="1">
      <c r="B149" s="2"/>
      <c r="C149" s="2" t="s">
        <v>37</v>
      </c>
      <c r="E149" s="6"/>
      <c r="F149" s="6"/>
      <c r="G149" s="6"/>
      <c r="H149" s="6"/>
      <c r="I149" s="46">
        <f t="shared" si="20"/>
        <v>0</v>
      </c>
      <c r="J149" s="6"/>
      <c r="K149" s="6"/>
      <c r="L149" s="6"/>
      <c r="M149" s="46">
        <f aca="true" t="shared" si="21" ref="M149:M170">SUM(K149:L149)</f>
        <v>0</v>
      </c>
      <c r="N149" s="6"/>
      <c r="O149" s="6"/>
      <c r="P149" s="6">
        <v>20</v>
      </c>
      <c r="Q149" s="6"/>
      <c r="R149" s="6"/>
      <c r="S149" s="30">
        <f aca="true" t="shared" si="22" ref="S149:S170">V149-I149-M149-O149-P149</f>
        <v>0</v>
      </c>
      <c r="T149" s="58">
        <f aca="true" t="shared" si="23" ref="T149:T170">SUM(O149:S149)</f>
        <v>20</v>
      </c>
      <c r="U149" s="71">
        <f aca="true" t="shared" si="24" ref="U149:U170">I149+M149+T149</f>
        <v>20</v>
      </c>
      <c r="V149" s="3">
        <v>20</v>
      </c>
    </row>
    <row r="150" spans="2:21" ht="12.75" hidden="1">
      <c r="B150" s="2"/>
      <c r="C150" s="2"/>
      <c r="E150" s="6"/>
      <c r="F150" s="6"/>
      <c r="G150" s="6"/>
      <c r="H150" s="6"/>
      <c r="I150" s="46">
        <f t="shared" si="20"/>
        <v>0</v>
      </c>
      <c r="J150" s="6"/>
      <c r="K150" s="6"/>
      <c r="L150" s="6"/>
      <c r="M150" s="46">
        <f t="shared" si="21"/>
        <v>0</v>
      </c>
      <c r="N150" s="6"/>
      <c r="O150" s="6"/>
      <c r="P150" s="6"/>
      <c r="Q150" s="6"/>
      <c r="R150" s="6"/>
      <c r="S150" s="30">
        <f t="shared" si="22"/>
        <v>0</v>
      </c>
      <c r="T150" s="58">
        <f t="shared" si="23"/>
        <v>0</v>
      </c>
      <c r="U150" s="71">
        <f t="shared" si="24"/>
        <v>0</v>
      </c>
    </row>
    <row r="151" spans="2:21" ht="12.75" hidden="1">
      <c r="B151" s="2"/>
      <c r="C151" s="2"/>
      <c r="E151" s="6"/>
      <c r="F151" s="6"/>
      <c r="G151" s="6"/>
      <c r="H151" s="6"/>
      <c r="I151" s="46">
        <f t="shared" si="20"/>
        <v>0</v>
      </c>
      <c r="J151" s="6"/>
      <c r="K151" s="6"/>
      <c r="L151" s="6"/>
      <c r="M151" s="46">
        <f t="shared" si="21"/>
        <v>0</v>
      </c>
      <c r="N151" s="6"/>
      <c r="O151" s="6"/>
      <c r="P151" s="6"/>
      <c r="Q151" s="6"/>
      <c r="R151" s="6"/>
      <c r="S151" s="30">
        <f t="shared" si="22"/>
        <v>0</v>
      </c>
      <c r="T151" s="58">
        <f t="shared" si="23"/>
        <v>0</v>
      </c>
      <c r="U151" s="71">
        <f t="shared" si="24"/>
        <v>0</v>
      </c>
    </row>
    <row r="152" spans="2:21" ht="12.75" hidden="1">
      <c r="B152" s="2"/>
      <c r="C152" s="2" t="s">
        <v>38</v>
      </c>
      <c r="E152" s="6"/>
      <c r="F152" s="6"/>
      <c r="G152" s="6"/>
      <c r="H152" s="6"/>
      <c r="I152" s="46">
        <f t="shared" si="20"/>
        <v>0</v>
      </c>
      <c r="J152" s="6"/>
      <c r="K152" s="6"/>
      <c r="L152" s="6"/>
      <c r="M152" s="46">
        <f t="shared" si="21"/>
        <v>0</v>
      </c>
      <c r="N152" s="6"/>
      <c r="O152" s="6"/>
      <c r="P152" s="6"/>
      <c r="Q152" s="6"/>
      <c r="R152" s="6"/>
      <c r="S152" s="30">
        <f t="shared" si="22"/>
        <v>0</v>
      </c>
      <c r="T152" s="58">
        <f t="shared" si="23"/>
        <v>0</v>
      </c>
      <c r="U152" s="71">
        <f t="shared" si="24"/>
        <v>0</v>
      </c>
    </row>
    <row r="153" spans="2:21" ht="12.75" hidden="1">
      <c r="B153" s="2"/>
      <c r="C153" s="2"/>
      <c r="E153" s="6"/>
      <c r="F153" s="6"/>
      <c r="G153" s="6"/>
      <c r="H153" s="6"/>
      <c r="I153" s="46">
        <f t="shared" si="20"/>
        <v>0</v>
      </c>
      <c r="J153" s="6"/>
      <c r="K153" s="6"/>
      <c r="L153" s="6"/>
      <c r="M153" s="46">
        <f t="shared" si="21"/>
        <v>0</v>
      </c>
      <c r="N153" s="6"/>
      <c r="O153" s="6"/>
      <c r="P153" s="6"/>
      <c r="Q153" s="6"/>
      <c r="R153" s="6"/>
      <c r="S153" s="30">
        <f t="shared" si="22"/>
        <v>0</v>
      </c>
      <c r="T153" s="58">
        <f t="shared" si="23"/>
        <v>0</v>
      </c>
      <c r="U153" s="71">
        <f t="shared" si="24"/>
        <v>0</v>
      </c>
    </row>
    <row r="154" spans="2:21" ht="12.75" hidden="1">
      <c r="B154" s="2"/>
      <c r="C154" s="2"/>
      <c r="E154" s="6"/>
      <c r="F154" s="6"/>
      <c r="G154" s="6"/>
      <c r="H154" s="6"/>
      <c r="I154" s="46">
        <f t="shared" si="20"/>
        <v>0</v>
      </c>
      <c r="J154" s="6"/>
      <c r="K154" s="6"/>
      <c r="L154" s="6"/>
      <c r="M154" s="46">
        <f t="shared" si="21"/>
        <v>0</v>
      </c>
      <c r="N154" s="6"/>
      <c r="O154" s="6"/>
      <c r="P154" s="6"/>
      <c r="Q154" s="6"/>
      <c r="R154" s="6"/>
      <c r="S154" s="30">
        <f t="shared" si="22"/>
        <v>0</v>
      </c>
      <c r="T154" s="58">
        <f t="shared" si="23"/>
        <v>0</v>
      </c>
      <c r="U154" s="71">
        <f t="shared" si="24"/>
        <v>0</v>
      </c>
    </row>
    <row r="155" spans="2:22" ht="12.75" hidden="1">
      <c r="B155" s="2"/>
      <c r="C155" s="2" t="s">
        <v>34</v>
      </c>
      <c r="E155" s="6"/>
      <c r="F155" s="6">
        <v>5</v>
      </c>
      <c r="G155" s="6"/>
      <c r="H155" s="6"/>
      <c r="I155" s="46">
        <f t="shared" si="20"/>
        <v>5</v>
      </c>
      <c r="J155" s="6"/>
      <c r="K155" s="6"/>
      <c r="L155" s="6"/>
      <c r="M155" s="46">
        <f t="shared" si="21"/>
        <v>0</v>
      </c>
      <c r="N155" s="6"/>
      <c r="O155" s="6"/>
      <c r="P155" s="6"/>
      <c r="Q155" s="6"/>
      <c r="R155" s="6"/>
      <c r="S155" s="30">
        <f t="shared" si="22"/>
        <v>0</v>
      </c>
      <c r="T155" s="58">
        <f t="shared" si="23"/>
        <v>0</v>
      </c>
      <c r="U155" s="71">
        <f t="shared" si="24"/>
        <v>5</v>
      </c>
      <c r="V155" s="3">
        <v>5</v>
      </c>
    </row>
    <row r="156" spans="2:21" ht="12.75" hidden="1">
      <c r="B156" s="2"/>
      <c r="C156" s="2"/>
      <c r="E156" s="6"/>
      <c r="F156" s="6"/>
      <c r="G156" s="6"/>
      <c r="H156" s="6"/>
      <c r="I156" s="46">
        <f t="shared" si="20"/>
        <v>0</v>
      </c>
      <c r="J156" s="6"/>
      <c r="K156" s="6"/>
      <c r="L156" s="6"/>
      <c r="M156" s="46">
        <f t="shared" si="21"/>
        <v>0</v>
      </c>
      <c r="N156" s="6"/>
      <c r="O156" s="6"/>
      <c r="P156" s="6"/>
      <c r="Q156" s="6"/>
      <c r="R156" s="6"/>
      <c r="S156" s="30">
        <f t="shared" si="22"/>
        <v>0</v>
      </c>
      <c r="T156" s="58">
        <f t="shared" si="23"/>
        <v>0</v>
      </c>
      <c r="U156" s="71">
        <f t="shared" si="24"/>
        <v>0</v>
      </c>
    </row>
    <row r="157" spans="2:21" ht="12.75" hidden="1">
      <c r="B157" s="2"/>
      <c r="C157" s="2"/>
      <c r="E157" s="6"/>
      <c r="F157" s="6"/>
      <c r="G157" s="6"/>
      <c r="H157" s="6"/>
      <c r="I157" s="46">
        <f t="shared" si="20"/>
        <v>0</v>
      </c>
      <c r="J157" s="6"/>
      <c r="K157" s="6"/>
      <c r="L157" s="6"/>
      <c r="M157" s="46">
        <f t="shared" si="21"/>
        <v>0</v>
      </c>
      <c r="N157" s="6"/>
      <c r="O157" s="6"/>
      <c r="P157" s="6"/>
      <c r="Q157" s="6"/>
      <c r="R157" s="6"/>
      <c r="S157" s="30">
        <f t="shared" si="22"/>
        <v>0</v>
      </c>
      <c r="T157" s="58">
        <f t="shared" si="23"/>
        <v>0</v>
      </c>
      <c r="U157" s="71">
        <f t="shared" si="24"/>
        <v>0</v>
      </c>
    </row>
    <row r="158" spans="2:22" ht="12.75" hidden="1">
      <c r="B158" s="2"/>
      <c r="C158" s="2" t="s">
        <v>31</v>
      </c>
      <c r="E158" s="6">
        <v>2</v>
      </c>
      <c r="F158" s="6">
        <v>0</v>
      </c>
      <c r="G158" s="6"/>
      <c r="H158" s="6"/>
      <c r="I158" s="46">
        <f t="shared" si="20"/>
        <v>2</v>
      </c>
      <c r="J158" s="6"/>
      <c r="K158" s="6"/>
      <c r="L158" s="6"/>
      <c r="M158" s="46">
        <f t="shared" si="21"/>
        <v>0</v>
      </c>
      <c r="N158" s="6"/>
      <c r="O158" s="6">
        <v>6</v>
      </c>
      <c r="P158" s="6">
        <v>1</v>
      </c>
      <c r="Q158" s="6"/>
      <c r="R158" s="6"/>
      <c r="S158" s="30">
        <f t="shared" si="22"/>
        <v>0</v>
      </c>
      <c r="T158" s="58">
        <f t="shared" si="23"/>
        <v>7</v>
      </c>
      <c r="U158" s="71">
        <f t="shared" si="24"/>
        <v>9</v>
      </c>
      <c r="V158" s="3">
        <v>9</v>
      </c>
    </row>
    <row r="159" spans="2:21" ht="12.75" hidden="1">
      <c r="B159" s="2"/>
      <c r="C159" s="2"/>
      <c r="E159" s="6"/>
      <c r="F159" s="6"/>
      <c r="G159" s="6"/>
      <c r="H159" s="6"/>
      <c r="I159" s="46">
        <f t="shared" si="20"/>
        <v>0</v>
      </c>
      <c r="J159" s="6"/>
      <c r="K159" s="6"/>
      <c r="L159" s="6"/>
      <c r="M159" s="46">
        <f t="shared" si="21"/>
        <v>0</v>
      </c>
      <c r="N159" s="6"/>
      <c r="O159" s="6"/>
      <c r="P159" s="6"/>
      <c r="Q159" s="6"/>
      <c r="R159" s="6"/>
      <c r="S159" s="30">
        <f t="shared" si="22"/>
        <v>0</v>
      </c>
      <c r="T159" s="58">
        <f t="shared" si="23"/>
        <v>0</v>
      </c>
      <c r="U159" s="71">
        <f t="shared" si="24"/>
        <v>0</v>
      </c>
    </row>
    <row r="160" spans="2:21" ht="12.75" hidden="1">
      <c r="B160" s="2"/>
      <c r="C160" s="2"/>
      <c r="E160" s="6"/>
      <c r="F160" s="6"/>
      <c r="G160" s="6"/>
      <c r="H160" s="6"/>
      <c r="I160" s="46">
        <f t="shared" si="20"/>
        <v>0</v>
      </c>
      <c r="J160" s="6"/>
      <c r="K160" s="6"/>
      <c r="L160" s="6"/>
      <c r="M160" s="46">
        <f t="shared" si="21"/>
        <v>0</v>
      </c>
      <c r="N160" s="6"/>
      <c r="O160" s="6"/>
      <c r="P160" s="6"/>
      <c r="Q160" s="6"/>
      <c r="R160" s="6"/>
      <c r="S160" s="30">
        <f t="shared" si="22"/>
        <v>0</v>
      </c>
      <c r="T160" s="58">
        <f t="shared" si="23"/>
        <v>0</v>
      </c>
      <c r="U160" s="71">
        <f t="shared" si="24"/>
        <v>0</v>
      </c>
    </row>
    <row r="161" spans="2:22" ht="12.75" hidden="1">
      <c r="B161" s="2"/>
      <c r="C161" s="2" t="s">
        <v>39</v>
      </c>
      <c r="E161" s="6"/>
      <c r="F161" s="6">
        <v>1</v>
      </c>
      <c r="G161" s="6"/>
      <c r="H161" s="6"/>
      <c r="I161" s="46">
        <f t="shared" si="20"/>
        <v>1</v>
      </c>
      <c r="J161" s="6"/>
      <c r="K161" s="6"/>
      <c r="L161" s="6"/>
      <c r="M161" s="46">
        <f t="shared" si="21"/>
        <v>0</v>
      </c>
      <c r="N161" s="6"/>
      <c r="O161" s="6"/>
      <c r="P161" s="6">
        <v>1</v>
      </c>
      <c r="Q161" s="6"/>
      <c r="R161" s="6"/>
      <c r="S161" s="30">
        <f t="shared" si="22"/>
        <v>1</v>
      </c>
      <c r="T161" s="58">
        <f t="shared" si="23"/>
        <v>2</v>
      </c>
      <c r="U161" s="71">
        <f t="shared" si="24"/>
        <v>3</v>
      </c>
      <c r="V161" s="3">
        <v>3</v>
      </c>
    </row>
    <row r="162" spans="2:21" ht="12.75" hidden="1">
      <c r="B162" s="2"/>
      <c r="C162" s="2"/>
      <c r="E162" s="6"/>
      <c r="F162" s="6"/>
      <c r="G162" s="6"/>
      <c r="H162" s="6"/>
      <c r="I162" s="46">
        <f t="shared" si="20"/>
        <v>0</v>
      </c>
      <c r="J162" s="6"/>
      <c r="K162" s="6"/>
      <c r="L162" s="6"/>
      <c r="M162" s="46">
        <f t="shared" si="21"/>
        <v>0</v>
      </c>
      <c r="N162" s="6"/>
      <c r="O162" s="6"/>
      <c r="P162" s="6"/>
      <c r="Q162" s="6"/>
      <c r="R162" s="6"/>
      <c r="S162" s="30">
        <f t="shared" si="22"/>
        <v>0</v>
      </c>
      <c r="T162" s="58">
        <f t="shared" si="23"/>
        <v>0</v>
      </c>
      <c r="U162" s="71">
        <f t="shared" si="24"/>
        <v>0</v>
      </c>
    </row>
    <row r="163" spans="2:21" ht="12.75" hidden="1">
      <c r="B163" s="2"/>
      <c r="C163" s="2"/>
      <c r="E163" s="6"/>
      <c r="F163" s="6"/>
      <c r="G163" s="6"/>
      <c r="H163" s="6"/>
      <c r="I163" s="46">
        <f t="shared" si="20"/>
        <v>0</v>
      </c>
      <c r="J163" s="6"/>
      <c r="K163" s="6"/>
      <c r="L163" s="6"/>
      <c r="M163" s="46">
        <f t="shared" si="21"/>
        <v>0</v>
      </c>
      <c r="N163" s="6"/>
      <c r="O163" s="6"/>
      <c r="P163" s="6"/>
      <c r="Q163" s="6"/>
      <c r="R163" s="6"/>
      <c r="S163" s="30">
        <f t="shared" si="22"/>
        <v>0</v>
      </c>
      <c r="T163" s="58">
        <f t="shared" si="23"/>
        <v>0</v>
      </c>
      <c r="U163" s="71">
        <f t="shared" si="24"/>
        <v>0</v>
      </c>
    </row>
    <row r="164" spans="2:22" ht="12.75" hidden="1">
      <c r="B164" s="2"/>
      <c r="C164" s="2" t="s">
        <v>40</v>
      </c>
      <c r="E164" s="6"/>
      <c r="F164" s="6">
        <v>0</v>
      </c>
      <c r="G164" s="6"/>
      <c r="H164" s="6"/>
      <c r="I164" s="46">
        <f t="shared" si="20"/>
        <v>0</v>
      </c>
      <c r="J164" s="6"/>
      <c r="K164" s="6"/>
      <c r="L164" s="6"/>
      <c r="M164" s="46">
        <f t="shared" si="21"/>
        <v>0</v>
      </c>
      <c r="N164" s="6"/>
      <c r="O164" s="6"/>
      <c r="P164" s="6">
        <v>9</v>
      </c>
      <c r="Q164" s="6"/>
      <c r="R164" s="6"/>
      <c r="S164" s="30">
        <f t="shared" si="22"/>
        <v>-1</v>
      </c>
      <c r="T164" s="58">
        <f t="shared" si="23"/>
        <v>8</v>
      </c>
      <c r="U164" s="71">
        <f t="shared" si="24"/>
        <v>8</v>
      </c>
      <c r="V164" s="3">
        <v>8</v>
      </c>
    </row>
    <row r="165" spans="2:21" ht="12.75" hidden="1">
      <c r="B165" s="2"/>
      <c r="C165" s="2"/>
      <c r="E165" s="6"/>
      <c r="F165" s="6"/>
      <c r="G165" s="6"/>
      <c r="H165" s="6"/>
      <c r="I165" s="46">
        <f t="shared" si="20"/>
        <v>0</v>
      </c>
      <c r="J165" s="6"/>
      <c r="K165" s="6"/>
      <c r="L165" s="6"/>
      <c r="M165" s="46">
        <f t="shared" si="21"/>
        <v>0</v>
      </c>
      <c r="N165" s="6"/>
      <c r="O165" s="6"/>
      <c r="P165" s="6"/>
      <c r="Q165" s="6"/>
      <c r="R165" s="6"/>
      <c r="S165" s="30">
        <f t="shared" si="22"/>
        <v>0</v>
      </c>
      <c r="T165" s="58">
        <f t="shared" si="23"/>
        <v>0</v>
      </c>
      <c r="U165" s="71">
        <f t="shared" si="24"/>
        <v>0</v>
      </c>
    </row>
    <row r="166" spans="2:21" ht="12.75" hidden="1">
      <c r="B166" s="2"/>
      <c r="C166" s="2"/>
      <c r="E166" s="6"/>
      <c r="F166" s="6"/>
      <c r="G166" s="6"/>
      <c r="H166" s="6"/>
      <c r="I166" s="46">
        <f t="shared" si="20"/>
        <v>0</v>
      </c>
      <c r="J166" s="6"/>
      <c r="K166" s="6"/>
      <c r="L166" s="6"/>
      <c r="M166" s="46">
        <f t="shared" si="21"/>
        <v>0</v>
      </c>
      <c r="N166" s="6"/>
      <c r="O166" s="6"/>
      <c r="P166" s="6"/>
      <c r="Q166" s="6"/>
      <c r="R166" s="6"/>
      <c r="S166" s="30">
        <f t="shared" si="22"/>
        <v>0</v>
      </c>
      <c r="T166" s="58">
        <f t="shared" si="23"/>
        <v>0</v>
      </c>
      <c r="U166" s="71">
        <f t="shared" si="24"/>
        <v>0</v>
      </c>
    </row>
    <row r="167" spans="2:21" ht="12.75" hidden="1">
      <c r="B167" s="2"/>
      <c r="C167" s="2" t="s">
        <v>41</v>
      </c>
      <c r="E167" s="6"/>
      <c r="F167" s="6"/>
      <c r="G167" s="6"/>
      <c r="H167" s="6"/>
      <c r="I167" s="46">
        <f t="shared" si="20"/>
        <v>0</v>
      </c>
      <c r="J167" s="6"/>
      <c r="K167" s="6"/>
      <c r="L167" s="6"/>
      <c r="M167" s="46">
        <f t="shared" si="21"/>
        <v>0</v>
      </c>
      <c r="N167" s="6"/>
      <c r="O167" s="6"/>
      <c r="P167" s="6"/>
      <c r="Q167" s="6"/>
      <c r="R167" s="6"/>
      <c r="S167" s="30">
        <f t="shared" si="22"/>
        <v>0</v>
      </c>
      <c r="T167" s="58">
        <f t="shared" si="23"/>
        <v>0</v>
      </c>
      <c r="U167" s="71">
        <f t="shared" si="24"/>
        <v>0</v>
      </c>
    </row>
    <row r="168" spans="2:21" ht="12.75" hidden="1">
      <c r="B168" s="2"/>
      <c r="C168" s="2"/>
      <c r="E168" s="6"/>
      <c r="F168" s="6"/>
      <c r="G168" s="6"/>
      <c r="H168" s="6"/>
      <c r="I168" s="46">
        <f t="shared" si="20"/>
        <v>0</v>
      </c>
      <c r="J168" s="6"/>
      <c r="K168" s="6"/>
      <c r="L168" s="6"/>
      <c r="M168" s="46">
        <f t="shared" si="21"/>
        <v>0</v>
      </c>
      <c r="N168" s="6"/>
      <c r="O168" s="6"/>
      <c r="P168" s="6"/>
      <c r="Q168" s="6"/>
      <c r="R168" s="6"/>
      <c r="S168" s="30">
        <f t="shared" si="22"/>
        <v>0</v>
      </c>
      <c r="T168" s="58">
        <f t="shared" si="23"/>
        <v>0</v>
      </c>
      <c r="U168" s="71">
        <f t="shared" si="24"/>
        <v>0</v>
      </c>
    </row>
    <row r="169" spans="2:21" ht="12.75" hidden="1">
      <c r="B169" s="2"/>
      <c r="C169" s="2"/>
      <c r="E169" s="6"/>
      <c r="F169" s="6"/>
      <c r="G169" s="6"/>
      <c r="H169" s="6"/>
      <c r="I169" s="46">
        <f t="shared" si="20"/>
        <v>0</v>
      </c>
      <c r="J169" s="6"/>
      <c r="K169" s="6"/>
      <c r="L169" s="6"/>
      <c r="M169" s="46">
        <f t="shared" si="21"/>
        <v>0</v>
      </c>
      <c r="N169" s="6"/>
      <c r="O169" s="6"/>
      <c r="P169" s="6"/>
      <c r="Q169" s="6"/>
      <c r="R169" s="6"/>
      <c r="S169" s="30">
        <f t="shared" si="22"/>
        <v>0</v>
      </c>
      <c r="T169" s="58">
        <f t="shared" si="23"/>
        <v>0</v>
      </c>
      <c r="U169" s="71">
        <f t="shared" si="24"/>
        <v>0</v>
      </c>
    </row>
    <row r="170" spans="2:21" ht="12.75" hidden="1">
      <c r="B170" s="2"/>
      <c r="C170" s="2" t="s">
        <v>42</v>
      </c>
      <c r="E170" s="6"/>
      <c r="F170" s="6"/>
      <c r="G170" s="6"/>
      <c r="H170" s="6"/>
      <c r="I170" s="46">
        <f t="shared" si="20"/>
        <v>0</v>
      </c>
      <c r="J170" s="6"/>
      <c r="K170" s="6"/>
      <c r="L170" s="6"/>
      <c r="M170" s="46">
        <f t="shared" si="21"/>
        <v>0</v>
      </c>
      <c r="N170" s="6"/>
      <c r="O170" s="6"/>
      <c r="P170" s="6"/>
      <c r="Q170" s="6"/>
      <c r="R170" s="6"/>
      <c r="S170" s="30">
        <f t="shared" si="22"/>
        <v>0</v>
      </c>
      <c r="T170" s="58">
        <f t="shared" si="23"/>
        <v>0</v>
      </c>
      <c r="U170" s="71">
        <f t="shared" si="24"/>
        <v>0</v>
      </c>
    </row>
    <row r="171" spans="2:21" ht="12.75" hidden="1">
      <c r="B171" s="2"/>
      <c r="C171" s="2"/>
      <c r="E171" s="6"/>
      <c r="F171" s="6"/>
      <c r="G171" s="6"/>
      <c r="H171" s="6"/>
      <c r="I171" s="46">
        <f t="shared" si="20"/>
        <v>0</v>
      </c>
      <c r="J171" s="6"/>
      <c r="K171" s="6"/>
      <c r="L171" s="6"/>
      <c r="M171" s="46"/>
      <c r="N171" s="6"/>
      <c r="O171" s="6"/>
      <c r="P171" s="6"/>
      <c r="Q171" s="6"/>
      <c r="R171" s="6"/>
      <c r="S171" s="6"/>
      <c r="T171" s="58"/>
      <c r="U171" s="71"/>
    </row>
    <row r="172" spans="2:21" ht="12.75">
      <c r="B172" s="2"/>
      <c r="C172" s="2" t="s">
        <v>67</v>
      </c>
      <c r="E172" s="15">
        <f>SUM(E149:E170)</f>
        <v>2</v>
      </c>
      <c r="F172" s="15">
        <f>SUM(F149:F170)</f>
        <v>6</v>
      </c>
      <c r="G172" s="15">
        <f>SUM(G149:G170)</f>
        <v>0</v>
      </c>
      <c r="H172" s="15">
        <f>SUM(H149:H170)</f>
        <v>0</v>
      </c>
      <c r="I172" s="47">
        <f t="shared" si="20"/>
        <v>8</v>
      </c>
      <c r="J172" s="6"/>
      <c r="K172" s="15">
        <f>SUM(K149:K170)</f>
        <v>0</v>
      </c>
      <c r="L172" s="15">
        <f>SUM(L149:L170)</f>
        <v>0</v>
      </c>
      <c r="M172" s="47">
        <f>SUM(K172:L172)</f>
        <v>0</v>
      </c>
      <c r="N172" s="6"/>
      <c r="O172" s="15">
        <f>SUM(O149:O170)</f>
        <v>6</v>
      </c>
      <c r="P172" s="15">
        <f>SUM(P149:P170)</f>
        <v>31</v>
      </c>
      <c r="Q172" s="15"/>
      <c r="R172" s="15"/>
      <c r="S172" s="15">
        <f>SUM(S149:S170)</f>
        <v>0</v>
      </c>
      <c r="T172" s="59">
        <f>SUM(O172:S172)</f>
        <v>37</v>
      </c>
      <c r="U172" s="68">
        <f>SUM(U149:U171)</f>
        <v>45</v>
      </c>
    </row>
    <row r="173" spans="2:21" ht="12.75" hidden="1">
      <c r="B173" s="2"/>
      <c r="C173" s="2"/>
      <c r="E173" s="6"/>
      <c r="F173" s="6"/>
      <c r="G173" s="6"/>
      <c r="H173" s="6"/>
      <c r="I173" s="46">
        <f t="shared" si="20"/>
        <v>0</v>
      </c>
      <c r="J173" s="6"/>
      <c r="K173" s="6"/>
      <c r="L173" s="6"/>
      <c r="M173" s="75">
        <f>SUM(K173:L173)</f>
        <v>0</v>
      </c>
      <c r="N173" s="6"/>
      <c r="O173" s="6"/>
      <c r="P173" s="6"/>
      <c r="Q173" s="6"/>
      <c r="R173" s="6"/>
      <c r="S173" s="6"/>
      <c r="T173" s="76">
        <f>SUM(O173:S173)</f>
        <v>0</v>
      </c>
      <c r="U173" s="77">
        <f>SUM(P173:T173)</f>
        <v>0</v>
      </c>
    </row>
    <row r="174" spans="2:21" ht="12.75">
      <c r="B174" s="2"/>
      <c r="C174" s="2" t="s">
        <v>75</v>
      </c>
      <c r="E174" s="15">
        <f>E145+E172</f>
        <v>22</v>
      </c>
      <c r="F174" s="15">
        <f>F145+F172</f>
        <v>63</v>
      </c>
      <c r="G174" s="15">
        <f>G145+G172</f>
        <v>12</v>
      </c>
      <c r="H174" s="15">
        <f>H145+H172</f>
        <v>13</v>
      </c>
      <c r="I174" s="47">
        <f t="shared" si="20"/>
        <v>110</v>
      </c>
      <c r="J174" s="15"/>
      <c r="K174" s="15">
        <f>K145+K172</f>
        <v>22</v>
      </c>
      <c r="L174" s="15">
        <f>L145+L172</f>
        <v>37</v>
      </c>
      <c r="M174" s="47">
        <f>SUM(K174:L174)</f>
        <v>59</v>
      </c>
      <c r="N174" s="15"/>
      <c r="O174" s="15">
        <f>O145+O172</f>
        <v>157</v>
      </c>
      <c r="P174" s="15">
        <f>P145+P172</f>
        <v>69</v>
      </c>
      <c r="Q174" s="15"/>
      <c r="R174" s="15"/>
      <c r="S174" s="15">
        <f>S145+S172</f>
        <v>46</v>
      </c>
      <c r="T174" s="59">
        <f>SUM(O174:S174)</f>
        <v>272</v>
      </c>
      <c r="U174" s="68">
        <f>U145+U172</f>
        <v>441</v>
      </c>
    </row>
    <row r="176" spans="5:21" ht="12.75">
      <c r="E176" s="30">
        <f>E20+E174</f>
        <v>0</v>
      </c>
      <c r="F176" s="30">
        <f>F20+F174</f>
        <v>0</v>
      </c>
      <c r="G176" s="30">
        <f>G20+G174</f>
        <v>0</v>
      </c>
      <c r="H176" s="30">
        <f>H20+H174</f>
        <v>0</v>
      </c>
      <c r="I176" s="30">
        <f>I20+I174</f>
        <v>0</v>
      </c>
      <c r="K176" s="30">
        <f>K20+K174</f>
        <v>0</v>
      </c>
      <c r="L176" s="30">
        <f>L20+L174</f>
        <v>0</v>
      </c>
      <c r="M176" s="30">
        <f>M20+M174</f>
        <v>0</v>
      </c>
      <c r="O176" s="30">
        <f>O20+O174</f>
        <v>0</v>
      </c>
      <c r="P176" s="30">
        <f>P20+P174</f>
        <v>0</v>
      </c>
      <c r="Q176" s="30"/>
      <c r="R176" s="30"/>
      <c r="S176" s="30">
        <f>S20+S174</f>
        <v>0</v>
      </c>
      <c r="T176" s="30">
        <f>T20+T174</f>
        <v>0</v>
      </c>
      <c r="U176" s="30">
        <f>U20+U174</f>
        <v>0</v>
      </c>
    </row>
  </sheetData>
  <sheetProtection/>
  <mergeCells count="3">
    <mergeCell ref="E6:I6"/>
    <mergeCell ref="K6:M6"/>
    <mergeCell ref="O6:T6"/>
  </mergeCells>
  <printOptions/>
  <pageMargins left="0.32" right="0.34" top="0.32" bottom="0.27" header="0.18" footer="0.25"/>
  <pageSetup horizontalDpi="300" verticalDpi="300" orientation="landscape" paperSize="9" scale="83" r:id="rId3"/>
  <headerFooter alignWithMargins="0">
    <oddHeader>&amp;C&amp;F&amp;R&amp;D
&amp;T</oddHeader>
    <oddFooter>&amp;C&amp;A</oddFooter>
  </headerFooter>
  <legacyDrawing r:id="rId2"/>
</worksheet>
</file>

<file path=xl/worksheets/sheet10.xml><?xml version="1.0" encoding="utf-8"?>
<worksheet xmlns="http://schemas.openxmlformats.org/spreadsheetml/2006/main" xmlns:r="http://schemas.openxmlformats.org/officeDocument/2006/relationships">
  <sheetPr>
    <tabColor indexed="31"/>
  </sheetPr>
  <dimension ref="B1:Y177"/>
  <sheetViews>
    <sheetView zoomScalePageLayoutView="0" workbookViewId="0" topLeftCell="C1">
      <selection activeCell="J10" sqref="J10"/>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16384" width="9.140625" style="3" customWidth="1"/>
  </cols>
  <sheetData>
    <row r="1" ht="12.75">
      <c r="B1" s="1" t="s">
        <v>0</v>
      </c>
    </row>
    <row r="2" ht="12.75">
      <c r="B2" s="93" t="s">
        <v>1</v>
      </c>
    </row>
    <row r="3" ht="12.75">
      <c r="B3" s="1" t="s">
        <v>69</v>
      </c>
    </row>
    <row r="4" ht="13.5" thickBot="1">
      <c r="B4" s="1" t="s">
        <v>98</v>
      </c>
    </row>
    <row r="5" spans="2:24" ht="13.5" thickBot="1">
      <c r="B5" s="1" t="s">
        <v>68</v>
      </c>
      <c r="E5" s="494" t="s">
        <v>95</v>
      </c>
      <c r="F5" s="495"/>
      <c r="G5" s="495"/>
      <c r="H5" s="495"/>
      <c r="I5" s="495"/>
      <c r="J5" s="496"/>
      <c r="L5" s="494" t="s">
        <v>96</v>
      </c>
      <c r="M5" s="495"/>
      <c r="N5" s="495"/>
      <c r="O5" s="495"/>
      <c r="P5" s="495"/>
      <c r="Q5" s="496"/>
      <c r="S5" s="494" t="s">
        <v>97</v>
      </c>
      <c r="T5" s="495"/>
      <c r="U5" s="495"/>
      <c r="V5" s="495"/>
      <c r="W5" s="495"/>
      <c r="X5" s="496"/>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1.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783</v>
      </c>
      <c r="F10" s="8"/>
      <c r="G10" s="8">
        <v>1320</v>
      </c>
      <c r="H10" s="8"/>
      <c r="I10" s="8">
        <v>0</v>
      </c>
      <c r="J10" s="105">
        <v>2103</v>
      </c>
      <c r="K10" s="8"/>
      <c r="L10" s="104">
        <v>1512</v>
      </c>
      <c r="M10" s="8"/>
      <c r="N10" s="8">
        <v>1320</v>
      </c>
      <c r="O10" s="8"/>
      <c r="P10" s="8">
        <v>0</v>
      </c>
      <c r="Q10" s="105">
        <v>2832</v>
      </c>
      <c r="S10" s="106">
        <f>+E10-L10</f>
        <v>-729</v>
      </c>
      <c r="T10" s="16"/>
      <c r="U10" s="39">
        <f>+G10-N10</f>
        <v>0</v>
      </c>
      <c r="V10" s="16"/>
      <c r="W10" s="39">
        <f>+I10-P10</f>
        <v>0</v>
      </c>
      <c r="X10" s="107">
        <f>+J10-Q10</f>
        <v>-729</v>
      </c>
    </row>
    <row r="11" spans="2:24" ht="1.5"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-513</v>
      </c>
      <c r="F12" s="7"/>
      <c r="G12" s="7">
        <v>0</v>
      </c>
      <c r="H12" s="7"/>
      <c r="I12" s="7">
        <v>0</v>
      </c>
      <c r="J12" s="109">
        <v>-513</v>
      </c>
      <c r="K12" s="7"/>
      <c r="L12" s="108">
        <v>-1085</v>
      </c>
      <c r="M12" s="7"/>
      <c r="N12" s="7">
        <v>0</v>
      </c>
      <c r="O12" s="7"/>
      <c r="P12" s="21">
        <v>0</v>
      </c>
      <c r="Q12" s="109">
        <v>-1085</v>
      </c>
      <c r="S12" s="110">
        <f>+E12-L12</f>
        <v>572</v>
      </c>
      <c r="T12" s="17"/>
      <c r="U12" s="85">
        <f>+G12-N12</f>
        <v>0</v>
      </c>
      <c r="V12" s="17"/>
      <c r="W12" s="85">
        <f>+I12-P12</f>
        <v>0</v>
      </c>
      <c r="X12" s="111">
        <f>+J12-Q12</f>
        <v>572</v>
      </c>
    </row>
    <row r="13" spans="2:24" ht="12.75">
      <c r="B13" s="2" t="s">
        <v>19</v>
      </c>
      <c r="C13" s="2"/>
      <c r="E13" s="104">
        <v>270</v>
      </c>
      <c r="F13" s="8"/>
      <c r="G13" s="8">
        <v>1320</v>
      </c>
      <c r="H13" s="8"/>
      <c r="I13" s="8">
        <v>0</v>
      </c>
      <c r="J13" s="105">
        <v>1590</v>
      </c>
      <c r="K13" s="8"/>
      <c r="L13" s="104">
        <v>427</v>
      </c>
      <c r="M13" s="8"/>
      <c r="N13" s="8">
        <v>1320</v>
      </c>
      <c r="O13" s="8"/>
      <c r="P13" s="8">
        <v>0</v>
      </c>
      <c r="Q13" s="105">
        <v>1747</v>
      </c>
      <c r="S13" s="106">
        <f>+E13-L13</f>
        <v>-157</v>
      </c>
      <c r="T13" s="16"/>
      <c r="U13" s="39">
        <f>+G13-N13</f>
        <v>0</v>
      </c>
      <c r="V13" s="16"/>
      <c r="W13" s="39">
        <f>+I13-P13</f>
        <v>0</v>
      </c>
      <c r="X13" s="107">
        <f>+J13-Q13</f>
        <v>-157</v>
      </c>
    </row>
    <row r="14" spans="2:24" ht="2.25"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-60</v>
      </c>
      <c r="F16" s="8"/>
      <c r="G16" s="8">
        <v>-37</v>
      </c>
      <c r="H16" s="8"/>
      <c r="I16" s="8">
        <v>-181</v>
      </c>
      <c r="J16" s="105">
        <v>-278</v>
      </c>
      <c r="K16" s="8"/>
      <c r="L16" s="104">
        <v>-59</v>
      </c>
      <c r="M16" s="8"/>
      <c r="N16" s="8">
        <v>-37</v>
      </c>
      <c r="O16" s="8"/>
      <c r="P16" s="8">
        <v>-184</v>
      </c>
      <c r="Q16" s="105">
        <v>-280</v>
      </c>
      <c r="S16" s="106">
        <f aca="true" t="shared" si="0" ref="S16:S21">+E16-L16</f>
        <v>-1</v>
      </c>
      <c r="T16" s="16"/>
      <c r="U16" s="39">
        <f aca="true" t="shared" si="1" ref="U16:U21">+G16-N16</f>
        <v>0</v>
      </c>
      <c r="V16" s="16"/>
      <c r="W16" s="39">
        <f aca="true" t="shared" si="2" ref="W16:W21">+I16-P16</f>
        <v>3</v>
      </c>
      <c r="X16" s="107">
        <f aca="true" t="shared" si="3" ref="X16:X21">+J16-Q16</f>
        <v>2</v>
      </c>
    </row>
    <row r="17" spans="2:24" ht="12.75">
      <c r="B17" s="18" t="s">
        <v>70</v>
      </c>
      <c r="C17" s="2"/>
      <c r="E17" s="104">
        <v>-3</v>
      </c>
      <c r="F17" s="8"/>
      <c r="G17" s="8">
        <v>0</v>
      </c>
      <c r="H17" s="8"/>
      <c r="I17" s="8">
        <v>-17</v>
      </c>
      <c r="J17" s="105">
        <v>-20</v>
      </c>
      <c r="K17" s="8"/>
      <c r="L17" s="104">
        <v>-2</v>
      </c>
      <c r="M17" s="8"/>
      <c r="N17" s="8">
        <v>0</v>
      </c>
      <c r="O17" s="8"/>
      <c r="P17" s="8">
        <v>-18</v>
      </c>
      <c r="Q17" s="105">
        <v>-20</v>
      </c>
      <c r="S17" s="106">
        <f t="shared" si="0"/>
        <v>-1</v>
      </c>
      <c r="T17" s="16"/>
      <c r="U17" s="39">
        <f t="shared" si="1"/>
        <v>0</v>
      </c>
      <c r="V17" s="16"/>
      <c r="W17" s="39">
        <f t="shared" si="2"/>
        <v>1</v>
      </c>
      <c r="X17" s="107">
        <f t="shared" si="3"/>
        <v>0</v>
      </c>
    </row>
    <row r="18" spans="2:24" ht="12.75">
      <c r="B18" s="18" t="s">
        <v>71</v>
      </c>
      <c r="C18" s="2"/>
      <c r="E18" s="104">
        <v>0</v>
      </c>
      <c r="F18" s="8"/>
      <c r="G18" s="8">
        <v>0</v>
      </c>
      <c r="H18" s="8"/>
      <c r="I18" s="8">
        <v>0</v>
      </c>
      <c r="J18" s="105">
        <v>0</v>
      </c>
      <c r="K18" s="8"/>
      <c r="L18" s="104">
        <v>0</v>
      </c>
      <c r="M18" s="8"/>
      <c r="N18" s="8">
        <v>0</v>
      </c>
      <c r="O18" s="8"/>
      <c r="P18" s="8">
        <v>0</v>
      </c>
      <c r="Q18" s="105">
        <v>0</v>
      </c>
      <c r="S18" s="106">
        <f t="shared" si="0"/>
        <v>0</v>
      </c>
      <c r="T18" s="16"/>
      <c r="U18" s="39">
        <f t="shared" si="1"/>
        <v>0</v>
      </c>
      <c r="V18" s="16"/>
      <c r="W18" s="39">
        <f t="shared" si="2"/>
        <v>0</v>
      </c>
      <c r="X18" s="107">
        <f t="shared" si="3"/>
        <v>0</v>
      </c>
    </row>
    <row r="19" spans="2:24" ht="12.75">
      <c r="B19" s="18" t="s">
        <v>72</v>
      </c>
      <c r="C19" s="2"/>
      <c r="E19" s="104">
        <v>-16</v>
      </c>
      <c r="F19" s="8"/>
      <c r="G19" s="8">
        <v>0</v>
      </c>
      <c r="H19" s="8"/>
      <c r="I19" s="8">
        <v>-5</v>
      </c>
      <c r="J19" s="105">
        <v>-21</v>
      </c>
      <c r="K19" s="8"/>
      <c r="L19" s="104">
        <f>-22+7</f>
        <v>-15</v>
      </c>
      <c r="M19" s="8"/>
      <c r="N19" s="8">
        <v>0</v>
      </c>
      <c r="O19" s="8"/>
      <c r="P19" s="8">
        <v>-10</v>
      </c>
      <c r="Q19" s="105">
        <f>-32+7</f>
        <v>-25</v>
      </c>
      <c r="S19" s="106">
        <f t="shared" si="0"/>
        <v>-1</v>
      </c>
      <c r="T19" s="16"/>
      <c r="U19" s="39">
        <f t="shared" si="1"/>
        <v>0</v>
      </c>
      <c r="V19" s="16"/>
      <c r="W19" s="39">
        <f t="shared" si="2"/>
        <v>5</v>
      </c>
      <c r="X19" s="107">
        <f t="shared" si="3"/>
        <v>4</v>
      </c>
    </row>
    <row r="20" spans="2:24" ht="12.75">
      <c r="B20" s="18" t="s">
        <v>73</v>
      </c>
      <c r="C20" s="2"/>
      <c r="E20" s="104">
        <v>-45</v>
      </c>
      <c r="F20" s="8"/>
      <c r="G20" s="8">
        <v>-30</v>
      </c>
      <c r="H20" s="8"/>
      <c r="I20" s="8">
        <v>-124</v>
      </c>
      <c r="J20" s="105">
        <v>-199</v>
      </c>
      <c r="K20" s="8"/>
      <c r="L20" s="104">
        <v>-58</v>
      </c>
      <c r="M20" s="8"/>
      <c r="N20" s="8">
        <v>-30</v>
      </c>
      <c r="O20" s="8"/>
      <c r="P20" s="8">
        <v>-129</v>
      </c>
      <c r="Q20" s="105">
        <v>-217</v>
      </c>
      <c r="S20" s="106">
        <f t="shared" si="0"/>
        <v>13</v>
      </c>
      <c r="T20" s="16"/>
      <c r="U20" s="39">
        <f t="shared" si="1"/>
        <v>0</v>
      </c>
      <c r="V20" s="16"/>
      <c r="W20" s="39">
        <f t="shared" si="2"/>
        <v>5</v>
      </c>
      <c r="X20" s="107">
        <f t="shared" si="3"/>
        <v>18</v>
      </c>
    </row>
    <row r="21" spans="2:24" ht="12.75">
      <c r="B21" s="2"/>
      <c r="C21" s="2"/>
      <c r="E21" s="112">
        <v>-124</v>
      </c>
      <c r="F21" s="15"/>
      <c r="G21" s="15">
        <v>-67</v>
      </c>
      <c r="H21" s="15"/>
      <c r="I21" s="15">
        <v>-327</v>
      </c>
      <c r="J21" s="113">
        <v>-518</v>
      </c>
      <c r="K21" s="15"/>
      <c r="L21" s="112">
        <f>SUM(L16:L20)</f>
        <v>-134</v>
      </c>
      <c r="M21" s="15"/>
      <c r="N21" s="15">
        <v>-67</v>
      </c>
      <c r="O21" s="15"/>
      <c r="P21" s="15">
        <v>-341</v>
      </c>
      <c r="Q21" s="113">
        <f>SUM(Q16:Q20)</f>
        <v>-542</v>
      </c>
      <c r="S21" s="129">
        <f t="shared" si="0"/>
        <v>10</v>
      </c>
      <c r="T21" s="130"/>
      <c r="U21" s="131">
        <f t="shared" si="1"/>
        <v>0</v>
      </c>
      <c r="V21" s="130"/>
      <c r="W21" s="131">
        <f t="shared" si="2"/>
        <v>14</v>
      </c>
      <c r="X21" s="132">
        <f t="shared" si="3"/>
        <v>24</v>
      </c>
    </row>
    <row r="22" spans="2:24" ht="2.2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50.111000000000004</v>
      </c>
      <c r="F23" s="8"/>
      <c r="G23" s="8">
        <v>0</v>
      </c>
      <c r="H23" s="8"/>
      <c r="I23" s="8">
        <v>161.393</v>
      </c>
      <c r="J23" s="105">
        <v>210.50400000000002</v>
      </c>
      <c r="K23" s="8"/>
      <c r="L23" s="104">
        <v>2</v>
      </c>
      <c r="M23" s="8"/>
      <c r="N23" s="8">
        <v>0</v>
      </c>
      <c r="O23" s="8"/>
      <c r="P23" s="8">
        <f>11+148</f>
        <v>159</v>
      </c>
      <c r="Q23" s="105">
        <f>11+150</f>
        <v>161</v>
      </c>
      <c r="S23" s="106">
        <f aca="true" t="shared" si="4" ref="S23:S29">+E23-L23</f>
        <v>48.111000000000004</v>
      </c>
      <c r="T23" s="16"/>
      <c r="U23" s="39">
        <f aca="true" t="shared" si="5" ref="U23:U29">+G23-N23</f>
        <v>0</v>
      </c>
      <c r="V23" s="16"/>
      <c r="W23" s="39">
        <f aca="true" t="shared" si="6" ref="W23:W29">+I23-P23</f>
        <v>2.3930000000000007</v>
      </c>
      <c r="X23" s="107">
        <f aca="true" t="shared" si="7" ref="X23:X29">+J23-Q23</f>
        <v>49.50400000000002</v>
      </c>
    </row>
    <row r="24" spans="2:24" ht="12.75" hidden="1">
      <c r="B24" s="2"/>
      <c r="C24" s="2"/>
      <c r="E24" s="104">
        <v>0</v>
      </c>
      <c r="F24" s="8"/>
      <c r="G24" s="8">
        <v>0</v>
      </c>
      <c r="H24" s="8"/>
      <c r="I24" s="8">
        <v>0</v>
      </c>
      <c r="J24" s="105">
        <v>0</v>
      </c>
      <c r="K24" s="8"/>
      <c r="L24" s="104">
        <v>0</v>
      </c>
      <c r="M24" s="8"/>
      <c r="N24" s="8">
        <v>0</v>
      </c>
      <c r="O24" s="8"/>
      <c r="P24" s="8">
        <v>0</v>
      </c>
      <c r="Q24" s="105">
        <v>0</v>
      </c>
      <c r="S24" s="106">
        <f t="shared" si="4"/>
        <v>0</v>
      </c>
      <c r="T24" s="16"/>
      <c r="U24" s="39">
        <f t="shared" si="5"/>
        <v>0</v>
      </c>
      <c r="V24" s="16"/>
      <c r="W24" s="39">
        <f t="shared" si="6"/>
        <v>0</v>
      </c>
      <c r="X24" s="107">
        <f t="shared" si="7"/>
        <v>0</v>
      </c>
    </row>
    <row r="25" spans="2:24" ht="12.75">
      <c r="B25" s="3" t="s">
        <v>8</v>
      </c>
      <c r="C25" s="2"/>
      <c r="E25" s="104">
        <v>0</v>
      </c>
      <c r="F25" s="8"/>
      <c r="G25" s="8">
        <v>0</v>
      </c>
      <c r="H25" s="8"/>
      <c r="I25" s="8">
        <v>0</v>
      </c>
      <c r="J25" s="105">
        <v>0</v>
      </c>
      <c r="K25" s="8"/>
      <c r="L25" s="104">
        <v>0</v>
      </c>
      <c r="M25" s="8"/>
      <c r="N25" s="8">
        <v>0</v>
      </c>
      <c r="O25" s="8"/>
      <c r="P25" s="8">
        <v>0</v>
      </c>
      <c r="Q25" s="105">
        <v>0</v>
      </c>
      <c r="S25" s="106">
        <f t="shared" si="4"/>
        <v>0</v>
      </c>
      <c r="T25" s="16"/>
      <c r="U25" s="39">
        <f t="shared" si="5"/>
        <v>0</v>
      </c>
      <c r="V25" s="16"/>
      <c r="W25" s="39">
        <f t="shared" si="6"/>
        <v>0</v>
      </c>
      <c r="X25" s="107">
        <f t="shared" si="7"/>
        <v>0</v>
      </c>
    </row>
    <row r="26" spans="2:24" ht="12.75" hidden="1">
      <c r="B26" s="2"/>
      <c r="C26" s="2"/>
      <c r="E26" s="104">
        <v>0</v>
      </c>
      <c r="F26" s="8"/>
      <c r="G26" s="8">
        <v>0</v>
      </c>
      <c r="H26" s="8"/>
      <c r="I26" s="8">
        <v>0</v>
      </c>
      <c r="J26" s="105">
        <v>0</v>
      </c>
      <c r="K26" s="8"/>
      <c r="L26" s="104">
        <v>0</v>
      </c>
      <c r="M26" s="8"/>
      <c r="N26" s="8">
        <v>0</v>
      </c>
      <c r="O26" s="8"/>
      <c r="P26" s="8">
        <v>0</v>
      </c>
      <c r="Q26" s="105">
        <v>0</v>
      </c>
      <c r="S26" s="106">
        <f t="shared" si="4"/>
        <v>0</v>
      </c>
      <c r="T26" s="16"/>
      <c r="U26" s="39">
        <f t="shared" si="5"/>
        <v>0</v>
      </c>
      <c r="V26" s="16"/>
      <c r="W26" s="39">
        <f t="shared" si="6"/>
        <v>0</v>
      </c>
      <c r="X26" s="107">
        <f t="shared" si="7"/>
        <v>0</v>
      </c>
    </row>
    <row r="27" spans="2:24" ht="12.75">
      <c r="B27" s="2" t="s">
        <v>9</v>
      </c>
      <c r="C27" s="2"/>
      <c r="E27" s="108">
        <f>784-784</f>
        <v>0</v>
      </c>
      <c r="F27" s="7"/>
      <c r="G27" s="7">
        <v>0</v>
      </c>
      <c r="H27" s="7"/>
      <c r="I27" s="7">
        <v>784</v>
      </c>
      <c r="J27" s="109">
        <v>784</v>
      </c>
      <c r="K27" s="7"/>
      <c r="L27" s="108">
        <v>0</v>
      </c>
      <c r="M27" s="7"/>
      <c r="N27" s="7">
        <v>0</v>
      </c>
      <c r="O27" s="7"/>
      <c r="P27" s="21">
        <v>0</v>
      </c>
      <c r="Q27" s="109">
        <v>0</v>
      </c>
      <c r="S27" s="110">
        <f t="shared" si="4"/>
        <v>0</v>
      </c>
      <c r="T27" s="17"/>
      <c r="U27" s="85">
        <f t="shared" si="5"/>
        <v>0</v>
      </c>
      <c r="V27" s="17"/>
      <c r="W27" s="85">
        <f t="shared" si="6"/>
        <v>784</v>
      </c>
      <c r="X27" s="111">
        <f t="shared" si="7"/>
        <v>784</v>
      </c>
    </row>
    <row r="28" spans="2:24" ht="12.75" hidden="1">
      <c r="B28" s="2"/>
      <c r="C28" s="2"/>
      <c r="E28" s="104"/>
      <c r="F28" s="8"/>
      <c r="G28" s="8"/>
      <c r="H28" s="8"/>
      <c r="I28" s="8"/>
      <c r="J28" s="105"/>
      <c r="K28" s="8"/>
      <c r="L28" s="104"/>
      <c r="M28" s="8"/>
      <c r="N28" s="8"/>
      <c r="O28" s="8"/>
      <c r="P28" s="8"/>
      <c r="Q28" s="105"/>
      <c r="S28" s="106">
        <f t="shared" si="4"/>
        <v>0</v>
      </c>
      <c r="T28" s="16"/>
      <c r="U28" s="39">
        <f t="shared" si="5"/>
        <v>0</v>
      </c>
      <c r="V28" s="16"/>
      <c r="W28" s="39">
        <f t="shared" si="6"/>
        <v>0</v>
      </c>
      <c r="X28" s="107">
        <f t="shared" si="7"/>
        <v>0</v>
      </c>
    </row>
    <row r="29" spans="2:24" ht="12.75">
      <c r="B29" s="1" t="s">
        <v>10</v>
      </c>
      <c r="C29" s="2"/>
      <c r="E29" s="104">
        <f>+E13+E21+E23+E25+E27</f>
        <v>196.111</v>
      </c>
      <c r="F29" s="8"/>
      <c r="G29" s="8">
        <f>+G13+G21+G23+G25+G27</f>
        <v>1253</v>
      </c>
      <c r="H29" s="8"/>
      <c r="I29" s="8">
        <f>+I13+I21+I23+I25+I27</f>
        <v>618.393</v>
      </c>
      <c r="J29" s="105">
        <f>+J13+J21+J23+J25+J27</f>
        <v>2066.504</v>
      </c>
      <c r="K29" s="8"/>
      <c r="L29" s="104">
        <f>+L13+L21+L23+L25+L27</f>
        <v>295</v>
      </c>
      <c r="M29" s="8"/>
      <c r="N29" s="8">
        <f>+N13+N21+N23+N25+N27</f>
        <v>1253</v>
      </c>
      <c r="O29" s="8"/>
      <c r="P29" s="8">
        <f>+P13+P21+P23+P25+P27</f>
        <v>-182</v>
      </c>
      <c r="Q29" s="105">
        <f>+Q13+Q21+Q23+Q25+Q27</f>
        <v>1366</v>
      </c>
      <c r="S29" s="106">
        <f t="shared" si="4"/>
        <v>-98.88900000000001</v>
      </c>
      <c r="T29" s="16"/>
      <c r="U29" s="39">
        <f t="shared" si="5"/>
        <v>0</v>
      </c>
      <c r="V29" s="16"/>
      <c r="W29" s="39">
        <f t="shared" si="6"/>
        <v>800.393</v>
      </c>
      <c r="X29" s="107">
        <f t="shared" si="7"/>
        <v>700.5039999999999</v>
      </c>
    </row>
    <row r="30" spans="2:24" ht="1.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6">
        <f aca="true" t="shared" si="8" ref="S31:S37">+E31-L31</f>
        <v>0</v>
      </c>
      <c r="T31" s="16"/>
      <c r="U31" s="39">
        <f aca="true" t="shared" si="9" ref="U31:U37">+G31-N31</f>
        <v>0</v>
      </c>
      <c r="V31" s="16"/>
      <c r="W31" s="39">
        <f aca="true" t="shared" si="10" ref="W31:W37">+I31-P31</f>
        <v>0</v>
      </c>
      <c r="X31" s="107">
        <f aca="true" t="shared" si="11" ref="X31:X37">+J31-Q31</f>
        <v>0</v>
      </c>
    </row>
    <row r="32" spans="2:24" ht="2.25" customHeight="1">
      <c r="B32" s="2"/>
      <c r="C32" s="2"/>
      <c r="E32" s="104"/>
      <c r="F32" s="8"/>
      <c r="G32" s="8"/>
      <c r="H32" s="8"/>
      <c r="I32" s="8"/>
      <c r="J32" s="105"/>
      <c r="K32" s="8"/>
      <c r="L32" s="104"/>
      <c r="M32" s="8"/>
      <c r="N32" s="8"/>
      <c r="O32" s="8"/>
      <c r="P32" s="8"/>
      <c r="Q32" s="105"/>
      <c r="S32" s="106">
        <f t="shared" si="8"/>
        <v>0</v>
      </c>
      <c r="T32" s="16"/>
      <c r="U32" s="39">
        <f t="shared" si="9"/>
        <v>0</v>
      </c>
      <c r="V32" s="16"/>
      <c r="W32" s="39">
        <f t="shared" si="10"/>
        <v>0</v>
      </c>
      <c r="X32" s="107">
        <f t="shared" si="11"/>
        <v>0</v>
      </c>
    </row>
    <row r="33" spans="2:24" ht="12.75">
      <c r="B33" s="1" t="s">
        <v>12</v>
      </c>
      <c r="C33" s="2"/>
      <c r="E33" s="115">
        <f>+E29+E31</f>
        <v>196.111</v>
      </c>
      <c r="F33" s="8"/>
      <c r="G33" s="31">
        <f>+G29+G31</f>
        <v>1253</v>
      </c>
      <c r="H33" s="8"/>
      <c r="I33" s="31">
        <f>+I29+I31</f>
        <v>618.393</v>
      </c>
      <c r="J33" s="116">
        <f>+J29+J31</f>
        <v>2066.504</v>
      </c>
      <c r="K33" s="31"/>
      <c r="L33" s="115">
        <f>+L29+L31</f>
        <v>295</v>
      </c>
      <c r="M33" s="8"/>
      <c r="N33" s="31">
        <f>+N29+N31</f>
        <v>1253</v>
      </c>
      <c r="O33" s="8"/>
      <c r="P33" s="31">
        <f>+P29+P31</f>
        <v>-182</v>
      </c>
      <c r="Q33" s="116">
        <f>+Q29+Q31</f>
        <v>1366</v>
      </c>
      <c r="S33" s="106">
        <f t="shared" si="8"/>
        <v>-98.88900000000001</v>
      </c>
      <c r="T33" s="16"/>
      <c r="U33" s="39">
        <f t="shared" si="9"/>
        <v>0</v>
      </c>
      <c r="V33" s="16"/>
      <c r="W33" s="39">
        <f t="shared" si="10"/>
        <v>800.393</v>
      </c>
      <c r="X33" s="107">
        <f t="shared" si="11"/>
        <v>700.5039999999999</v>
      </c>
    </row>
    <row r="34" spans="2:24" ht="2.25" customHeight="1">
      <c r="B34" s="2"/>
      <c r="C34" s="2"/>
      <c r="E34" s="115"/>
      <c r="F34" s="8"/>
      <c r="G34" s="31"/>
      <c r="H34" s="8"/>
      <c r="I34" s="31"/>
      <c r="J34" s="105"/>
      <c r="K34" s="8"/>
      <c r="L34" s="115"/>
      <c r="M34" s="8"/>
      <c r="N34" s="31"/>
      <c r="O34" s="8"/>
      <c r="P34" s="31"/>
      <c r="Q34" s="105"/>
      <c r="S34" s="106">
        <f t="shared" si="8"/>
        <v>0</v>
      </c>
      <c r="T34" s="16"/>
      <c r="U34" s="39">
        <f t="shared" si="9"/>
        <v>0</v>
      </c>
      <c r="V34" s="16"/>
      <c r="W34" s="39">
        <f t="shared" si="10"/>
        <v>0</v>
      </c>
      <c r="X34" s="107">
        <f t="shared" si="11"/>
        <v>0</v>
      </c>
    </row>
    <row r="35" spans="2:24" ht="12.75">
      <c r="B35" s="2" t="s">
        <v>13</v>
      </c>
      <c r="C35" s="2"/>
      <c r="E35" s="104"/>
      <c r="F35" s="8"/>
      <c r="G35" s="8"/>
      <c r="H35" s="8"/>
      <c r="I35" s="8"/>
      <c r="J35" s="105"/>
      <c r="K35" s="8"/>
      <c r="L35" s="104"/>
      <c r="M35" s="8"/>
      <c r="N35" s="8"/>
      <c r="O35" s="8"/>
      <c r="P35" s="8"/>
      <c r="Q35" s="105"/>
      <c r="S35" s="106">
        <f t="shared" si="8"/>
        <v>0</v>
      </c>
      <c r="T35" s="16"/>
      <c r="U35" s="39">
        <f t="shared" si="9"/>
        <v>0</v>
      </c>
      <c r="V35" s="16"/>
      <c r="W35" s="39">
        <f t="shared" si="10"/>
        <v>0</v>
      </c>
      <c r="X35" s="107">
        <f t="shared" si="11"/>
        <v>0</v>
      </c>
    </row>
    <row r="36" spans="2:24" ht="3" customHeight="1">
      <c r="B36" s="2"/>
      <c r="C36" s="2"/>
      <c r="E36" s="104"/>
      <c r="F36" s="8"/>
      <c r="G36" s="8"/>
      <c r="H36" s="8"/>
      <c r="I36" s="8"/>
      <c r="J36" s="105"/>
      <c r="K36" s="8"/>
      <c r="L36" s="104"/>
      <c r="M36" s="8"/>
      <c r="N36" s="8"/>
      <c r="O36" s="8"/>
      <c r="P36" s="8"/>
      <c r="Q36" s="105"/>
      <c r="S36" s="106">
        <f t="shared" si="8"/>
        <v>0</v>
      </c>
      <c r="T36" s="16"/>
      <c r="U36" s="39">
        <f t="shared" si="9"/>
        <v>0</v>
      </c>
      <c r="V36" s="16"/>
      <c r="W36" s="39">
        <f t="shared" si="10"/>
        <v>0</v>
      </c>
      <c r="X36" s="107">
        <f t="shared" si="11"/>
        <v>0</v>
      </c>
    </row>
    <row r="37" spans="2:24" ht="13.5" thickBot="1">
      <c r="B37" s="1" t="s">
        <v>14</v>
      </c>
      <c r="C37" s="2"/>
      <c r="E37" s="117">
        <f>+E33+E35</f>
        <v>196.111</v>
      </c>
      <c r="F37" s="40"/>
      <c r="G37" s="34">
        <f>+G33+G35</f>
        <v>1253</v>
      </c>
      <c r="H37" s="40"/>
      <c r="I37" s="34">
        <f>+I33+I35</f>
        <v>618.393</v>
      </c>
      <c r="J37" s="118">
        <f>+J33+J35</f>
        <v>2066.504</v>
      </c>
      <c r="K37" s="34"/>
      <c r="L37" s="117">
        <f>+L33+L35</f>
        <v>295</v>
      </c>
      <c r="M37" s="40"/>
      <c r="N37" s="34">
        <f>+N33+N35</f>
        <v>1253</v>
      </c>
      <c r="O37" s="40"/>
      <c r="P37" s="34">
        <f>+P35+P33</f>
        <v>-182</v>
      </c>
      <c r="Q37" s="118">
        <f>+Q33+Q35</f>
        <v>1366</v>
      </c>
      <c r="S37" s="133">
        <f t="shared" si="8"/>
        <v>-98.88900000000001</v>
      </c>
      <c r="T37" s="134"/>
      <c r="U37" s="135">
        <f t="shared" si="9"/>
        <v>0</v>
      </c>
      <c r="V37" s="134"/>
      <c r="W37" s="135">
        <f t="shared" si="10"/>
        <v>800.393</v>
      </c>
      <c r="X37" s="136">
        <f t="shared" si="11"/>
        <v>700.5039999999999</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17</v>
      </c>
      <c r="J46" s="105">
        <v>17</v>
      </c>
      <c r="K46" s="8"/>
      <c r="L46" s="104">
        <v>0</v>
      </c>
      <c r="M46" s="8"/>
      <c r="N46" s="8">
        <v>0</v>
      </c>
      <c r="O46" s="8"/>
      <c r="P46" s="8">
        <v>17</v>
      </c>
      <c r="Q46" s="105">
        <v>17</v>
      </c>
      <c r="S46" s="106">
        <f aca="true" t="shared" si="12" ref="S46:S109">+E46-L46</f>
        <v>0</v>
      </c>
      <c r="T46" s="16"/>
      <c r="U46" s="39">
        <f aca="true" t="shared" si="13" ref="U46:U109">+G46-N46</f>
        <v>0</v>
      </c>
      <c r="V46" s="16"/>
      <c r="W46" s="39">
        <f aca="true" t="shared" si="14" ref="W46:W109">+I46-P46</f>
        <v>0</v>
      </c>
      <c r="X46" s="107">
        <f aca="true" t="shared" si="15" ref="X46:X109">+J46-Q46</f>
        <v>0</v>
      </c>
      <c r="Y46" s="30"/>
    </row>
    <row r="47" spans="2:24" ht="12.75" hidden="1">
      <c r="B47" s="2"/>
      <c r="C47" s="2"/>
      <c r="E47" s="104">
        <v>0</v>
      </c>
      <c r="F47" s="8"/>
      <c r="G47" s="8">
        <v>0</v>
      </c>
      <c r="H47" s="8"/>
      <c r="I47" s="8">
        <v>0</v>
      </c>
      <c r="J47" s="105">
        <v>0</v>
      </c>
      <c r="K47" s="8"/>
      <c r="L47" s="104">
        <v>0</v>
      </c>
      <c r="M47" s="8"/>
      <c r="N47" s="8">
        <v>0</v>
      </c>
      <c r="O47" s="8"/>
      <c r="P47" s="8">
        <v>0</v>
      </c>
      <c r="Q47" s="105">
        <v>0</v>
      </c>
      <c r="S47" s="106">
        <f t="shared" si="12"/>
        <v>0</v>
      </c>
      <c r="T47" s="16"/>
      <c r="U47" s="39">
        <f t="shared" si="13"/>
        <v>0</v>
      </c>
      <c r="V47" s="16"/>
      <c r="W47" s="39">
        <f t="shared" si="14"/>
        <v>0</v>
      </c>
      <c r="X47" s="107">
        <f t="shared" si="15"/>
        <v>0</v>
      </c>
    </row>
    <row r="48" spans="2:24" ht="12.75" hidden="1">
      <c r="B48" s="2"/>
      <c r="C48" s="2"/>
      <c r="E48" s="104">
        <v>0</v>
      </c>
      <c r="F48" s="8"/>
      <c r="G48" s="8">
        <v>0</v>
      </c>
      <c r="H48" s="8"/>
      <c r="I48" s="8">
        <v>0</v>
      </c>
      <c r="J48" s="105">
        <v>0</v>
      </c>
      <c r="K48" s="8"/>
      <c r="L48" s="104">
        <v>0</v>
      </c>
      <c r="M48" s="8"/>
      <c r="N48" s="8">
        <v>0</v>
      </c>
      <c r="O48" s="8"/>
      <c r="P48" s="8">
        <v>0</v>
      </c>
      <c r="Q48" s="105">
        <v>0</v>
      </c>
      <c r="S48" s="106">
        <f t="shared" si="12"/>
        <v>0</v>
      </c>
      <c r="T48" s="16"/>
      <c r="U48" s="39">
        <f t="shared" si="13"/>
        <v>0</v>
      </c>
      <c r="V48" s="16"/>
      <c r="W48" s="39">
        <f t="shared" si="14"/>
        <v>0</v>
      </c>
      <c r="X48" s="107">
        <f t="shared" si="15"/>
        <v>0</v>
      </c>
    </row>
    <row r="49" spans="2:25" ht="12.75">
      <c r="B49" s="2"/>
      <c r="C49" s="2" t="s">
        <v>45</v>
      </c>
      <c r="E49" s="104">
        <v>6</v>
      </c>
      <c r="F49" s="8"/>
      <c r="G49" s="8">
        <v>0</v>
      </c>
      <c r="H49" s="8"/>
      <c r="I49" s="8">
        <v>12</v>
      </c>
      <c r="J49" s="105">
        <v>18</v>
      </c>
      <c r="K49" s="8"/>
      <c r="L49" s="104">
        <v>6</v>
      </c>
      <c r="M49" s="8"/>
      <c r="N49" s="8">
        <v>0</v>
      </c>
      <c r="O49" s="8"/>
      <c r="P49" s="8">
        <v>11</v>
      </c>
      <c r="Q49" s="105">
        <v>17</v>
      </c>
      <c r="S49" s="106">
        <f t="shared" si="12"/>
        <v>0</v>
      </c>
      <c r="T49" s="16"/>
      <c r="U49" s="39">
        <f t="shared" si="13"/>
        <v>0</v>
      </c>
      <c r="V49" s="16"/>
      <c r="W49" s="39">
        <f t="shared" si="14"/>
        <v>1</v>
      </c>
      <c r="X49" s="107">
        <f t="shared" si="15"/>
        <v>1</v>
      </c>
      <c r="Y49" s="30"/>
    </row>
    <row r="50" spans="2:24" ht="12.75" hidden="1">
      <c r="B50" s="2"/>
      <c r="C50" s="2"/>
      <c r="E50" s="104">
        <v>0</v>
      </c>
      <c r="F50" s="8"/>
      <c r="G50" s="8">
        <v>0</v>
      </c>
      <c r="H50" s="8"/>
      <c r="I50" s="8">
        <v>0</v>
      </c>
      <c r="J50" s="105">
        <v>0</v>
      </c>
      <c r="K50" s="8"/>
      <c r="L50" s="104">
        <v>0</v>
      </c>
      <c r="M50" s="8"/>
      <c r="N50" s="8">
        <v>0</v>
      </c>
      <c r="O50" s="8"/>
      <c r="P50" s="8">
        <v>0</v>
      </c>
      <c r="Q50" s="105">
        <v>0</v>
      </c>
      <c r="S50" s="106">
        <f t="shared" si="12"/>
        <v>0</v>
      </c>
      <c r="T50" s="16"/>
      <c r="U50" s="39">
        <f t="shared" si="13"/>
        <v>0</v>
      </c>
      <c r="V50" s="16"/>
      <c r="W50" s="39">
        <f t="shared" si="14"/>
        <v>0</v>
      </c>
      <c r="X50" s="107">
        <f t="shared" si="15"/>
        <v>0</v>
      </c>
    </row>
    <row r="51" spans="2:24" ht="12.75" hidden="1">
      <c r="B51" s="2"/>
      <c r="C51" s="2"/>
      <c r="E51" s="104">
        <v>0</v>
      </c>
      <c r="F51" s="8"/>
      <c r="G51" s="8">
        <v>0</v>
      </c>
      <c r="H51" s="8"/>
      <c r="I51" s="8">
        <v>0</v>
      </c>
      <c r="J51" s="105">
        <v>0</v>
      </c>
      <c r="K51" s="8"/>
      <c r="L51" s="104">
        <v>0</v>
      </c>
      <c r="M51" s="8"/>
      <c r="N51" s="8">
        <v>0</v>
      </c>
      <c r="O51" s="8"/>
      <c r="P51" s="8">
        <v>0</v>
      </c>
      <c r="Q51" s="105">
        <v>0</v>
      </c>
      <c r="S51" s="106">
        <f t="shared" si="12"/>
        <v>0</v>
      </c>
      <c r="T51" s="16"/>
      <c r="U51" s="39">
        <f t="shared" si="13"/>
        <v>0</v>
      </c>
      <c r="V51" s="16"/>
      <c r="W51" s="39">
        <f t="shared" si="14"/>
        <v>0</v>
      </c>
      <c r="X51" s="107">
        <f t="shared" si="15"/>
        <v>0</v>
      </c>
    </row>
    <row r="52" spans="2:25" ht="12.75">
      <c r="B52" s="2"/>
      <c r="C52" s="2" t="s">
        <v>46</v>
      </c>
      <c r="E52" s="104">
        <v>0</v>
      </c>
      <c r="F52" s="8"/>
      <c r="G52" s="8">
        <v>0</v>
      </c>
      <c r="H52" s="8"/>
      <c r="I52" s="8">
        <v>15</v>
      </c>
      <c r="J52" s="105">
        <v>15</v>
      </c>
      <c r="K52" s="8"/>
      <c r="L52" s="104">
        <v>0</v>
      </c>
      <c r="M52" s="8"/>
      <c r="N52" s="8">
        <v>0</v>
      </c>
      <c r="O52" s="8"/>
      <c r="P52" s="8">
        <v>15</v>
      </c>
      <c r="Q52" s="105">
        <v>15</v>
      </c>
      <c r="S52" s="106">
        <f t="shared" si="12"/>
        <v>0</v>
      </c>
      <c r="T52" s="16"/>
      <c r="U52" s="39">
        <f t="shared" si="13"/>
        <v>0</v>
      </c>
      <c r="V52" s="16"/>
      <c r="W52" s="39">
        <f t="shared" si="14"/>
        <v>0</v>
      </c>
      <c r="X52" s="107">
        <f t="shared" si="15"/>
        <v>0</v>
      </c>
      <c r="Y52" s="30"/>
    </row>
    <row r="53" spans="2:24" ht="12.75" hidden="1">
      <c r="B53" s="2"/>
      <c r="C53" s="2"/>
      <c r="E53" s="104">
        <v>0</v>
      </c>
      <c r="F53" s="8"/>
      <c r="G53" s="8">
        <v>0</v>
      </c>
      <c r="H53" s="8"/>
      <c r="I53" s="8">
        <v>0</v>
      </c>
      <c r="J53" s="105">
        <v>0</v>
      </c>
      <c r="K53" s="8"/>
      <c r="L53" s="104">
        <v>0</v>
      </c>
      <c r="M53" s="8"/>
      <c r="N53" s="8">
        <v>0</v>
      </c>
      <c r="O53" s="8"/>
      <c r="P53" s="8">
        <v>0</v>
      </c>
      <c r="Q53" s="105">
        <v>0</v>
      </c>
      <c r="S53" s="106">
        <f t="shared" si="12"/>
        <v>0</v>
      </c>
      <c r="T53" s="16"/>
      <c r="U53" s="39">
        <f t="shared" si="13"/>
        <v>0</v>
      </c>
      <c r="V53" s="16"/>
      <c r="W53" s="39">
        <f t="shared" si="14"/>
        <v>0</v>
      </c>
      <c r="X53" s="107">
        <f t="shared" si="15"/>
        <v>0</v>
      </c>
    </row>
    <row r="54" spans="2:24" ht="12.75" hidden="1">
      <c r="B54" s="2"/>
      <c r="C54" s="2"/>
      <c r="E54" s="104">
        <v>0</v>
      </c>
      <c r="F54" s="8"/>
      <c r="G54" s="8">
        <v>0</v>
      </c>
      <c r="H54" s="8"/>
      <c r="I54" s="8">
        <v>0</v>
      </c>
      <c r="J54" s="105">
        <v>0</v>
      </c>
      <c r="K54" s="8"/>
      <c r="L54" s="104">
        <v>0</v>
      </c>
      <c r="M54" s="8"/>
      <c r="N54" s="8">
        <v>0</v>
      </c>
      <c r="O54" s="8"/>
      <c r="P54" s="8">
        <v>0</v>
      </c>
      <c r="Q54" s="105">
        <v>0</v>
      </c>
      <c r="S54" s="106">
        <f t="shared" si="12"/>
        <v>0</v>
      </c>
      <c r="T54" s="16"/>
      <c r="U54" s="39">
        <f t="shared" si="13"/>
        <v>0</v>
      </c>
      <c r="V54" s="16"/>
      <c r="W54" s="39">
        <f t="shared" si="14"/>
        <v>0</v>
      </c>
      <c r="X54" s="107">
        <f t="shared" si="15"/>
        <v>0</v>
      </c>
    </row>
    <row r="55" spans="2:25" ht="12.75">
      <c r="B55" s="2"/>
      <c r="C55" s="2" t="s">
        <v>47</v>
      </c>
      <c r="E55" s="104">
        <v>0</v>
      </c>
      <c r="F55" s="8"/>
      <c r="G55" s="8">
        <v>0</v>
      </c>
      <c r="H55" s="8"/>
      <c r="I55" s="8">
        <v>2</v>
      </c>
      <c r="J55" s="105">
        <v>2</v>
      </c>
      <c r="K55" s="8"/>
      <c r="L55" s="104">
        <v>0</v>
      </c>
      <c r="M55" s="8"/>
      <c r="N55" s="8">
        <v>0</v>
      </c>
      <c r="O55" s="8"/>
      <c r="P55" s="8">
        <v>1</v>
      </c>
      <c r="Q55" s="105">
        <v>1</v>
      </c>
      <c r="S55" s="106">
        <f t="shared" si="12"/>
        <v>0</v>
      </c>
      <c r="T55" s="16"/>
      <c r="U55" s="39">
        <f t="shared" si="13"/>
        <v>0</v>
      </c>
      <c r="V55" s="16"/>
      <c r="W55" s="39">
        <f t="shared" si="14"/>
        <v>1</v>
      </c>
      <c r="X55" s="107">
        <f t="shared" si="15"/>
        <v>1</v>
      </c>
      <c r="Y55" s="30"/>
    </row>
    <row r="56" spans="2:24" ht="12.75" hidden="1">
      <c r="B56" s="2"/>
      <c r="C56" s="2"/>
      <c r="E56" s="104">
        <v>0</v>
      </c>
      <c r="F56" s="8"/>
      <c r="G56" s="8">
        <v>0</v>
      </c>
      <c r="H56" s="8"/>
      <c r="I56" s="8">
        <v>0</v>
      </c>
      <c r="J56" s="105">
        <v>0</v>
      </c>
      <c r="K56" s="8"/>
      <c r="L56" s="104">
        <v>0</v>
      </c>
      <c r="M56" s="8"/>
      <c r="N56" s="8">
        <v>0</v>
      </c>
      <c r="O56" s="8"/>
      <c r="P56" s="8">
        <v>0</v>
      </c>
      <c r="Q56" s="105">
        <v>0</v>
      </c>
      <c r="S56" s="106">
        <f t="shared" si="12"/>
        <v>0</v>
      </c>
      <c r="T56" s="16"/>
      <c r="U56" s="39">
        <f t="shared" si="13"/>
        <v>0</v>
      </c>
      <c r="V56" s="16"/>
      <c r="W56" s="39">
        <f t="shared" si="14"/>
        <v>0</v>
      </c>
      <c r="X56" s="107">
        <f t="shared" si="15"/>
        <v>0</v>
      </c>
    </row>
    <row r="57" spans="2:24" ht="12.75" hidden="1">
      <c r="B57" s="2"/>
      <c r="C57" s="2"/>
      <c r="E57" s="104">
        <v>0</v>
      </c>
      <c r="F57" s="8"/>
      <c r="G57" s="8">
        <v>0</v>
      </c>
      <c r="H57" s="8"/>
      <c r="I57" s="8">
        <v>0</v>
      </c>
      <c r="J57" s="105">
        <v>0</v>
      </c>
      <c r="K57" s="8"/>
      <c r="L57" s="104">
        <v>0</v>
      </c>
      <c r="M57" s="8"/>
      <c r="N57" s="8">
        <v>0</v>
      </c>
      <c r="O57" s="8"/>
      <c r="P57" s="8">
        <v>0</v>
      </c>
      <c r="Q57" s="105">
        <v>0</v>
      </c>
      <c r="S57" s="106">
        <f t="shared" si="12"/>
        <v>0</v>
      </c>
      <c r="T57" s="16"/>
      <c r="U57" s="39">
        <f t="shared" si="13"/>
        <v>0</v>
      </c>
      <c r="V57" s="16"/>
      <c r="W57" s="39">
        <f t="shared" si="14"/>
        <v>0</v>
      </c>
      <c r="X57" s="107">
        <f t="shared" si="15"/>
        <v>0</v>
      </c>
    </row>
    <row r="58" spans="2:24" ht="12.75" hidden="1">
      <c r="B58" s="2"/>
      <c r="C58" s="2" t="s">
        <v>26</v>
      </c>
      <c r="E58" s="104">
        <v>0</v>
      </c>
      <c r="F58" s="8"/>
      <c r="G58" s="8">
        <v>0</v>
      </c>
      <c r="H58" s="8"/>
      <c r="I58" s="8">
        <v>0</v>
      </c>
      <c r="J58" s="105">
        <v>0</v>
      </c>
      <c r="K58" s="8"/>
      <c r="L58" s="104">
        <v>0</v>
      </c>
      <c r="M58" s="8"/>
      <c r="N58" s="8">
        <v>0</v>
      </c>
      <c r="O58" s="8"/>
      <c r="P58" s="8">
        <v>0</v>
      </c>
      <c r="Q58" s="105">
        <v>0</v>
      </c>
      <c r="S58" s="106">
        <f t="shared" si="12"/>
        <v>0</v>
      </c>
      <c r="T58" s="16"/>
      <c r="U58" s="39">
        <f t="shared" si="13"/>
        <v>0</v>
      </c>
      <c r="V58" s="16"/>
      <c r="W58" s="39">
        <f t="shared" si="14"/>
        <v>0</v>
      </c>
      <c r="X58" s="107">
        <f t="shared" si="15"/>
        <v>0</v>
      </c>
    </row>
    <row r="59" spans="2:24" ht="12.75" hidden="1">
      <c r="B59" s="2"/>
      <c r="C59" s="2"/>
      <c r="E59" s="104">
        <v>0</v>
      </c>
      <c r="F59" s="8"/>
      <c r="G59" s="8">
        <v>0</v>
      </c>
      <c r="H59" s="8"/>
      <c r="I59" s="8">
        <v>0</v>
      </c>
      <c r="J59" s="105">
        <v>0</v>
      </c>
      <c r="K59" s="8"/>
      <c r="L59" s="104">
        <v>0</v>
      </c>
      <c r="M59" s="8"/>
      <c r="N59" s="8">
        <v>0</v>
      </c>
      <c r="O59" s="8"/>
      <c r="P59" s="8">
        <v>0</v>
      </c>
      <c r="Q59" s="105">
        <v>0</v>
      </c>
      <c r="S59" s="106">
        <f t="shared" si="12"/>
        <v>0</v>
      </c>
      <c r="T59" s="16"/>
      <c r="U59" s="39">
        <f t="shared" si="13"/>
        <v>0</v>
      </c>
      <c r="V59" s="16"/>
      <c r="W59" s="39">
        <f t="shared" si="14"/>
        <v>0</v>
      </c>
      <c r="X59" s="107">
        <f t="shared" si="15"/>
        <v>0</v>
      </c>
    </row>
    <row r="60" spans="2:24" ht="12.75" hidden="1">
      <c r="B60" s="2"/>
      <c r="C60" s="2"/>
      <c r="E60" s="104">
        <v>0</v>
      </c>
      <c r="F60" s="8"/>
      <c r="G60" s="8">
        <v>0</v>
      </c>
      <c r="H60" s="8"/>
      <c r="I60" s="8">
        <v>0</v>
      </c>
      <c r="J60" s="105">
        <v>0</v>
      </c>
      <c r="K60" s="8"/>
      <c r="L60" s="104">
        <v>0</v>
      </c>
      <c r="M60" s="8"/>
      <c r="N60" s="8">
        <v>0</v>
      </c>
      <c r="O60" s="8"/>
      <c r="P60" s="8">
        <v>0</v>
      </c>
      <c r="Q60" s="105">
        <v>0</v>
      </c>
      <c r="S60" s="106">
        <f t="shared" si="12"/>
        <v>0</v>
      </c>
      <c r="T60" s="16"/>
      <c r="U60" s="39">
        <f t="shared" si="13"/>
        <v>0</v>
      </c>
      <c r="V60" s="16"/>
      <c r="W60" s="39">
        <f t="shared" si="14"/>
        <v>0</v>
      </c>
      <c r="X60" s="107">
        <f t="shared" si="15"/>
        <v>0</v>
      </c>
    </row>
    <row r="61" spans="2:25" ht="12.75">
      <c r="B61" s="2"/>
      <c r="C61" s="2" t="s">
        <v>48</v>
      </c>
      <c r="E61" s="104">
        <v>0</v>
      </c>
      <c r="F61" s="8"/>
      <c r="G61" s="8">
        <v>0</v>
      </c>
      <c r="H61" s="8"/>
      <c r="I61" s="8">
        <v>0</v>
      </c>
      <c r="J61" s="105">
        <v>0</v>
      </c>
      <c r="K61" s="8"/>
      <c r="L61" s="104">
        <v>0</v>
      </c>
      <c r="M61" s="8"/>
      <c r="N61" s="8">
        <v>0</v>
      </c>
      <c r="O61" s="8"/>
      <c r="P61" s="8">
        <v>0</v>
      </c>
      <c r="Q61" s="105">
        <v>0</v>
      </c>
      <c r="S61" s="106">
        <f t="shared" si="12"/>
        <v>0</v>
      </c>
      <c r="T61" s="16"/>
      <c r="U61" s="39">
        <f t="shared" si="13"/>
        <v>0</v>
      </c>
      <c r="V61" s="16"/>
      <c r="W61" s="39">
        <f t="shared" si="14"/>
        <v>0</v>
      </c>
      <c r="X61" s="107">
        <f t="shared" si="15"/>
        <v>0</v>
      </c>
      <c r="Y61" s="30"/>
    </row>
    <row r="62" spans="2:24" ht="12.75" hidden="1">
      <c r="B62" s="2"/>
      <c r="C62" s="2"/>
      <c r="E62" s="104">
        <v>0</v>
      </c>
      <c r="F62" s="8"/>
      <c r="G62" s="8">
        <v>0</v>
      </c>
      <c r="H62" s="8"/>
      <c r="I62" s="8">
        <v>0</v>
      </c>
      <c r="J62" s="105">
        <v>0</v>
      </c>
      <c r="K62" s="8"/>
      <c r="L62" s="104">
        <v>0</v>
      </c>
      <c r="M62" s="8"/>
      <c r="N62" s="8">
        <v>0</v>
      </c>
      <c r="O62" s="8"/>
      <c r="P62" s="8">
        <v>0</v>
      </c>
      <c r="Q62" s="105">
        <v>0</v>
      </c>
      <c r="S62" s="106">
        <f t="shared" si="12"/>
        <v>0</v>
      </c>
      <c r="T62" s="16"/>
      <c r="U62" s="39">
        <f t="shared" si="13"/>
        <v>0</v>
      </c>
      <c r="V62" s="16"/>
      <c r="W62" s="39">
        <f t="shared" si="14"/>
        <v>0</v>
      </c>
      <c r="X62" s="107">
        <f t="shared" si="15"/>
        <v>0</v>
      </c>
    </row>
    <row r="63" spans="2:24" ht="12.75" hidden="1">
      <c r="B63" s="2"/>
      <c r="C63" s="2"/>
      <c r="E63" s="104">
        <v>0</v>
      </c>
      <c r="F63" s="8"/>
      <c r="G63" s="8">
        <v>0</v>
      </c>
      <c r="H63" s="8"/>
      <c r="I63" s="8">
        <v>0</v>
      </c>
      <c r="J63" s="105">
        <v>0</v>
      </c>
      <c r="K63" s="8"/>
      <c r="L63" s="104">
        <v>0</v>
      </c>
      <c r="M63" s="8"/>
      <c r="N63" s="8">
        <v>0</v>
      </c>
      <c r="O63" s="8"/>
      <c r="P63" s="8">
        <v>0</v>
      </c>
      <c r="Q63" s="105">
        <v>0</v>
      </c>
      <c r="S63" s="106">
        <f t="shared" si="12"/>
        <v>0</v>
      </c>
      <c r="T63" s="16"/>
      <c r="U63" s="39">
        <f t="shared" si="13"/>
        <v>0</v>
      </c>
      <c r="V63" s="16"/>
      <c r="W63" s="39">
        <f t="shared" si="14"/>
        <v>0</v>
      </c>
      <c r="X63" s="107">
        <f t="shared" si="15"/>
        <v>0</v>
      </c>
    </row>
    <row r="64" spans="2:25" ht="12.75">
      <c r="B64" s="2"/>
      <c r="C64" s="2" t="s">
        <v>49</v>
      </c>
      <c r="E64" s="104">
        <v>6</v>
      </c>
      <c r="F64" s="8"/>
      <c r="G64" s="8">
        <v>0</v>
      </c>
      <c r="H64" s="8"/>
      <c r="I64" s="8">
        <v>2</v>
      </c>
      <c r="J64" s="105">
        <v>8</v>
      </c>
      <c r="K64" s="8"/>
      <c r="L64" s="104">
        <v>7</v>
      </c>
      <c r="M64" s="8"/>
      <c r="N64" s="8">
        <v>0</v>
      </c>
      <c r="O64" s="8"/>
      <c r="P64" s="8">
        <v>2</v>
      </c>
      <c r="Q64" s="105">
        <v>9</v>
      </c>
      <c r="S64" s="106">
        <f t="shared" si="12"/>
        <v>-1</v>
      </c>
      <c r="T64" s="16"/>
      <c r="U64" s="39">
        <f t="shared" si="13"/>
        <v>0</v>
      </c>
      <c r="V64" s="16"/>
      <c r="W64" s="39">
        <f t="shared" si="14"/>
        <v>0</v>
      </c>
      <c r="X64" s="107">
        <f t="shared" si="15"/>
        <v>-1</v>
      </c>
      <c r="Y64" s="30"/>
    </row>
    <row r="65" spans="2:24" ht="12.75" hidden="1">
      <c r="B65" s="2"/>
      <c r="C65" s="2"/>
      <c r="E65" s="104">
        <v>0</v>
      </c>
      <c r="F65" s="8"/>
      <c r="G65" s="8">
        <v>0</v>
      </c>
      <c r="H65" s="8"/>
      <c r="I65" s="8">
        <v>0</v>
      </c>
      <c r="J65" s="105">
        <v>0</v>
      </c>
      <c r="K65" s="8"/>
      <c r="L65" s="104">
        <v>0</v>
      </c>
      <c r="M65" s="8"/>
      <c r="N65" s="8">
        <v>0</v>
      </c>
      <c r="O65" s="8"/>
      <c r="P65" s="8">
        <v>0</v>
      </c>
      <c r="Q65" s="105">
        <v>0</v>
      </c>
      <c r="S65" s="106">
        <f t="shared" si="12"/>
        <v>0</v>
      </c>
      <c r="T65" s="16"/>
      <c r="U65" s="39">
        <f t="shared" si="13"/>
        <v>0</v>
      </c>
      <c r="V65" s="16"/>
      <c r="W65" s="39">
        <f t="shared" si="14"/>
        <v>0</v>
      </c>
      <c r="X65" s="107">
        <f t="shared" si="15"/>
        <v>0</v>
      </c>
    </row>
    <row r="66" spans="2:24" ht="12.75" hidden="1">
      <c r="B66" s="2"/>
      <c r="C66" s="2"/>
      <c r="E66" s="104">
        <v>0</v>
      </c>
      <c r="F66" s="8"/>
      <c r="G66" s="8">
        <v>0</v>
      </c>
      <c r="H66" s="8"/>
      <c r="I66" s="8">
        <v>0</v>
      </c>
      <c r="J66" s="105">
        <v>0</v>
      </c>
      <c r="K66" s="8"/>
      <c r="L66" s="104">
        <v>0</v>
      </c>
      <c r="M66" s="8"/>
      <c r="N66" s="8">
        <v>0</v>
      </c>
      <c r="O66" s="8"/>
      <c r="P66" s="8">
        <v>0</v>
      </c>
      <c r="Q66" s="105">
        <v>0</v>
      </c>
      <c r="S66" s="106">
        <f t="shared" si="12"/>
        <v>0</v>
      </c>
      <c r="T66" s="16"/>
      <c r="U66" s="39">
        <f t="shared" si="13"/>
        <v>0</v>
      </c>
      <c r="V66" s="16"/>
      <c r="W66" s="39">
        <f t="shared" si="14"/>
        <v>0</v>
      </c>
      <c r="X66" s="107">
        <f t="shared" si="15"/>
        <v>0</v>
      </c>
    </row>
    <row r="67" spans="2:25" ht="12.75">
      <c r="B67" s="2"/>
      <c r="C67" s="2" t="s">
        <v>50</v>
      </c>
      <c r="E67" s="104">
        <v>0</v>
      </c>
      <c r="F67" s="8"/>
      <c r="G67" s="8">
        <v>0</v>
      </c>
      <c r="H67" s="8"/>
      <c r="I67" s="8">
        <v>17</v>
      </c>
      <c r="J67" s="105">
        <v>17</v>
      </c>
      <c r="K67" s="8"/>
      <c r="L67" s="104">
        <v>0</v>
      </c>
      <c r="M67" s="8"/>
      <c r="N67" s="8">
        <v>0</v>
      </c>
      <c r="O67" s="8"/>
      <c r="P67" s="8">
        <v>15</v>
      </c>
      <c r="Q67" s="105">
        <v>15</v>
      </c>
      <c r="S67" s="106">
        <f t="shared" si="12"/>
        <v>0</v>
      </c>
      <c r="T67" s="16"/>
      <c r="U67" s="39">
        <f t="shared" si="13"/>
        <v>0</v>
      </c>
      <c r="V67" s="16"/>
      <c r="W67" s="39">
        <f t="shared" si="14"/>
        <v>2</v>
      </c>
      <c r="X67" s="107">
        <f t="shared" si="15"/>
        <v>2</v>
      </c>
      <c r="Y67" s="30"/>
    </row>
    <row r="68" spans="2:24" ht="12.75" hidden="1">
      <c r="B68" s="2"/>
      <c r="C68" s="2"/>
      <c r="E68" s="104">
        <v>0</v>
      </c>
      <c r="F68" s="8"/>
      <c r="G68" s="8">
        <v>0</v>
      </c>
      <c r="H68" s="8"/>
      <c r="I68" s="8">
        <v>0</v>
      </c>
      <c r="J68" s="105">
        <v>0</v>
      </c>
      <c r="K68" s="8"/>
      <c r="L68" s="104">
        <v>0</v>
      </c>
      <c r="M68" s="8"/>
      <c r="N68" s="8">
        <v>0</v>
      </c>
      <c r="O68" s="8"/>
      <c r="P68" s="8">
        <v>0</v>
      </c>
      <c r="Q68" s="105">
        <v>0</v>
      </c>
      <c r="S68" s="106">
        <f t="shared" si="12"/>
        <v>0</v>
      </c>
      <c r="T68" s="16"/>
      <c r="U68" s="39">
        <f t="shared" si="13"/>
        <v>0</v>
      </c>
      <c r="V68" s="16"/>
      <c r="W68" s="39">
        <f t="shared" si="14"/>
        <v>0</v>
      </c>
      <c r="X68" s="107">
        <f t="shared" si="15"/>
        <v>0</v>
      </c>
    </row>
    <row r="69" spans="2:24" ht="12.75" hidden="1">
      <c r="B69" s="2"/>
      <c r="C69" s="2"/>
      <c r="E69" s="104">
        <v>0</v>
      </c>
      <c r="F69" s="8"/>
      <c r="G69" s="8">
        <v>0</v>
      </c>
      <c r="H69" s="8"/>
      <c r="I69" s="8">
        <v>0</v>
      </c>
      <c r="J69" s="105">
        <v>0</v>
      </c>
      <c r="K69" s="8"/>
      <c r="L69" s="104">
        <v>0</v>
      </c>
      <c r="M69" s="8"/>
      <c r="N69" s="8">
        <v>0</v>
      </c>
      <c r="O69" s="8"/>
      <c r="P69" s="8">
        <v>0</v>
      </c>
      <c r="Q69" s="105">
        <v>0</v>
      </c>
      <c r="S69" s="106">
        <f t="shared" si="12"/>
        <v>0</v>
      </c>
      <c r="T69" s="16"/>
      <c r="U69" s="39">
        <f t="shared" si="13"/>
        <v>0</v>
      </c>
      <c r="V69" s="16"/>
      <c r="W69" s="39">
        <f t="shared" si="14"/>
        <v>0</v>
      </c>
      <c r="X69" s="107">
        <f t="shared" si="15"/>
        <v>0</v>
      </c>
    </row>
    <row r="70" spans="2:25" ht="12.75">
      <c r="B70" s="2"/>
      <c r="C70" s="2" t="s">
        <v>51</v>
      </c>
      <c r="E70" s="104">
        <v>0</v>
      </c>
      <c r="F70" s="8"/>
      <c r="G70" s="8">
        <v>0</v>
      </c>
      <c r="H70" s="8"/>
      <c r="I70" s="8">
        <v>0</v>
      </c>
      <c r="J70" s="105">
        <v>0</v>
      </c>
      <c r="K70" s="8"/>
      <c r="L70" s="104">
        <v>0</v>
      </c>
      <c r="M70" s="8"/>
      <c r="N70" s="8">
        <v>0</v>
      </c>
      <c r="O70" s="8"/>
      <c r="P70" s="8">
        <v>0</v>
      </c>
      <c r="Q70" s="105">
        <v>0</v>
      </c>
      <c r="S70" s="106">
        <f t="shared" si="12"/>
        <v>0</v>
      </c>
      <c r="T70" s="16"/>
      <c r="U70" s="39">
        <f t="shared" si="13"/>
        <v>0</v>
      </c>
      <c r="V70" s="16"/>
      <c r="W70" s="39">
        <f t="shared" si="14"/>
        <v>0</v>
      </c>
      <c r="X70" s="107">
        <f t="shared" si="15"/>
        <v>0</v>
      </c>
      <c r="Y70" s="30"/>
    </row>
    <row r="71" spans="2:24" ht="12.75" hidden="1">
      <c r="B71" s="2"/>
      <c r="C71" s="2"/>
      <c r="E71" s="104">
        <v>0</v>
      </c>
      <c r="F71" s="8"/>
      <c r="G71" s="8">
        <v>0</v>
      </c>
      <c r="H71" s="8"/>
      <c r="I71" s="8">
        <v>0</v>
      </c>
      <c r="J71" s="105">
        <v>0</v>
      </c>
      <c r="K71" s="8"/>
      <c r="L71" s="104">
        <v>0</v>
      </c>
      <c r="M71" s="8"/>
      <c r="N71" s="8">
        <v>0</v>
      </c>
      <c r="O71" s="8"/>
      <c r="P71" s="8">
        <v>0</v>
      </c>
      <c r="Q71" s="105">
        <v>0</v>
      </c>
      <c r="S71" s="106">
        <f t="shared" si="12"/>
        <v>0</v>
      </c>
      <c r="T71" s="16"/>
      <c r="U71" s="39">
        <f t="shared" si="13"/>
        <v>0</v>
      </c>
      <c r="V71" s="16"/>
      <c r="W71" s="39">
        <f t="shared" si="14"/>
        <v>0</v>
      </c>
      <c r="X71" s="107">
        <f t="shared" si="15"/>
        <v>0</v>
      </c>
    </row>
    <row r="72" spans="2:24" ht="12.75" hidden="1">
      <c r="B72" s="2"/>
      <c r="C72" s="2"/>
      <c r="E72" s="104">
        <v>0</v>
      </c>
      <c r="F72" s="8"/>
      <c r="G72" s="8">
        <v>0</v>
      </c>
      <c r="H72" s="8"/>
      <c r="I72" s="8">
        <v>0</v>
      </c>
      <c r="J72" s="105">
        <v>0</v>
      </c>
      <c r="K72" s="8"/>
      <c r="L72" s="104">
        <v>0</v>
      </c>
      <c r="M72" s="8"/>
      <c r="N72" s="8">
        <v>0</v>
      </c>
      <c r="O72" s="8"/>
      <c r="P72" s="8">
        <v>0</v>
      </c>
      <c r="Q72" s="105">
        <v>0</v>
      </c>
      <c r="S72" s="106">
        <f t="shared" si="12"/>
        <v>0</v>
      </c>
      <c r="T72" s="16"/>
      <c r="U72" s="39">
        <f t="shared" si="13"/>
        <v>0</v>
      </c>
      <c r="V72" s="16"/>
      <c r="W72" s="39">
        <f t="shared" si="14"/>
        <v>0</v>
      </c>
      <c r="X72" s="107">
        <f t="shared" si="15"/>
        <v>0</v>
      </c>
    </row>
    <row r="73" spans="2:25" ht="12.75">
      <c r="B73" s="2"/>
      <c r="C73" s="2" t="s">
        <v>52</v>
      </c>
      <c r="E73" s="104">
        <v>0</v>
      </c>
      <c r="F73" s="8"/>
      <c r="G73" s="8">
        <v>0</v>
      </c>
      <c r="H73" s="8"/>
      <c r="I73" s="8">
        <v>0</v>
      </c>
      <c r="J73" s="105">
        <v>0</v>
      </c>
      <c r="K73" s="8"/>
      <c r="L73" s="104">
        <v>8</v>
      </c>
      <c r="M73" s="8"/>
      <c r="N73" s="8">
        <v>0</v>
      </c>
      <c r="O73" s="8"/>
      <c r="P73" s="8">
        <v>0</v>
      </c>
      <c r="Q73" s="105">
        <v>8</v>
      </c>
      <c r="S73" s="106">
        <f t="shared" si="12"/>
        <v>-8</v>
      </c>
      <c r="T73" s="16"/>
      <c r="U73" s="39">
        <f t="shared" si="13"/>
        <v>0</v>
      </c>
      <c r="V73" s="16"/>
      <c r="W73" s="39">
        <f t="shared" si="14"/>
        <v>0</v>
      </c>
      <c r="X73" s="107">
        <f t="shared" si="15"/>
        <v>-8</v>
      </c>
      <c r="Y73" s="30"/>
    </row>
    <row r="74" spans="2:24" ht="12.75" hidden="1">
      <c r="B74" s="2"/>
      <c r="C74" s="2"/>
      <c r="E74" s="104">
        <v>0</v>
      </c>
      <c r="F74" s="8"/>
      <c r="G74" s="8">
        <v>0</v>
      </c>
      <c r="H74" s="8"/>
      <c r="I74" s="8">
        <v>0</v>
      </c>
      <c r="J74" s="105">
        <v>0</v>
      </c>
      <c r="K74" s="8"/>
      <c r="L74" s="104">
        <v>0</v>
      </c>
      <c r="M74" s="8"/>
      <c r="N74" s="8">
        <v>0</v>
      </c>
      <c r="O74" s="8"/>
      <c r="P74" s="8">
        <v>0</v>
      </c>
      <c r="Q74" s="105">
        <v>0</v>
      </c>
      <c r="S74" s="106">
        <f t="shared" si="12"/>
        <v>0</v>
      </c>
      <c r="T74" s="16"/>
      <c r="U74" s="39">
        <f t="shared" si="13"/>
        <v>0</v>
      </c>
      <c r="V74" s="16"/>
      <c r="W74" s="39">
        <f t="shared" si="14"/>
        <v>0</v>
      </c>
      <c r="X74" s="107">
        <f t="shared" si="15"/>
        <v>0</v>
      </c>
    </row>
    <row r="75" spans="2:24" ht="12.75" hidden="1">
      <c r="B75" s="2"/>
      <c r="C75" s="2"/>
      <c r="E75" s="104">
        <v>0</v>
      </c>
      <c r="F75" s="8"/>
      <c r="G75" s="8">
        <v>0</v>
      </c>
      <c r="H75" s="8"/>
      <c r="I75" s="8">
        <v>0</v>
      </c>
      <c r="J75" s="105">
        <v>0</v>
      </c>
      <c r="K75" s="8"/>
      <c r="L75" s="104">
        <v>0</v>
      </c>
      <c r="M75" s="8"/>
      <c r="N75" s="8">
        <v>0</v>
      </c>
      <c r="O75" s="8"/>
      <c r="P75" s="8">
        <v>0</v>
      </c>
      <c r="Q75" s="105">
        <v>0</v>
      </c>
      <c r="S75" s="106">
        <f t="shared" si="12"/>
        <v>0</v>
      </c>
      <c r="T75" s="16"/>
      <c r="U75" s="39">
        <f t="shared" si="13"/>
        <v>0</v>
      </c>
      <c r="V75" s="16"/>
      <c r="W75" s="39">
        <f t="shared" si="14"/>
        <v>0</v>
      </c>
      <c r="X75" s="107">
        <f t="shared" si="15"/>
        <v>0</v>
      </c>
    </row>
    <row r="76" spans="2:24" ht="12.75" hidden="1">
      <c r="B76" s="2"/>
      <c r="C76" s="2" t="s">
        <v>27</v>
      </c>
      <c r="E76" s="104">
        <v>0</v>
      </c>
      <c r="F76" s="8"/>
      <c r="G76" s="8">
        <v>0</v>
      </c>
      <c r="H76" s="8"/>
      <c r="I76" s="8">
        <v>0</v>
      </c>
      <c r="J76" s="105">
        <v>0</v>
      </c>
      <c r="K76" s="8"/>
      <c r="L76" s="104">
        <v>0</v>
      </c>
      <c r="M76" s="8"/>
      <c r="N76" s="8">
        <v>0</v>
      </c>
      <c r="O76" s="8"/>
      <c r="P76" s="8">
        <v>0</v>
      </c>
      <c r="Q76" s="105">
        <v>0</v>
      </c>
      <c r="S76" s="106">
        <f t="shared" si="12"/>
        <v>0</v>
      </c>
      <c r="T76" s="16"/>
      <c r="U76" s="39">
        <f t="shared" si="13"/>
        <v>0</v>
      </c>
      <c r="V76" s="16"/>
      <c r="W76" s="39">
        <f t="shared" si="14"/>
        <v>0</v>
      </c>
      <c r="X76" s="107">
        <f t="shared" si="15"/>
        <v>0</v>
      </c>
    </row>
    <row r="77" spans="2:24" ht="12.75" hidden="1">
      <c r="B77" s="2"/>
      <c r="C77" s="2"/>
      <c r="E77" s="104">
        <v>0</v>
      </c>
      <c r="F77" s="8"/>
      <c r="G77" s="8">
        <v>0</v>
      </c>
      <c r="H77" s="8"/>
      <c r="I77" s="8">
        <v>0</v>
      </c>
      <c r="J77" s="105">
        <v>0</v>
      </c>
      <c r="K77" s="8"/>
      <c r="L77" s="104">
        <v>0</v>
      </c>
      <c r="M77" s="8"/>
      <c r="N77" s="8">
        <v>0</v>
      </c>
      <c r="O77" s="8"/>
      <c r="P77" s="8">
        <v>0</v>
      </c>
      <c r="Q77" s="105">
        <v>0</v>
      </c>
      <c r="S77" s="106">
        <f t="shared" si="12"/>
        <v>0</v>
      </c>
      <c r="T77" s="16"/>
      <c r="U77" s="39">
        <f t="shared" si="13"/>
        <v>0</v>
      </c>
      <c r="V77" s="16"/>
      <c r="W77" s="39">
        <f t="shared" si="14"/>
        <v>0</v>
      </c>
      <c r="X77" s="107">
        <f t="shared" si="15"/>
        <v>0</v>
      </c>
    </row>
    <row r="78" spans="2:24" ht="12.75" hidden="1">
      <c r="B78" s="2"/>
      <c r="C78" s="2"/>
      <c r="E78" s="104">
        <v>0</v>
      </c>
      <c r="F78" s="8"/>
      <c r="G78" s="8">
        <v>0</v>
      </c>
      <c r="H78" s="8"/>
      <c r="I78" s="8">
        <v>0</v>
      </c>
      <c r="J78" s="105">
        <v>0</v>
      </c>
      <c r="K78" s="8"/>
      <c r="L78" s="104">
        <v>0</v>
      </c>
      <c r="M78" s="8"/>
      <c r="N78" s="8">
        <v>0</v>
      </c>
      <c r="O78" s="8"/>
      <c r="P78" s="8">
        <v>0</v>
      </c>
      <c r="Q78" s="105">
        <v>0</v>
      </c>
      <c r="S78" s="106">
        <f t="shared" si="12"/>
        <v>0</v>
      </c>
      <c r="T78" s="16"/>
      <c r="U78" s="39">
        <f t="shared" si="13"/>
        <v>0</v>
      </c>
      <c r="V78" s="16"/>
      <c r="W78" s="39">
        <f t="shared" si="14"/>
        <v>0</v>
      </c>
      <c r="X78" s="107">
        <f t="shared" si="15"/>
        <v>0</v>
      </c>
    </row>
    <row r="79" spans="2:24" ht="12.75" hidden="1">
      <c r="B79" s="2"/>
      <c r="C79" s="2" t="s">
        <v>53</v>
      </c>
      <c r="E79" s="104">
        <v>0</v>
      </c>
      <c r="F79" s="8"/>
      <c r="G79" s="8">
        <v>0</v>
      </c>
      <c r="H79" s="8"/>
      <c r="I79" s="8">
        <v>0</v>
      </c>
      <c r="J79" s="105">
        <v>0</v>
      </c>
      <c r="K79" s="8"/>
      <c r="L79" s="104">
        <v>0</v>
      </c>
      <c r="M79" s="8"/>
      <c r="N79" s="8">
        <v>0</v>
      </c>
      <c r="O79" s="8"/>
      <c r="P79" s="8">
        <v>0</v>
      </c>
      <c r="Q79" s="105">
        <v>0</v>
      </c>
      <c r="S79" s="106">
        <f t="shared" si="12"/>
        <v>0</v>
      </c>
      <c r="T79" s="16"/>
      <c r="U79" s="39">
        <f t="shared" si="13"/>
        <v>0</v>
      </c>
      <c r="V79" s="16"/>
      <c r="W79" s="39">
        <f t="shared" si="14"/>
        <v>0</v>
      </c>
      <c r="X79" s="107">
        <f t="shared" si="15"/>
        <v>0</v>
      </c>
    </row>
    <row r="80" spans="2:24" ht="12.75" hidden="1">
      <c r="B80" s="2"/>
      <c r="C80" s="2"/>
      <c r="E80" s="104">
        <v>0</v>
      </c>
      <c r="F80" s="8"/>
      <c r="G80" s="8">
        <v>0</v>
      </c>
      <c r="H80" s="8"/>
      <c r="I80" s="8">
        <v>0</v>
      </c>
      <c r="J80" s="105">
        <v>0</v>
      </c>
      <c r="K80" s="8"/>
      <c r="L80" s="104">
        <v>0</v>
      </c>
      <c r="M80" s="8"/>
      <c r="N80" s="8">
        <v>0</v>
      </c>
      <c r="O80" s="8"/>
      <c r="P80" s="8">
        <v>0</v>
      </c>
      <c r="Q80" s="105">
        <v>0</v>
      </c>
      <c r="S80" s="106">
        <f t="shared" si="12"/>
        <v>0</v>
      </c>
      <c r="T80" s="16"/>
      <c r="U80" s="39">
        <f t="shared" si="13"/>
        <v>0</v>
      </c>
      <c r="V80" s="16"/>
      <c r="W80" s="39">
        <f t="shared" si="14"/>
        <v>0</v>
      </c>
      <c r="X80" s="107">
        <f t="shared" si="15"/>
        <v>0</v>
      </c>
    </row>
    <row r="81" spans="2:24" ht="12.75" hidden="1">
      <c r="B81" s="2"/>
      <c r="C81" s="2"/>
      <c r="E81" s="104">
        <v>0</v>
      </c>
      <c r="F81" s="8"/>
      <c r="G81" s="8">
        <v>0</v>
      </c>
      <c r="H81" s="8"/>
      <c r="I81" s="8">
        <v>0</v>
      </c>
      <c r="J81" s="105">
        <v>0</v>
      </c>
      <c r="K81" s="8"/>
      <c r="L81" s="104">
        <v>0</v>
      </c>
      <c r="M81" s="8"/>
      <c r="N81" s="8">
        <v>0</v>
      </c>
      <c r="O81" s="8"/>
      <c r="P81" s="8">
        <v>0</v>
      </c>
      <c r="Q81" s="105">
        <v>0</v>
      </c>
      <c r="S81" s="106">
        <f t="shared" si="12"/>
        <v>0</v>
      </c>
      <c r="T81" s="16"/>
      <c r="U81" s="39">
        <f t="shared" si="13"/>
        <v>0</v>
      </c>
      <c r="V81" s="16"/>
      <c r="W81" s="39">
        <f t="shared" si="14"/>
        <v>0</v>
      </c>
      <c r="X81" s="107">
        <f t="shared" si="15"/>
        <v>0</v>
      </c>
    </row>
    <row r="82" spans="2:25" ht="12.75">
      <c r="B82" s="2"/>
      <c r="C82" s="2" t="s">
        <v>54</v>
      </c>
      <c r="E82" s="104">
        <v>0</v>
      </c>
      <c r="F82" s="8"/>
      <c r="G82" s="8">
        <v>0</v>
      </c>
      <c r="H82" s="8"/>
      <c r="I82" s="8">
        <v>0</v>
      </c>
      <c r="J82" s="105">
        <v>0</v>
      </c>
      <c r="K82" s="8"/>
      <c r="L82" s="104">
        <v>2</v>
      </c>
      <c r="M82" s="8"/>
      <c r="N82" s="8">
        <v>0</v>
      </c>
      <c r="O82" s="8"/>
      <c r="P82" s="8">
        <v>1</v>
      </c>
      <c r="Q82" s="105">
        <v>3</v>
      </c>
      <c r="S82" s="106">
        <f t="shared" si="12"/>
        <v>-2</v>
      </c>
      <c r="T82" s="16"/>
      <c r="U82" s="39">
        <f t="shared" si="13"/>
        <v>0</v>
      </c>
      <c r="V82" s="16"/>
      <c r="W82" s="39">
        <f t="shared" si="14"/>
        <v>-1</v>
      </c>
      <c r="X82" s="107">
        <f t="shared" si="15"/>
        <v>-3</v>
      </c>
      <c r="Y82" s="30"/>
    </row>
    <row r="83" spans="2:24" ht="12.75" hidden="1">
      <c r="B83" s="2"/>
      <c r="C83" s="2"/>
      <c r="E83" s="104">
        <v>0</v>
      </c>
      <c r="F83" s="8"/>
      <c r="G83" s="8">
        <v>0</v>
      </c>
      <c r="H83" s="8"/>
      <c r="I83" s="8">
        <v>0</v>
      </c>
      <c r="J83" s="105">
        <v>0</v>
      </c>
      <c r="K83" s="8"/>
      <c r="L83" s="104">
        <v>0</v>
      </c>
      <c r="M83" s="8"/>
      <c r="N83" s="8">
        <v>0</v>
      </c>
      <c r="O83" s="8"/>
      <c r="P83" s="8">
        <v>0</v>
      </c>
      <c r="Q83" s="105">
        <v>0</v>
      </c>
      <c r="S83" s="106">
        <f t="shared" si="12"/>
        <v>0</v>
      </c>
      <c r="T83" s="16"/>
      <c r="U83" s="39">
        <f t="shared" si="13"/>
        <v>0</v>
      </c>
      <c r="V83" s="16"/>
      <c r="W83" s="39">
        <f t="shared" si="14"/>
        <v>0</v>
      </c>
      <c r="X83" s="107">
        <f t="shared" si="15"/>
        <v>0</v>
      </c>
    </row>
    <row r="84" spans="2:24" ht="12.75" hidden="1">
      <c r="B84" s="2"/>
      <c r="C84" s="2"/>
      <c r="E84" s="104">
        <v>0</v>
      </c>
      <c r="F84" s="8"/>
      <c r="G84" s="8">
        <v>0</v>
      </c>
      <c r="H84" s="8"/>
      <c r="I84" s="8">
        <v>0</v>
      </c>
      <c r="J84" s="105">
        <v>0</v>
      </c>
      <c r="K84" s="8"/>
      <c r="L84" s="104">
        <v>0</v>
      </c>
      <c r="M84" s="8"/>
      <c r="N84" s="8">
        <v>0</v>
      </c>
      <c r="O84" s="8"/>
      <c r="P84" s="8">
        <v>0</v>
      </c>
      <c r="Q84" s="105">
        <v>0</v>
      </c>
      <c r="S84" s="106">
        <f t="shared" si="12"/>
        <v>0</v>
      </c>
      <c r="T84" s="16"/>
      <c r="U84" s="39">
        <f t="shared" si="13"/>
        <v>0</v>
      </c>
      <c r="V84" s="16"/>
      <c r="W84" s="39">
        <f t="shared" si="14"/>
        <v>0</v>
      </c>
      <c r="X84" s="107">
        <f t="shared" si="15"/>
        <v>0</v>
      </c>
    </row>
    <row r="85" spans="2:25" ht="12.75">
      <c r="B85" s="2"/>
      <c r="C85" s="2" t="s">
        <v>55</v>
      </c>
      <c r="E85" s="104">
        <v>0</v>
      </c>
      <c r="F85" s="8"/>
      <c r="G85" s="8">
        <v>0</v>
      </c>
      <c r="H85" s="8"/>
      <c r="I85" s="8">
        <v>2</v>
      </c>
      <c r="J85" s="105">
        <v>2</v>
      </c>
      <c r="K85" s="8"/>
      <c r="L85" s="104">
        <v>1</v>
      </c>
      <c r="M85" s="8"/>
      <c r="N85" s="8">
        <v>0</v>
      </c>
      <c r="O85" s="8"/>
      <c r="P85" s="8">
        <v>8</v>
      </c>
      <c r="Q85" s="105">
        <v>9</v>
      </c>
      <c r="S85" s="106">
        <f t="shared" si="12"/>
        <v>-1</v>
      </c>
      <c r="T85" s="16"/>
      <c r="U85" s="39">
        <f t="shared" si="13"/>
        <v>0</v>
      </c>
      <c r="V85" s="16"/>
      <c r="W85" s="39">
        <f t="shared" si="14"/>
        <v>-6</v>
      </c>
      <c r="X85" s="107">
        <f t="shared" si="15"/>
        <v>-7</v>
      </c>
      <c r="Y85" s="30"/>
    </row>
    <row r="86" spans="2:24" ht="12.75" hidden="1">
      <c r="B86" s="2"/>
      <c r="C86" s="2"/>
      <c r="E86" s="104">
        <v>0</v>
      </c>
      <c r="F86" s="8"/>
      <c r="G86" s="8">
        <v>0</v>
      </c>
      <c r="H86" s="8"/>
      <c r="I86" s="8">
        <v>0</v>
      </c>
      <c r="J86" s="105">
        <v>0</v>
      </c>
      <c r="K86" s="8"/>
      <c r="L86" s="104">
        <v>0</v>
      </c>
      <c r="M86" s="8"/>
      <c r="N86" s="8">
        <v>0</v>
      </c>
      <c r="O86" s="8"/>
      <c r="P86" s="8">
        <v>0</v>
      </c>
      <c r="Q86" s="105">
        <v>0</v>
      </c>
      <c r="S86" s="106">
        <f t="shared" si="12"/>
        <v>0</v>
      </c>
      <c r="T86" s="16"/>
      <c r="U86" s="39">
        <f t="shared" si="13"/>
        <v>0</v>
      </c>
      <c r="V86" s="16"/>
      <c r="W86" s="39">
        <f t="shared" si="14"/>
        <v>0</v>
      </c>
      <c r="X86" s="107">
        <f t="shared" si="15"/>
        <v>0</v>
      </c>
    </row>
    <row r="87" spans="2:24" ht="12.75" hidden="1">
      <c r="B87" s="2"/>
      <c r="C87" s="2"/>
      <c r="E87" s="104">
        <v>0</v>
      </c>
      <c r="F87" s="8"/>
      <c r="G87" s="8">
        <v>0</v>
      </c>
      <c r="H87" s="8"/>
      <c r="I87" s="8">
        <v>0</v>
      </c>
      <c r="J87" s="105">
        <v>0</v>
      </c>
      <c r="K87" s="8"/>
      <c r="L87" s="104">
        <v>0</v>
      </c>
      <c r="M87" s="8"/>
      <c r="N87" s="8">
        <v>0</v>
      </c>
      <c r="O87" s="8"/>
      <c r="P87" s="8">
        <v>0</v>
      </c>
      <c r="Q87" s="105">
        <v>0</v>
      </c>
      <c r="S87" s="106">
        <f t="shared" si="12"/>
        <v>0</v>
      </c>
      <c r="T87" s="16"/>
      <c r="U87" s="39">
        <f t="shared" si="13"/>
        <v>0</v>
      </c>
      <c r="V87" s="16"/>
      <c r="W87" s="39">
        <f t="shared" si="14"/>
        <v>0</v>
      </c>
      <c r="X87" s="107">
        <f t="shared" si="15"/>
        <v>0</v>
      </c>
    </row>
    <row r="88" spans="2:25" ht="12.75">
      <c r="B88" s="2"/>
      <c r="C88" s="2" t="s">
        <v>56</v>
      </c>
      <c r="E88" s="104">
        <v>0</v>
      </c>
      <c r="F88" s="8"/>
      <c r="G88" s="8">
        <v>0</v>
      </c>
      <c r="H88" s="8"/>
      <c r="I88" s="8">
        <v>0</v>
      </c>
      <c r="J88" s="105">
        <v>0</v>
      </c>
      <c r="K88" s="8"/>
      <c r="L88" s="104">
        <v>1</v>
      </c>
      <c r="M88" s="8"/>
      <c r="N88" s="8">
        <v>0</v>
      </c>
      <c r="O88" s="8"/>
      <c r="P88" s="8">
        <v>0</v>
      </c>
      <c r="Q88" s="105">
        <v>1</v>
      </c>
      <c r="S88" s="106">
        <f t="shared" si="12"/>
        <v>-1</v>
      </c>
      <c r="T88" s="16"/>
      <c r="U88" s="39">
        <f t="shared" si="13"/>
        <v>0</v>
      </c>
      <c r="V88" s="16"/>
      <c r="W88" s="39">
        <f t="shared" si="14"/>
        <v>0</v>
      </c>
      <c r="X88" s="107">
        <f t="shared" si="15"/>
        <v>-1</v>
      </c>
      <c r="Y88" s="30"/>
    </row>
    <row r="89" spans="2:24" ht="12.75" hidden="1">
      <c r="B89" s="2"/>
      <c r="C89" s="2"/>
      <c r="E89" s="104">
        <v>0</v>
      </c>
      <c r="F89" s="8"/>
      <c r="G89" s="8">
        <v>0</v>
      </c>
      <c r="H89" s="8"/>
      <c r="I89" s="8">
        <v>0</v>
      </c>
      <c r="J89" s="105">
        <v>0</v>
      </c>
      <c r="K89" s="8"/>
      <c r="L89" s="104">
        <v>0</v>
      </c>
      <c r="M89" s="8"/>
      <c r="N89" s="8">
        <v>0</v>
      </c>
      <c r="O89" s="8"/>
      <c r="P89" s="8">
        <v>0</v>
      </c>
      <c r="Q89" s="105">
        <v>0</v>
      </c>
      <c r="S89" s="106">
        <f t="shared" si="12"/>
        <v>0</v>
      </c>
      <c r="T89" s="16"/>
      <c r="U89" s="39">
        <f t="shared" si="13"/>
        <v>0</v>
      </c>
      <c r="V89" s="16"/>
      <c r="W89" s="39">
        <f t="shared" si="14"/>
        <v>0</v>
      </c>
      <c r="X89" s="107">
        <f t="shared" si="15"/>
        <v>0</v>
      </c>
    </row>
    <row r="90" spans="2:24" ht="12.75" hidden="1">
      <c r="B90" s="2"/>
      <c r="C90" s="2"/>
      <c r="E90" s="104">
        <v>0</v>
      </c>
      <c r="F90" s="8"/>
      <c r="G90" s="8">
        <v>0</v>
      </c>
      <c r="H90" s="8"/>
      <c r="I90" s="8">
        <v>0</v>
      </c>
      <c r="J90" s="105">
        <v>0</v>
      </c>
      <c r="K90" s="8"/>
      <c r="L90" s="104">
        <v>0</v>
      </c>
      <c r="M90" s="8"/>
      <c r="N90" s="8">
        <v>0</v>
      </c>
      <c r="O90" s="8"/>
      <c r="P90" s="8">
        <v>0</v>
      </c>
      <c r="Q90" s="105">
        <v>0</v>
      </c>
      <c r="S90" s="106">
        <f t="shared" si="12"/>
        <v>0</v>
      </c>
      <c r="T90" s="16"/>
      <c r="U90" s="39">
        <f t="shared" si="13"/>
        <v>0</v>
      </c>
      <c r="V90" s="16"/>
      <c r="W90" s="39">
        <f t="shared" si="14"/>
        <v>0</v>
      </c>
      <c r="X90" s="107">
        <f t="shared" si="15"/>
        <v>0</v>
      </c>
    </row>
    <row r="91" spans="2:24" ht="12.75" hidden="1">
      <c r="B91" s="2"/>
      <c r="C91" s="2" t="s">
        <v>28</v>
      </c>
      <c r="E91" s="104">
        <v>0</v>
      </c>
      <c r="F91" s="8"/>
      <c r="G91" s="8">
        <v>0</v>
      </c>
      <c r="H91" s="8"/>
      <c r="I91" s="8">
        <v>0</v>
      </c>
      <c r="J91" s="105">
        <v>0</v>
      </c>
      <c r="K91" s="8"/>
      <c r="L91" s="104">
        <v>0</v>
      </c>
      <c r="M91" s="8"/>
      <c r="N91" s="8">
        <v>0</v>
      </c>
      <c r="O91" s="8"/>
      <c r="P91" s="8">
        <v>0</v>
      </c>
      <c r="Q91" s="105">
        <v>0</v>
      </c>
      <c r="S91" s="106">
        <f t="shared" si="12"/>
        <v>0</v>
      </c>
      <c r="T91" s="16"/>
      <c r="U91" s="39">
        <f t="shared" si="13"/>
        <v>0</v>
      </c>
      <c r="V91" s="16"/>
      <c r="W91" s="39">
        <f t="shared" si="14"/>
        <v>0</v>
      </c>
      <c r="X91" s="107">
        <f t="shared" si="15"/>
        <v>0</v>
      </c>
    </row>
    <row r="92" spans="2:24" ht="12.75" hidden="1">
      <c r="B92" s="2"/>
      <c r="C92" s="2"/>
      <c r="E92" s="104">
        <v>0</v>
      </c>
      <c r="F92" s="8"/>
      <c r="G92" s="8">
        <v>0</v>
      </c>
      <c r="H92" s="8"/>
      <c r="I92" s="8">
        <v>0</v>
      </c>
      <c r="J92" s="105">
        <v>0</v>
      </c>
      <c r="K92" s="8"/>
      <c r="L92" s="104">
        <v>0</v>
      </c>
      <c r="M92" s="8"/>
      <c r="N92" s="8">
        <v>0</v>
      </c>
      <c r="O92" s="8"/>
      <c r="P92" s="8">
        <v>0</v>
      </c>
      <c r="Q92" s="105">
        <v>0</v>
      </c>
      <c r="S92" s="106">
        <f t="shared" si="12"/>
        <v>0</v>
      </c>
      <c r="T92" s="16"/>
      <c r="U92" s="39">
        <f t="shared" si="13"/>
        <v>0</v>
      </c>
      <c r="V92" s="16"/>
      <c r="W92" s="39">
        <f t="shared" si="14"/>
        <v>0</v>
      </c>
      <c r="X92" s="107">
        <f t="shared" si="15"/>
        <v>0</v>
      </c>
    </row>
    <row r="93" spans="2:24" ht="12.75" hidden="1">
      <c r="B93" s="2"/>
      <c r="C93" s="2"/>
      <c r="E93" s="104">
        <v>0</v>
      </c>
      <c r="F93" s="8"/>
      <c r="G93" s="8">
        <v>0</v>
      </c>
      <c r="H93" s="8"/>
      <c r="I93" s="8">
        <v>0</v>
      </c>
      <c r="J93" s="105">
        <v>0</v>
      </c>
      <c r="K93" s="8"/>
      <c r="L93" s="104">
        <v>0</v>
      </c>
      <c r="M93" s="8"/>
      <c r="N93" s="8">
        <v>0</v>
      </c>
      <c r="O93" s="8"/>
      <c r="P93" s="8">
        <v>0</v>
      </c>
      <c r="Q93" s="105">
        <v>0</v>
      </c>
      <c r="S93" s="106">
        <f t="shared" si="12"/>
        <v>0</v>
      </c>
      <c r="T93" s="16"/>
      <c r="U93" s="39">
        <f t="shared" si="13"/>
        <v>0</v>
      </c>
      <c r="V93" s="16"/>
      <c r="W93" s="39">
        <f t="shared" si="14"/>
        <v>0</v>
      </c>
      <c r="X93" s="107">
        <f t="shared" si="15"/>
        <v>0</v>
      </c>
    </row>
    <row r="94" spans="2:24" ht="12.75" hidden="1">
      <c r="B94" s="2"/>
      <c r="C94" s="2" t="s">
        <v>29</v>
      </c>
      <c r="E94" s="104">
        <v>0</v>
      </c>
      <c r="F94" s="8"/>
      <c r="G94" s="8">
        <v>0</v>
      </c>
      <c r="H94" s="8"/>
      <c r="I94" s="8">
        <v>0</v>
      </c>
      <c r="J94" s="105">
        <v>0</v>
      </c>
      <c r="K94" s="8"/>
      <c r="L94" s="104">
        <v>0</v>
      </c>
      <c r="M94" s="8"/>
      <c r="N94" s="8">
        <v>0</v>
      </c>
      <c r="O94" s="8"/>
      <c r="P94" s="8">
        <v>0</v>
      </c>
      <c r="Q94" s="105">
        <v>0</v>
      </c>
      <c r="S94" s="106">
        <f t="shared" si="12"/>
        <v>0</v>
      </c>
      <c r="T94" s="16"/>
      <c r="U94" s="39">
        <f t="shared" si="13"/>
        <v>0</v>
      </c>
      <c r="V94" s="16"/>
      <c r="W94" s="39">
        <f t="shared" si="14"/>
        <v>0</v>
      </c>
      <c r="X94" s="107">
        <f t="shared" si="15"/>
        <v>0</v>
      </c>
    </row>
    <row r="95" spans="2:24" ht="12.75" hidden="1">
      <c r="B95" s="2"/>
      <c r="C95" s="2"/>
      <c r="E95" s="104">
        <v>0</v>
      </c>
      <c r="F95" s="8"/>
      <c r="G95" s="8">
        <v>0</v>
      </c>
      <c r="H95" s="8"/>
      <c r="I95" s="8">
        <v>0</v>
      </c>
      <c r="J95" s="105">
        <v>0</v>
      </c>
      <c r="K95" s="8"/>
      <c r="L95" s="104">
        <v>0</v>
      </c>
      <c r="M95" s="8"/>
      <c r="N95" s="8">
        <v>0</v>
      </c>
      <c r="O95" s="8"/>
      <c r="P95" s="8">
        <v>0</v>
      </c>
      <c r="Q95" s="105">
        <v>0</v>
      </c>
      <c r="S95" s="106">
        <f t="shared" si="12"/>
        <v>0</v>
      </c>
      <c r="T95" s="16"/>
      <c r="U95" s="39">
        <f t="shared" si="13"/>
        <v>0</v>
      </c>
      <c r="V95" s="16"/>
      <c r="W95" s="39">
        <f t="shared" si="14"/>
        <v>0</v>
      </c>
      <c r="X95" s="107">
        <f t="shared" si="15"/>
        <v>0</v>
      </c>
    </row>
    <row r="96" spans="2:24" ht="12.75" hidden="1">
      <c r="B96" s="2"/>
      <c r="C96" s="2"/>
      <c r="E96" s="104">
        <v>0</v>
      </c>
      <c r="F96" s="8"/>
      <c r="G96" s="8">
        <v>0</v>
      </c>
      <c r="H96" s="8"/>
      <c r="I96" s="8">
        <v>0</v>
      </c>
      <c r="J96" s="105">
        <v>0</v>
      </c>
      <c r="K96" s="8"/>
      <c r="L96" s="104">
        <v>0</v>
      </c>
      <c r="M96" s="8"/>
      <c r="N96" s="8">
        <v>0</v>
      </c>
      <c r="O96" s="8"/>
      <c r="P96" s="8">
        <v>0</v>
      </c>
      <c r="Q96" s="105">
        <v>0</v>
      </c>
      <c r="S96" s="106">
        <f t="shared" si="12"/>
        <v>0</v>
      </c>
      <c r="T96" s="16"/>
      <c r="U96" s="39">
        <f t="shared" si="13"/>
        <v>0</v>
      </c>
      <c r="V96" s="16"/>
      <c r="W96" s="39">
        <f t="shared" si="14"/>
        <v>0</v>
      </c>
      <c r="X96" s="107">
        <f t="shared" si="15"/>
        <v>0</v>
      </c>
    </row>
    <row r="97" spans="2:25" ht="12.75">
      <c r="B97" s="2"/>
      <c r="C97" s="2" t="s">
        <v>57</v>
      </c>
      <c r="E97" s="104">
        <v>0</v>
      </c>
      <c r="F97" s="8"/>
      <c r="G97" s="8">
        <v>30</v>
      </c>
      <c r="H97" s="8"/>
      <c r="I97" s="8">
        <v>0</v>
      </c>
      <c r="J97" s="105">
        <v>30</v>
      </c>
      <c r="K97" s="8"/>
      <c r="L97" s="104">
        <v>0</v>
      </c>
      <c r="M97" s="8"/>
      <c r="N97" s="8">
        <v>30</v>
      </c>
      <c r="O97" s="8"/>
      <c r="P97" s="8">
        <v>0</v>
      </c>
      <c r="Q97" s="105">
        <v>30</v>
      </c>
      <c r="S97" s="106">
        <f t="shared" si="12"/>
        <v>0</v>
      </c>
      <c r="T97" s="16"/>
      <c r="U97" s="39">
        <f t="shared" si="13"/>
        <v>0</v>
      </c>
      <c r="V97" s="16"/>
      <c r="W97" s="39">
        <f t="shared" si="14"/>
        <v>0</v>
      </c>
      <c r="X97" s="107">
        <f t="shared" si="15"/>
        <v>0</v>
      </c>
      <c r="Y97" s="30"/>
    </row>
    <row r="98" spans="2:24" ht="12.75" hidden="1">
      <c r="B98" s="2"/>
      <c r="C98" s="2"/>
      <c r="E98" s="104">
        <v>0</v>
      </c>
      <c r="F98" s="8"/>
      <c r="G98" s="8">
        <v>0</v>
      </c>
      <c r="H98" s="8"/>
      <c r="I98" s="8">
        <v>0</v>
      </c>
      <c r="J98" s="105">
        <v>0</v>
      </c>
      <c r="K98" s="8"/>
      <c r="L98" s="104">
        <v>0</v>
      </c>
      <c r="M98" s="8"/>
      <c r="N98" s="8">
        <v>0</v>
      </c>
      <c r="O98" s="8"/>
      <c r="P98" s="8">
        <v>0</v>
      </c>
      <c r="Q98" s="105">
        <v>0</v>
      </c>
      <c r="S98" s="106">
        <f t="shared" si="12"/>
        <v>0</v>
      </c>
      <c r="T98" s="16"/>
      <c r="U98" s="39">
        <f t="shared" si="13"/>
        <v>0</v>
      </c>
      <c r="V98" s="16"/>
      <c r="W98" s="39">
        <f t="shared" si="14"/>
        <v>0</v>
      </c>
      <c r="X98" s="107">
        <f t="shared" si="15"/>
        <v>0</v>
      </c>
    </row>
    <row r="99" spans="2:24" ht="12.75" hidden="1">
      <c r="B99" s="2"/>
      <c r="C99" s="2"/>
      <c r="E99" s="104">
        <v>0</v>
      </c>
      <c r="F99" s="8"/>
      <c r="G99" s="8">
        <v>0</v>
      </c>
      <c r="H99" s="8"/>
      <c r="I99" s="8">
        <v>0</v>
      </c>
      <c r="J99" s="105">
        <v>0</v>
      </c>
      <c r="K99" s="8"/>
      <c r="L99" s="104">
        <v>0</v>
      </c>
      <c r="M99" s="8"/>
      <c r="N99" s="8">
        <v>0</v>
      </c>
      <c r="O99" s="8"/>
      <c r="P99" s="8">
        <v>0</v>
      </c>
      <c r="Q99" s="105">
        <v>0</v>
      </c>
      <c r="S99" s="106">
        <f t="shared" si="12"/>
        <v>0</v>
      </c>
      <c r="T99" s="16"/>
      <c r="U99" s="39">
        <f t="shared" si="13"/>
        <v>0</v>
      </c>
      <c r="V99" s="16"/>
      <c r="W99" s="39">
        <f t="shared" si="14"/>
        <v>0</v>
      </c>
      <c r="X99" s="107">
        <f t="shared" si="15"/>
        <v>0</v>
      </c>
    </row>
    <row r="100" spans="2:25" ht="12.75">
      <c r="B100" s="2"/>
      <c r="C100" s="2" t="s">
        <v>58</v>
      </c>
      <c r="E100" s="104">
        <v>18</v>
      </c>
      <c r="F100" s="8"/>
      <c r="G100" s="8">
        <v>0</v>
      </c>
      <c r="H100" s="8"/>
      <c r="I100" s="8">
        <v>18</v>
      </c>
      <c r="J100" s="105">
        <v>36</v>
      </c>
      <c r="K100" s="8"/>
      <c r="L100" s="104">
        <v>18</v>
      </c>
      <c r="M100" s="8"/>
      <c r="N100" s="8">
        <v>0</v>
      </c>
      <c r="O100" s="8"/>
      <c r="P100" s="8">
        <v>18</v>
      </c>
      <c r="Q100" s="105">
        <v>36</v>
      </c>
      <c r="S100" s="106">
        <f t="shared" si="12"/>
        <v>0</v>
      </c>
      <c r="T100" s="16"/>
      <c r="U100" s="39">
        <f t="shared" si="13"/>
        <v>0</v>
      </c>
      <c r="V100" s="16"/>
      <c r="W100" s="39">
        <f t="shared" si="14"/>
        <v>0</v>
      </c>
      <c r="X100" s="107">
        <f t="shared" si="15"/>
        <v>0</v>
      </c>
      <c r="Y100" s="30"/>
    </row>
    <row r="101" spans="2:24" ht="12.75" hidden="1">
      <c r="B101" s="2"/>
      <c r="C101" s="2"/>
      <c r="E101" s="104">
        <v>0</v>
      </c>
      <c r="F101" s="8"/>
      <c r="G101" s="8">
        <v>0</v>
      </c>
      <c r="H101" s="8"/>
      <c r="I101" s="8">
        <v>0</v>
      </c>
      <c r="J101" s="105">
        <v>0</v>
      </c>
      <c r="K101" s="8"/>
      <c r="L101" s="104">
        <v>0</v>
      </c>
      <c r="M101" s="8"/>
      <c r="N101" s="8">
        <v>0</v>
      </c>
      <c r="O101" s="8"/>
      <c r="P101" s="8">
        <v>0</v>
      </c>
      <c r="Q101" s="105">
        <v>0</v>
      </c>
      <c r="S101" s="106">
        <f t="shared" si="12"/>
        <v>0</v>
      </c>
      <c r="T101" s="16"/>
      <c r="U101" s="39">
        <f t="shared" si="13"/>
        <v>0</v>
      </c>
      <c r="V101" s="16"/>
      <c r="W101" s="39">
        <f t="shared" si="14"/>
        <v>0</v>
      </c>
      <c r="X101" s="107">
        <f t="shared" si="15"/>
        <v>0</v>
      </c>
    </row>
    <row r="102" spans="2:24" ht="12.75" hidden="1">
      <c r="B102" s="2"/>
      <c r="C102" s="2"/>
      <c r="E102" s="104">
        <v>0</v>
      </c>
      <c r="F102" s="8"/>
      <c r="G102" s="8">
        <v>0</v>
      </c>
      <c r="H102" s="8"/>
      <c r="I102" s="8">
        <v>0</v>
      </c>
      <c r="J102" s="105">
        <v>0</v>
      </c>
      <c r="K102" s="8"/>
      <c r="L102" s="104">
        <v>0</v>
      </c>
      <c r="M102" s="8"/>
      <c r="N102" s="8">
        <v>0</v>
      </c>
      <c r="O102" s="8"/>
      <c r="P102" s="8">
        <v>0</v>
      </c>
      <c r="Q102" s="105">
        <v>0</v>
      </c>
      <c r="S102" s="106">
        <f t="shared" si="12"/>
        <v>0</v>
      </c>
      <c r="T102" s="16"/>
      <c r="U102" s="39">
        <f t="shared" si="13"/>
        <v>0</v>
      </c>
      <c r="V102" s="16"/>
      <c r="W102" s="39">
        <f t="shared" si="14"/>
        <v>0</v>
      </c>
      <c r="X102" s="107">
        <f t="shared" si="15"/>
        <v>0</v>
      </c>
    </row>
    <row r="103" spans="2:25" ht="12.75">
      <c r="B103" s="2"/>
      <c r="C103" s="2" t="s">
        <v>59</v>
      </c>
      <c r="E103" s="104">
        <v>3</v>
      </c>
      <c r="F103" s="8"/>
      <c r="G103" s="8">
        <v>0</v>
      </c>
      <c r="H103" s="8"/>
      <c r="I103" s="8">
        <v>10</v>
      </c>
      <c r="J103" s="105">
        <v>13</v>
      </c>
      <c r="K103" s="8"/>
      <c r="L103" s="104">
        <v>3</v>
      </c>
      <c r="M103" s="8"/>
      <c r="N103" s="8">
        <v>0</v>
      </c>
      <c r="O103" s="8"/>
      <c r="P103" s="8">
        <v>8</v>
      </c>
      <c r="Q103" s="105">
        <v>11</v>
      </c>
      <c r="S103" s="106">
        <f t="shared" si="12"/>
        <v>0</v>
      </c>
      <c r="T103" s="16"/>
      <c r="U103" s="39">
        <f t="shared" si="13"/>
        <v>0</v>
      </c>
      <c r="V103" s="16"/>
      <c r="W103" s="39">
        <f t="shared" si="14"/>
        <v>2</v>
      </c>
      <c r="X103" s="107">
        <f t="shared" si="15"/>
        <v>2</v>
      </c>
      <c r="Y103" s="30"/>
    </row>
    <row r="104" spans="2:24" ht="12.75" hidden="1">
      <c r="B104" s="2"/>
      <c r="C104" s="2"/>
      <c r="E104" s="104">
        <v>0</v>
      </c>
      <c r="F104" s="8"/>
      <c r="G104" s="8">
        <v>0</v>
      </c>
      <c r="H104" s="8"/>
      <c r="I104" s="8">
        <v>0</v>
      </c>
      <c r="J104" s="105">
        <v>0</v>
      </c>
      <c r="K104" s="8"/>
      <c r="L104" s="104">
        <v>0</v>
      </c>
      <c r="M104" s="8"/>
      <c r="N104" s="8">
        <v>0</v>
      </c>
      <c r="O104" s="8"/>
      <c r="P104" s="8">
        <v>0</v>
      </c>
      <c r="Q104" s="105">
        <v>0</v>
      </c>
      <c r="S104" s="106">
        <f t="shared" si="12"/>
        <v>0</v>
      </c>
      <c r="T104" s="16"/>
      <c r="U104" s="39">
        <f t="shared" si="13"/>
        <v>0</v>
      </c>
      <c r="V104" s="16"/>
      <c r="W104" s="39">
        <f t="shared" si="14"/>
        <v>0</v>
      </c>
      <c r="X104" s="107">
        <f t="shared" si="15"/>
        <v>0</v>
      </c>
    </row>
    <row r="105" spans="2:25" ht="12.75">
      <c r="B105" s="2"/>
      <c r="C105" s="2" t="s">
        <v>79</v>
      </c>
      <c r="E105" s="104">
        <v>0</v>
      </c>
      <c r="F105" s="8"/>
      <c r="G105" s="8">
        <v>0</v>
      </c>
      <c r="H105" s="8"/>
      <c r="I105" s="8">
        <v>0</v>
      </c>
      <c r="J105" s="105">
        <v>0</v>
      </c>
      <c r="K105" s="8"/>
      <c r="L105" s="104">
        <v>0</v>
      </c>
      <c r="M105" s="8"/>
      <c r="N105" s="8">
        <v>0</v>
      </c>
      <c r="O105" s="8"/>
      <c r="P105" s="8">
        <v>5</v>
      </c>
      <c r="Q105" s="105">
        <v>5</v>
      </c>
      <c r="S105" s="106">
        <f t="shared" si="12"/>
        <v>0</v>
      </c>
      <c r="T105" s="16"/>
      <c r="U105" s="39">
        <f t="shared" si="13"/>
        <v>0</v>
      </c>
      <c r="V105" s="16"/>
      <c r="W105" s="39">
        <f t="shared" si="14"/>
        <v>-5</v>
      </c>
      <c r="X105" s="107">
        <f t="shared" si="15"/>
        <v>-5</v>
      </c>
      <c r="Y105" s="30"/>
    </row>
    <row r="106" spans="2:25" ht="12.75">
      <c r="B106" s="2"/>
      <c r="C106" s="2" t="s">
        <v>60</v>
      </c>
      <c r="E106" s="104">
        <v>0</v>
      </c>
      <c r="F106" s="8"/>
      <c r="G106" s="8">
        <v>0</v>
      </c>
      <c r="H106" s="8"/>
      <c r="I106" s="8">
        <v>0</v>
      </c>
      <c r="J106" s="105">
        <v>0</v>
      </c>
      <c r="K106" s="8"/>
      <c r="L106" s="104">
        <v>0</v>
      </c>
      <c r="M106" s="8"/>
      <c r="N106" s="8">
        <v>0</v>
      </c>
      <c r="O106" s="8"/>
      <c r="P106" s="8">
        <v>0</v>
      </c>
      <c r="Q106" s="105">
        <v>0</v>
      </c>
      <c r="S106" s="106">
        <f t="shared" si="12"/>
        <v>0</v>
      </c>
      <c r="T106" s="16"/>
      <c r="U106" s="39">
        <f t="shared" si="13"/>
        <v>0</v>
      </c>
      <c r="V106" s="16"/>
      <c r="W106" s="39">
        <f t="shared" si="14"/>
        <v>0</v>
      </c>
      <c r="X106" s="107">
        <f t="shared" si="15"/>
        <v>0</v>
      </c>
      <c r="Y106" s="30"/>
    </row>
    <row r="107" spans="2:24" ht="12.75" hidden="1">
      <c r="B107" s="2"/>
      <c r="C107" s="2"/>
      <c r="E107" s="104">
        <v>0</v>
      </c>
      <c r="F107" s="8"/>
      <c r="G107" s="8">
        <v>0</v>
      </c>
      <c r="H107" s="8"/>
      <c r="I107" s="8">
        <v>0</v>
      </c>
      <c r="J107" s="105">
        <v>0</v>
      </c>
      <c r="K107" s="8"/>
      <c r="L107" s="104">
        <v>0</v>
      </c>
      <c r="M107" s="8"/>
      <c r="N107" s="8">
        <v>0</v>
      </c>
      <c r="O107" s="8"/>
      <c r="P107" s="8">
        <v>0</v>
      </c>
      <c r="Q107" s="105">
        <v>0</v>
      </c>
      <c r="S107" s="106">
        <f t="shared" si="12"/>
        <v>0</v>
      </c>
      <c r="T107" s="16"/>
      <c r="U107" s="39">
        <f t="shared" si="13"/>
        <v>0</v>
      </c>
      <c r="V107" s="16"/>
      <c r="W107" s="39">
        <f t="shared" si="14"/>
        <v>0</v>
      </c>
      <c r="X107" s="107">
        <f t="shared" si="15"/>
        <v>0</v>
      </c>
    </row>
    <row r="108" spans="2:24" ht="12.75" hidden="1">
      <c r="B108" s="2"/>
      <c r="C108" s="2"/>
      <c r="E108" s="104">
        <v>0</v>
      </c>
      <c r="F108" s="8"/>
      <c r="G108" s="8">
        <v>0</v>
      </c>
      <c r="H108" s="8"/>
      <c r="I108" s="8">
        <v>0</v>
      </c>
      <c r="J108" s="105">
        <v>0</v>
      </c>
      <c r="K108" s="8"/>
      <c r="L108" s="104">
        <v>0</v>
      </c>
      <c r="M108" s="8"/>
      <c r="N108" s="8">
        <v>0</v>
      </c>
      <c r="O108" s="8"/>
      <c r="P108" s="8">
        <v>0</v>
      </c>
      <c r="Q108" s="105">
        <v>0</v>
      </c>
      <c r="S108" s="106">
        <f t="shared" si="12"/>
        <v>0</v>
      </c>
      <c r="T108" s="16"/>
      <c r="U108" s="39">
        <f t="shared" si="13"/>
        <v>0</v>
      </c>
      <c r="V108" s="16"/>
      <c r="W108" s="39">
        <f t="shared" si="14"/>
        <v>0</v>
      </c>
      <c r="X108" s="107">
        <f t="shared" si="15"/>
        <v>0</v>
      </c>
    </row>
    <row r="109" spans="2:25" ht="12.75">
      <c r="B109" s="2"/>
      <c r="C109" s="2" t="s">
        <v>61</v>
      </c>
      <c r="E109" s="104">
        <v>0</v>
      </c>
      <c r="F109" s="8"/>
      <c r="G109" s="8">
        <v>0</v>
      </c>
      <c r="H109" s="8"/>
      <c r="I109" s="8">
        <v>1</v>
      </c>
      <c r="J109" s="105">
        <v>1</v>
      </c>
      <c r="K109" s="8"/>
      <c r="L109" s="104">
        <v>0</v>
      </c>
      <c r="M109" s="8"/>
      <c r="N109" s="8">
        <v>0</v>
      </c>
      <c r="O109" s="8"/>
      <c r="P109" s="8">
        <v>0</v>
      </c>
      <c r="Q109" s="105">
        <v>0</v>
      </c>
      <c r="S109" s="106">
        <f t="shared" si="12"/>
        <v>0</v>
      </c>
      <c r="T109" s="16"/>
      <c r="U109" s="39">
        <f t="shared" si="13"/>
        <v>0</v>
      </c>
      <c r="V109" s="16"/>
      <c r="W109" s="39">
        <f t="shared" si="14"/>
        <v>1</v>
      </c>
      <c r="X109" s="107">
        <f t="shared" si="15"/>
        <v>1</v>
      </c>
      <c r="Y109" s="30"/>
    </row>
    <row r="110" spans="2:24" ht="12.75" hidden="1">
      <c r="B110" s="2"/>
      <c r="C110" s="2"/>
      <c r="E110" s="104">
        <v>0</v>
      </c>
      <c r="F110" s="8"/>
      <c r="G110" s="8">
        <v>0</v>
      </c>
      <c r="H110" s="8"/>
      <c r="I110" s="8">
        <v>0</v>
      </c>
      <c r="J110" s="105">
        <v>0</v>
      </c>
      <c r="K110" s="8"/>
      <c r="L110" s="104">
        <v>0</v>
      </c>
      <c r="M110" s="8"/>
      <c r="N110" s="8">
        <v>0</v>
      </c>
      <c r="O110" s="8"/>
      <c r="P110" s="8">
        <v>0</v>
      </c>
      <c r="Q110" s="105">
        <v>0</v>
      </c>
      <c r="S110" s="106">
        <f aca="true" t="shared" si="16" ref="S110:S171">+E110-L110</f>
        <v>0</v>
      </c>
      <c r="T110" s="16"/>
      <c r="U110" s="39">
        <f aca="true" t="shared" si="17" ref="U110:U171">+G110-N110</f>
        <v>0</v>
      </c>
      <c r="V110" s="16"/>
      <c r="W110" s="39">
        <f aca="true" t="shared" si="18" ref="W110:W171">+I110-P110</f>
        <v>0</v>
      </c>
      <c r="X110" s="107">
        <f aca="true" t="shared" si="19" ref="X110:X171">+J110-Q110</f>
        <v>0</v>
      </c>
    </row>
    <row r="111" spans="2:24" ht="12.75" hidden="1">
      <c r="B111" s="2"/>
      <c r="C111" s="2"/>
      <c r="E111" s="104">
        <v>0</v>
      </c>
      <c r="F111" s="8"/>
      <c r="G111" s="8">
        <v>0</v>
      </c>
      <c r="H111" s="8"/>
      <c r="I111" s="8">
        <v>0</v>
      </c>
      <c r="J111" s="105">
        <v>0</v>
      </c>
      <c r="K111" s="8"/>
      <c r="L111" s="104">
        <v>0</v>
      </c>
      <c r="M111" s="8"/>
      <c r="N111" s="8">
        <v>0</v>
      </c>
      <c r="O111" s="8"/>
      <c r="P111" s="8">
        <v>0</v>
      </c>
      <c r="Q111" s="105">
        <v>0</v>
      </c>
      <c r="S111" s="106">
        <f t="shared" si="16"/>
        <v>0</v>
      </c>
      <c r="T111" s="16"/>
      <c r="U111" s="39">
        <f t="shared" si="17"/>
        <v>0</v>
      </c>
      <c r="V111" s="16"/>
      <c r="W111" s="39">
        <f t="shared" si="18"/>
        <v>0</v>
      </c>
      <c r="X111" s="107">
        <f t="shared" si="19"/>
        <v>0</v>
      </c>
    </row>
    <row r="112" spans="2:25" ht="12.75">
      <c r="B112" s="2"/>
      <c r="C112" s="2" t="s">
        <v>62</v>
      </c>
      <c r="E112" s="104">
        <v>0</v>
      </c>
      <c r="F112" s="8"/>
      <c r="G112" s="8">
        <v>0</v>
      </c>
      <c r="H112" s="8"/>
      <c r="I112" s="8">
        <v>1</v>
      </c>
      <c r="J112" s="105">
        <v>1</v>
      </c>
      <c r="K112" s="8"/>
      <c r="L112" s="104">
        <v>0</v>
      </c>
      <c r="M112" s="8"/>
      <c r="N112" s="8">
        <v>0</v>
      </c>
      <c r="O112" s="8"/>
      <c r="P112" s="8">
        <v>2</v>
      </c>
      <c r="Q112" s="105">
        <v>2</v>
      </c>
      <c r="S112" s="106">
        <f t="shared" si="16"/>
        <v>0</v>
      </c>
      <c r="T112" s="16"/>
      <c r="U112" s="39">
        <f t="shared" si="17"/>
        <v>0</v>
      </c>
      <c r="V112" s="16"/>
      <c r="W112" s="39">
        <f t="shared" si="18"/>
        <v>-1</v>
      </c>
      <c r="X112" s="107">
        <f t="shared" si="19"/>
        <v>-1</v>
      </c>
      <c r="Y112" s="30"/>
    </row>
    <row r="113" spans="2:24" ht="12.75" hidden="1">
      <c r="B113" s="2"/>
      <c r="C113" s="2"/>
      <c r="E113" s="104">
        <v>0</v>
      </c>
      <c r="F113" s="8"/>
      <c r="G113" s="8">
        <v>0</v>
      </c>
      <c r="H113" s="8"/>
      <c r="I113" s="8">
        <v>0</v>
      </c>
      <c r="J113" s="105">
        <v>0</v>
      </c>
      <c r="K113" s="8"/>
      <c r="L113" s="104">
        <v>0</v>
      </c>
      <c r="M113" s="8"/>
      <c r="N113" s="8">
        <v>0</v>
      </c>
      <c r="O113" s="8"/>
      <c r="P113" s="8">
        <v>0</v>
      </c>
      <c r="Q113" s="105">
        <v>0</v>
      </c>
      <c r="S113" s="106">
        <f t="shared" si="16"/>
        <v>0</v>
      </c>
      <c r="T113" s="16"/>
      <c r="U113" s="39">
        <f t="shared" si="17"/>
        <v>0</v>
      </c>
      <c r="V113" s="16"/>
      <c r="W113" s="39">
        <f t="shared" si="18"/>
        <v>0</v>
      </c>
      <c r="X113" s="107">
        <f t="shared" si="19"/>
        <v>0</v>
      </c>
    </row>
    <row r="114" spans="2:24" ht="12.75" hidden="1">
      <c r="B114" s="2"/>
      <c r="C114" s="2"/>
      <c r="E114" s="104">
        <v>0</v>
      </c>
      <c r="F114" s="8"/>
      <c r="G114" s="8">
        <v>0</v>
      </c>
      <c r="H114" s="8"/>
      <c r="I114" s="8">
        <v>0</v>
      </c>
      <c r="J114" s="105">
        <v>0</v>
      </c>
      <c r="K114" s="8"/>
      <c r="L114" s="104">
        <v>0</v>
      </c>
      <c r="M114" s="8"/>
      <c r="N114" s="8">
        <v>0</v>
      </c>
      <c r="O114" s="8"/>
      <c r="P114" s="8">
        <v>0</v>
      </c>
      <c r="Q114" s="105">
        <v>0</v>
      </c>
      <c r="S114" s="106">
        <f t="shared" si="16"/>
        <v>0</v>
      </c>
      <c r="T114" s="16"/>
      <c r="U114" s="39">
        <f t="shared" si="17"/>
        <v>0</v>
      </c>
      <c r="V114" s="16"/>
      <c r="W114" s="39">
        <f t="shared" si="18"/>
        <v>0</v>
      </c>
      <c r="X114" s="107">
        <f t="shared" si="19"/>
        <v>0</v>
      </c>
    </row>
    <row r="115" spans="2:25" ht="12.75">
      <c r="B115" s="2"/>
      <c r="C115" s="2" t="s">
        <v>63</v>
      </c>
      <c r="E115" s="104">
        <v>5</v>
      </c>
      <c r="F115" s="8"/>
      <c r="G115" s="8">
        <v>0</v>
      </c>
      <c r="H115" s="8"/>
      <c r="I115" s="8">
        <v>3</v>
      </c>
      <c r="J115" s="105">
        <v>8</v>
      </c>
      <c r="K115" s="8"/>
      <c r="L115" s="104">
        <v>4</v>
      </c>
      <c r="M115" s="8"/>
      <c r="N115" s="8">
        <v>0</v>
      </c>
      <c r="O115" s="8"/>
      <c r="P115" s="8">
        <v>4</v>
      </c>
      <c r="Q115" s="105">
        <v>8</v>
      </c>
      <c r="S115" s="106">
        <f t="shared" si="16"/>
        <v>1</v>
      </c>
      <c r="T115" s="16"/>
      <c r="U115" s="39">
        <f t="shared" si="17"/>
        <v>0</v>
      </c>
      <c r="V115" s="16"/>
      <c r="W115" s="39">
        <f t="shared" si="18"/>
        <v>-1</v>
      </c>
      <c r="X115" s="107">
        <f t="shared" si="19"/>
        <v>0</v>
      </c>
      <c r="Y115" s="30"/>
    </row>
    <row r="116" spans="2:24" ht="12.75" hidden="1">
      <c r="B116" s="2"/>
      <c r="C116" s="2"/>
      <c r="E116" s="104">
        <v>0</v>
      </c>
      <c r="F116" s="8"/>
      <c r="G116" s="8">
        <v>0</v>
      </c>
      <c r="H116" s="8"/>
      <c r="I116" s="8">
        <v>0</v>
      </c>
      <c r="J116" s="105">
        <v>0</v>
      </c>
      <c r="K116" s="8"/>
      <c r="L116" s="104">
        <v>0</v>
      </c>
      <c r="M116" s="8"/>
      <c r="N116" s="8">
        <v>0</v>
      </c>
      <c r="O116" s="8"/>
      <c r="P116" s="8">
        <v>0</v>
      </c>
      <c r="Q116" s="105">
        <v>0</v>
      </c>
      <c r="S116" s="106">
        <f t="shared" si="16"/>
        <v>0</v>
      </c>
      <c r="T116" s="16"/>
      <c r="U116" s="39">
        <f t="shared" si="17"/>
        <v>0</v>
      </c>
      <c r="V116" s="16"/>
      <c r="W116" s="39">
        <f t="shared" si="18"/>
        <v>0</v>
      </c>
      <c r="X116" s="107">
        <f t="shared" si="19"/>
        <v>0</v>
      </c>
    </row>
    <row r="117" spans="2:24" ht="12.75" hidden="1">
      <c r="B117" s="2"/>
      <c r="C117" s="2"/>
      <c r="E117" s="104">
        <v>0</v>
      </c>
      <c r="F117" s="8"/>
      <c r="G117" s="8">
        <v>0</v>
      </c>
      <c r="H117" s="8"/>
      <c r="I117" s="8">
        <v>0</v>
      </c>
      <c r="J117" s="105">
        <v>0</v>
      </c>
      <c r="K117" s="8"/>
      <c r="L117" s="104">
        <v>0</v>
      </c>
      <c r="M117" s="8"/>
      <c r="N117" s="8">
        <v>0</v>
      </c>
      <c r="O117" s="8"/>
      <c r="P117" s="8">
        <v>0</v>
      </c>
      <c r="Q117" s="105">
        <v>0</v>
      </c>
      <c r="S117" s="106">
        <f t="shared" si="16"/>
        <v>0</v>
      </c>
      <c r="T117" s="16"/>
      <c r="U117" s="39">
        <f t="shared" si="17"/>
        <v>0</v>
      </c>
      <c r="V117" s="16"/>
      <c r="W117" s="39">
        <f t="shared" si="18"/>
        <v>0</v>
      </c>
      <c r="X117" s="107">
        <f t="shared" si="19"/>
        <v>0</v>
      </c>
    </row>
    <row r="118" spans="2:25" ht="12.75">
      <c r="B118" s="2"/>
      <c r="C118" s="2" t="s">
        <v>64</v>
      </c>
      <c r="E118" s="104">
        <v>3</v>
      </c>
      <c r="F118" s="8"/>
      <c r="G118" s="8">
        <v>0</v>
      </c>
      <c r="H118" s="8"/>
      <c r="I118" s="8">
        <v>3</v>
      </c>
      <c r="J118" s="105">
        <v>6</v>
      </c>
      <c r="K118" s="8"/>
      <c r="L118" s="104">
        <v>4</v>
      </c>
      <c r="M118" s="8"/>
      <c r="N118" s="8">
        <v>0</v>
      </c>
      <c r="O118" s="8"/>
      <c r="P118" s="8">
        <v>3</v>
      </c>
      <c r="Q118" s="105">
        <v>7</v>
      </c>
      <c r="S118" s="106">
        <f t="shared" si="16"/>
        <v>-1</v>
      </c>
      <c r="T118" s="16"/>
      <c r="U118" s="39">
        <f t="shared" si="17"/>
        <v>0</v>
      </c>
      <c r="V118" s="16"/>
      <c r="W118" s="39">
        <f t="shared" si="18"/>
        <v>0</v>
      </c>
      <c r="X118" s="107">
        <f t="shared" si="19"/>
        <v>-1</v>
      </c>
      <c r="Y118" s="30"/>
    </row>
    <row r="119" spans="2:24" ht="12.75" hidden="1">
      <c r="B119" s="2"/>
      <c r="C119" s="2"/>
      <c r="E119" s="104">
        <v>0</v>
      </c>
      <c r="F119" s="8"/>
      <c r="G119" s="8">
        <v>0</v>
      </c>
      <c r="H119" s="8"/>
      <c r="I119" s="8">
        <v>0</v>
      </c>
      <c r="J119" s="105">
        <v>0</v>
      </c>
      <c r="K119" s="8"/>
      <c r="L119" s="104">
        <v>0</v>
      </c>
      <c r="M119" s="8"/>
      <c r="N119" s="8">
        <v>0</v>
      </c>
      <c r="O119" s="8"/>
      <c r="P119" s="8">
        <v>0</v>
      </c>
      <c r="Q119" s="105">
        <v>0</v>
      </c>
      <c r="S119" s="106">
        <f t="shared" si="16"/>
        <v>0</v>
      </c>
      <c r="T119" s="16"/>
      <c r="U119" s="39">
        <f t="shared" si="17"/>
        <v>0</v>
      </c>
      <c r="V119" s="16"/>
      <c r="W119" s="39">
        <f t="shared" si="18"/>
        <v>0</v>
      </c>
      <c r="X119" s="107">
        <f t="shared" si="19"/>
        <v>0</v>
      </c>
    </row>
    <row r="120" spans="2:24" ht="12.75" hidden="1">
      <c r="B120" s="2"/>
      <c r="C120" s="2"/>
      <c r="E120" s="104">
        <v>0</v>
      </c>
      <c r="F120" s="8"/>
      <c r="G120" s="8">
        <v>0</v>
      </c>
      <c r="H120" s="8"/>
      <c r="I120" s="8">
        <v>0</v>
      </c>
      <c r="J120" s="105">
        <v>0</v>
      </c>
      <c r="K120" s="8"/>
      <c r="L120" s="104">
        <v>0</v>
      </c>
      <c r="M120" s="8"/>
      <c r="N120" s="8">
        <v>0</v>
      </c>
      <c r="O120" s="8"/>
      <c r="P120" s="8">
        <v>0</v>
      </c>
      <c r="Q120" s="105">
        <v>0</v>
      </c>
      <c r="S120" s="106">
        <f t="shared" si="16"/>
        <v>0</v>
      </c>
      <c r="T120" s="16"/>
      <c r="U120" s="39">
        <f t="shared" si="17"/>
        <v>0</v>
      </c>
      <c r="V120" s="16"/>
      <c r="W120" s="39">
        <f t="shared" si="18"/>
        <v>0</v>
      </c>
      <c r="X120" s="107">
        <f t="shared" si="19"/>
        <v>0</v>
      </c>
    </row>
    <row r="121" spans="2:24" ht="12.75" hidden="1">
      <c r="B121" s="2"/>
      <c r="C121" s="2" t="s">
        <v>77</v>
      </c>
      <c r="E121" s="104">
        <v>0</v>
      </c>
      <c r="F121" s="8"/>
      <c r="G121" s="8">
        <v>0</v>
      </c>
      <c r="H121" s="8"/>
      <c r="I121" s="8">
        <v>0</v>
      </c>
      <c r="J121" s="105">
        <v>0</v>
      </c>
      <c r="K121" s="8"/>
      <c r="L121" s="104">
        <v>0</v>
      </c>
      <c r="M121" s="8"/>
      <c r="N121" s="8">
        <v>0</v>
      </c>
      <c r="O121" s="8"/>
      <c r="P121" s="8">
        <v>0</v>
      </c>
      <c r="Q121" s="105">
        <v>0</v>
      </c>
      <c r="S121" s="106">
        <f t="shared" si="16"/>
        <v>0</v>
      </c>
      <c r="T121" s="16"/>
      <c r="U121" s="39">
        <f t="shared" si="17"/>
        <v>0</v>
      </c>
      <c r="V121" s="16"/>
      <c r="W121" s="39">
        <f t="shared" si="18"/>
        <v>0</v>
      </c>
      <c r="X121" s="107">
        <f t="shared" si="19"/>
        <v>0</v>
      </c>
    </row>
    <row r="122" spans="2:24" ht="12.75" hidden="1">
      <c r="B122" s="2"/>
      <c r="C122" s="2"/>
      <c r="E122" s="104">
        <v>0</v>
      </c>
      <c r="F122" s="8"/>
      <c r="G122" s="8">
        <v>0</v>
      </c>
      <c r="H122" s="8"/>
      <c r="I122" s="8">
        <v>0</v>
      </c>
      <c r="J122" s="105">
        <v>0</v>
      </c>
      <c r="K122" s="8"/>
      <c r="L122" s="104">
        <v>0</v>
      </c>
      <c r="M122" s="8"/>
      <c r="N122" s="8">
        <v>0</v>
      </c>
      <c r="O122" s="8"/>
      <c r="P122" s="8">
        <v>0</v>
      </c>
      <c r="Q122" s="105">
        <v>0</v>
      </c>
      <c r="S122" s="106">
        <f t="shared" si="16"/>
        <v>0</v>
      </c>
      <c r="T122" s="16"/>
      <c r="U122" s="39">
        <f t="shared" si="17"/>
        <v>0</v>
      </c>
      <c r="V122" s="16"/>
      <c r="W122" s="39">
        <f t="shared" si="18"/>
        <v>0</v>
      </c>
      <c r="X122" s="107">
        <f t="shared" si="19"/>
        <v>0</v>
      </c>
    </row>
    <row r="123" spans="2:24" ht="12.75" hidden="1">
      <c r="B123" s="2"/>
      <c r="C123" s="2"/>
      <c r="E123" s="104">
        <v>0</v>
      </c>
      <c r="F123" s="8"/>
      <c r="G123" s="8">
        <v>0</v>
      </c>
      <c r="H123" s="8"/>
      <c r="I123" s="8">
        <v>0</v>
      </c>
      <c r="J123" s="105">
        <v>0</v>
      </c>
      <c r="K123" s="8"/>
      <c r="L123" s="104">
        <v>0</v>
      </c>
      <c r="M123" s="8"/>
      <c r="N123" s="8">
        <v>0</v>
      </c>
      <c r="O123" s="8"/>
      <c r="P123" s="8">
        <v>0</v>
      </c>
      <c r="Q123" s="105">
        <v>0</v>
      </c>
      <c r="S123" s="106">
        <f t="shared" si="16"/>
        <v>0</v>
      </c>
      <c r="T123" s="16"/>
      <c r="U123" s="39">
        <f t="shared" si="17"/>
        <v>0</v>
      </c>
      <c r="V123" s="16"/>
      <c r="W123" s="39">
        <f t="shared" si="18"/>
        <v>0</v>
      </c>
      <c r="X123" s="107">
        <f t="shared" si="19"/>
        <v>0</v>
      </c>
    </row>
    <row r="124" spans="2:25" ht="12.75">
      <c r="B124" s="2"/>
      <c r="C124" s="2" t="s">
        <v>65</v>
      </c>
      <c r="E124" s="104">
        <v>0</v>
      </c>
      <c r="F124" s="8"/>
      <c r="G124" s="8">
        <v>0</v>
      </c>
      <c r="H124" s="8"/>
      <c r="I124" s="8">
        <v>11</v>
      </c>
      <c r="J124" s="105">
        <v>11</v>
      </c>
      <c r="K124" s="8"/>
      <c r="L124" s="104">
        <v>0</v>
      </c>
      <c r="M124" s="8"/>
      <c r="N124" s="8">
        <v>0</v>
      </c>
      <c r="O124" s="8"/>
      <c r="P124" s="8">
        <v>7</v>
      </c>
      <c r="Q124" s="105">
        <v>7</v>
      </c>
      <c r="S124" s="106">
        <f t="shared" si="16"/>
        <v>0</v>
      </c>
      <c r="T124" s="16"/>
      <c r="U124" s="39">
        <f t="shared" si="17"/>
        <v>0</v>
      </c>
      <c r="V124" s="16"/>
      <c r="W124" s="39">
        <f t="shared" si="18"/>
        <v>4</v>
      </c>
      <c r="X124" s="107">
        <f t="shared" si="19"/>
        <v>4</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6">
        <f t="shared" si="16"/>
        <v>0</v>
      </c>
      <c r="T125" s="16"/>
      <c r="U125" s="39">
        <f t="shared" si="17"/>
        <v>0</v>
      </c>
      <c r="V125" s="16"/>
      <c r="W125" s="39">
        <f t="shared" si="18"/>
        <v>0</v>
      </c>
      <c r="X125" s="107">
        <f t="shared" si="19"/>
        <v>0</v>
      </c>
    </row>
    <row r="126" spans="2:24" ht="12.75" hidden="1">
      <c r="B126" s="2"/>
      <c r="C126" s="2"/>
      <c r="E126" s="104">
        <v>0</v>
      </c>
      <c r="F126" s="8"/>
      <c r="G126" s="8">
        <v>0</v>
      </c>
      <c r="H126" s="8"/>
      <c r="I126" s="8">
        <v>0</v>
      </c>
      <c r="J126" s="105">
        <v>0</v>
      </c>
      <c r="K126" s="8"/>
      <c r="L126" s="104">
        <v>0</v>
      </c>
      <c r="M126" s="8"/>
      <c r="N126" s="8">
        <v>0</v>
      </c>
      <c r="O126" s="8"/>
      <c r="P126" s="8">
        <v>0</v>
      </c>
      <c r="Q126" s="105">
        <v>0</v>
      </c>
      <c r="S126" s="106">
        <f t="shared" si="16"/>
        <v>0</v>
      </c>
      <c r="T126" s="16"/>
      <c r="U126" s="39">
        <f t="shared" si="17"/>
        <v>0</v>
      </c>
      <c r="V126" s="16"/>
      <c r="W126" s="39">
        <f t="shared" si="18"/>
        <v>0</v>
      </c>
      <c r="X126" s="107">
        <f t="shared" si="19"/>
        <v>0</v>
      </c>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6">
        <f t="shared" si="16"/>
        <v>0</v>
      </c>
      <c r="T127" s="16"/>
      <c r="U127" s="39">
        <f t="shared" si="17"/>
        <v>0</v>
      </c>
      <c r="V127" s="16"/>
      <c r="W127" s="39">
        <f t="shared" si="18"/>
        <v>0</v>
      </c>
      <c r="X127" s="107">
        <f t="shared" si="19"/>
        <v>0</v>
      </c>
    </row>
    <row r="128" spans="2:24" ht="12.75" hidden="1">
      <c r="B128" s="2"/>
      <c r="C128" s="2"/>
      <c r="E128" s="104">
        <v>0</v>
      </c>
      <c r="F128" s="8"/>
      <c r="G128" s="8">
        <v>0</v>
      </c>
      <c r="H128" s="8"/>
      <c r="I128" s="8">
        <v>0</v>
      </c>
      <c r="J128" s="105">
        <v>0</v>
      </c>
      <c r="K128" s="8"/>
      <c r="L128" s="104">
        <v>0</v>
      </c>
      <c r="M128" s="8"/>
      <c r="N128" s="8">
        <v>0</v>
      </c>
      <c r="O128" s="8"/>
      <c r="P128" s="8">
        <v>0</v>
      </c>
      <c r="Q128" s="105">
        <v>0</v>
      </c>
      <c r="S128" s="106">
        <f t="shared" si="16"/>
        <v>0</v>
      </c>
      <c r="T128" s="16"/>
      <c r="U128" s="39">
        <f t="shared" si="17"/>
        <v>0</v>
      </c>
      <c r="V128" s="16"/>
      <c r="W128" s="39">
        <f t="shared" si="18"/>
        <v>0</v>
      </c>
      <c r="X128" s="107">
        <f t="shared" si="19"/>
        <v>0</v>
      </c>
    </row>
    <row r="129" spans="2:24" ht="12.75" hidden="1">
      <c r="B129" s="2"/>
      <c r="C129" s="2"/>
      <c r="E129" s="104">
        <v>0</v>
      </c>
      <c r="F129" s="8"/>
      <c r="G129" s="8">
        <v>0</v>
      </c>
      <c r="H129" s="8"/>
      <c r="I129" s="8">
        <v>0</v>
      </c>
      <c r="J129" s="105">
        <v>0</v>
      </c>
      <c r="K129" s="8"/>
      <c r="L129" s="104">
        <v>0</v>
      </c>
      <c r="M129" s="8"/>
      <c r="N129" s="8">
        <v>0</v>
      </c>
      <c r="O129" s="8"/>
      <c r="P129" s="8">
        <v>0</v>
      </c>
      <c r="Q129" s="105">
        <v>0</v>
      </c>
      <c r="S129" s="106">
        <f t="shared" si="16"/>
        <v>0</v>
      </c>
      <c r="T129" s="16"/>
      <c r="U129" s="39">
        <f t="shared" si="17"/>
        <v>0</v>
      </c>
      <c r="V129" s="16"/>
      <c r="W129" s="39">
        <f t="shared" si="18"/>
        <v>0</v>
      </c>
      <c r="X129" s="107">
        <f t="shared" si="19"/>
        <v>0</v>
      </c>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6">
        <f t="shared" si="16"/>
        <v>0</v>
      </c>
      <c r="T130" s="16"/>
      <c r="U130" s="39">
        <f t="shared" si="17"/>
        <v>0</v>
      </c>
      <c r="V130" s="16"/>
      <c r="W130" s="39">
        <f t="shared" si="18"/>
        <v>0</v>
      </c>
      <c r="X130" s="107">
        <f t="shared" si="19"/>
        <v>0</v>
      </c>
    </row>
    <row r="131" spans="2:24" ht="12.75" hidden="1">
      <c r="B131" s="2"/>
      <c r="C131" s="2"/>
      <c r="E131" s="104">
        <v>0</v>
      </c>
      <c r="F131" s="8"/>
      <c r="G131" s="8">
        <v>0</v>
      </c>
      <c r="H131" s="8"/>
      <c r="I131" s="8">
        <v>0</v>
      </c>
      <c r="J131" s="105">
        <v>0</v>
      </c>
      <c r="K131" s="8"/>
      <c r="L131" s="104">
        <v>0</v>
      </c>
      <c r="M131" s="8"/>
      <c r="N131" s="8">
        <v>0</v>
      </c>
      <c r="O131" s="8"/>
      <c r="P131" s="8">
        <v>0</v>
      </c>
      <c r="Q131" s="105">
        <v>0</v>
      </c>
      <c r="S131" s="106">
        <f t="shared" si="16"/>
        <v>0</v>
      </c>
      <c r="T131" s="16"/>
      <c r="U131" s="39">
        <f t="shared" si="17"/>
        <v>0</v>
      </c>
      <c r="V131" s="16"/>
      <c r="W131" s="39">
        <f t="shared" si="18"/>
        <v>0</v>
      </c>
      <c r="X131" s="107">
        <f t="shared" si="19"/>
        <v>0</v>
      </c>
    </row>
    <row r="132" spans="2:24" ht="12.75" hidden="1">
      <c r="B132" s="2"/>
      <c r="C132" s="2"/>
      <c r="E132" s="104">
        <v>0</v>
      </c>
      <c r="F132" s="8"/>
      <c r="G132" s="8">
        <v>0</v>
      </c>
      <c r="H132" s="8"/>
      <c r="I132" s="8">
        <v>0</v>
      </c>
      <c r="J132" s="105">
        <v>0</v>
      </c>
      <c r="K132" s="8"/>
      <c r="L132" s="104">
        <v>0</v>
      </c>
      <c r="M132" s="8"/>
      <c r="N132" s="8">
        <v>0</v>
      </c>
      <c r="O132" s="8"/>
      <c r="P132" s="8">
        <v>0</v>
      </c>
      <c r="Q132" s="105">
        <v>0</v>
      </c>
      <c r="S132" s="106">
        <f t="shared" si="16"/>
        <v>0</v>
      </c>
      <c r="T132" s="16"/>
      <c r="U132" s="39">
        <f t="shared" si="17"/>
        <v>0</v>
      </c>
      <c r="V132" s="16"/>
      <c r="W132" s="39">
        <f t="shared" si="18"/>
        <v>0</v>
      </c>
      <c r="X132" s="107">
        <f t="shared" si="19"/>
        <v>0</v>
      </c>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6">
        <f t="shared" si="16"/>
        <v>0</v>
      </c>
      <c r="T133" s="16"/>
      <c r="U133" s="39">
        <f t="shared" si="17"/>
        <v>0</v>
      </c>
      <c r="V133" s="16"/>
      <c r="W133" s="39">
        <f t="shared" si="18"/>
        <v>0</v>
      </c>
      <c r="X133" s="107">
        <f t="shared" si="19"/>
        <v>0</v>
      </c>
    </row>
    <row r="134" spans="2:24" ht="12.75" hidden="1">
      <c r="B134" s="2"/>
      <c r="C134" s="2"/>
      <c r="E134" s="104">
        <v>0</v>
      </c>
      <c r="F134" s="8"/>
      <c r="G134" s="8">
        <v>0</v>
      </c>
      <c r="H134" s="8"/>
      <c r="I134" s="8">
        <v>0</v>
      </c>
      <c r="J134" s="105">
        <v>0</v>
      </c>
      <c r="K134" s="8"/>
      <c r="L134" s="104">
        <v>0</v>
      </c>
      <c r="M134" s="8"/>
      <c r="N134" s="8">
        <v>0</v>
      </c>
      <c r="O134" s="8"/>
      <c r="P134" s="8">
        <v>0</v>
      </c>
      <c r="Q134" s="105">
        <v>0</v>
      </c>
      <c r="S134" s="106">
        <f t="shared" si="16"/>
        <v>0</v>
      </c>
      <c r="T134" s="16"/>
      <c r="U134" s="39">
        <f t="shared" si="17"/>
        <v>0</v>
      </c>
      <c r="V134" s="16"/>
      <c r="W134" s="39">
        <f t="shared" si="18"/>
        <v>0</v>
      </c>
      <c r="X134" s="107">
        <f t="shared" si="19"/>
        <v>0</v>
      </c>
    </row>
    <row r="135" spans="2:24" ht="12.75" hidden="1">
      <c r="B135" s="2"/>
      <c r="C135" s="2"/>
      <c r="E135" s="104">
        <v>0</v>
      </c>
      <c r="F135" s="8"/>
      <c r="G135" s="8">
        <v>0</v>
      </c>
      <c r="H135" s="8"/>
      <c r="I135" s="8">
        <v>0</v>
      </c>
      <c r="J135" s="105">
        <v>0</v>
      </c>
      <c r="K135" s="8"/>
      <c r="L135" s="104">
        <v>0</v>
      </c>
      <c r="M135" s="8"/>
      <c r="N135" s="8">
        <v>0</v>
      </c>
      <c r="O135" s="8"/>
      <c r="P135" s="8">
        <v>0</v>
      </c>
      <c r="Q135" s="105">
        <v>0</v>
      </c>
      <c r="S135" s="106">
        <f t="shared" si="16"/>
        <v>0</v>
      </c>
      <c r="T135" s="16"/>
      <c r="U135" s="39">
        <f t="shared" si="17"/>
        <v>0</v>
      </c>
      <c r="V135" s="16"/>
      <c r="W135" s="39">
        <f t="shared" si="18"/>
        <v>0</v>
      </c>
      <c r="X135" s="107">
        <f t="shared" si="19"/>
        <v>0</v>
      </c>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6">
        <f t="shared" si="16"/>
        <v>0</v>
      </c>
      <c r="T136" s="16"/>
      <c r="U136" s="39">
        <f t="shared" si="17"/>
        <v>0</v>
      </c>
      <c r="V136" s="16"/>
      <c r="W136" s="39">
        <f t="shared" si="18"/>
        <v>0</v>
      </c>
      <c r="X136" s="107">
        <f t="shared" si="19"/>
        <v>0</v>
      </c>
    </row>
    <row r="137" spans="2:24" ht="12.75" hidden="1">
      <c r="B137" s="2"/>
      <c r="C137" s="2"/>
      <c r="E137" s="104">
        <v>0</v>
      </c>
      <c r="F137" s="8"/>
      <c r="G137" s="8">
        <v>0</v>
      </c>
      <c r="H137" s="8"/>
      <c r="I137" s="8">
        <v>0</v>
      </c>
      <c r="J137" s="105">
        <v>0</v>
      </c>
      <c r="K137" s="8"/>
      <c r="L137" s="104">
        <v>0</v>
      </c>
      <c r="M137" s="8"/>
      <c r="N137" s="8">
        <v>0</v>
      </c>
      <c r="O137" s="8"/>
      <c r="P137" s="8">
        <v>0</v>
      </c>
      <c r="Q137" s="105">
        <v>0</v>
      </c>
      <c r="S137" s="106">
        <f t="shared" si="16"/>
        <v>0</v>
      </c>
      <c r="T137" s="16"/>
      <c r="U137" s="39">
        <f t="shared" si="17"/>
        <v>0</v>
      </c>
      <c r="V137" s="16"/>
      <c r="W137" s="39">
        <f t="shared" si="18"/>
        <v>0</v>
      </c>
      <c r="X137" s="107">
        <f t="shared" si="19"/>
        <v>0</v>
      </c>
    </row>
    <row r="138" spans="2:24" ht="12.75" hidden="1">
      <c r="B138" s="2"/>
      <c r="C138" s="2"/>
      <c r="E138" s="104">
        <v>0</v>
      </c>
      <c r="F138" s="8"/>
      <c r="G138" s="8">
        <v>0</v>
      </c>
      <c r="H138" s="8"/>
      <c r="I138" s="8">
        <v>0</v>
      </c>
      <c r="J138" s="105">
        <v>0</v>
      </c>
      <c r="K138" s="8"/>
      <c r="L138" s="104">
        <v>0</v>
      </c>
      <c r="M138" s="8"/>
      <c r="N138" s="8">
        <v>0</v>
      </c>
      <c r="O138" s="8"/>
      <c r="P138" s="8">
        <v>0</v>
      </c>
      <c r="Q138" s="105">
        <v>0</v>
      </c>
      <c r="S138" s="106">
        <f t="shared" si="16"/>
        <v>0</v>
      </c>
      <c r="T138" s="16"/>
      <c r="U138" s="39">
        <f t="shared" si="17"/>
        <v>0</v>
      </c>
      <c r="V138" s="16"/>
      <c r="W138" s="39">
        <f t="shared" si="18"/>
        <v>0</v>
      </c>
      <c r="X138" s="107">
        <f t="shared" si="19"/>
        <v>0</v>
      </c>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6">
        <f t="shared" si="16"/>
        <v>0</v>
      </c>
      <c r="T139" s="16"/>
      <c r="U139" s="39">
        <f t="shared" si="17"/>
        <v>0</v>
      </c>
      <c r="V139" s="16"/>
      <c r="W139" s="39">
        <f t="shared" si="18"/>
        <v>0</v>
      </c>
      <c r="X139" s="107">
        <f t="shared" si="19"/>
        <v>0</v>
      </c>
    </row>
    <row r="140" spans="2:24" ht="12.75" hidden="1">
      <c r="B140" s="2"/>
      <c r="C140" s="2"/>
      <c r="E140" s="104">
        <v>0</v>
      </c>
      <c r="F140" s="8"/>
      <c r="G140" s="8">
        <v>0</v>
      </c>
      <c r="H140" s="8"/>
      <c r="I140" s="8">
        <v>0</v>
      </c>
      <c r="J140" s="105"/>
      <c r="K140" s="8"/>
      <c r="L140" s="104">
        <v>0</v>
      </c>
      <c r="M140" s="8"/>
      <c r="N140" s="8">
        <v>0</v>
      </c>
      <c r="O140" s="8"/>
      <c r="P140" s="8">
        <v>0</v>
      </c>
      <c r="Q140" s="105"/>
      <c r="S140" s="106">
        <f t="shared" si="16"/>
        <v>0</v>
      </c>
      <c r="T140" s="16"/>
      <c r="U140" s="39">
        <f t="shared" si="17"/>
        <v>0</v>
      </c>
      <c r="V140" s="16"/>
      <c r="W140" s="39">
        <f t="shared" si="18"/>
        <v>0</v>
      </c>
      <c r="X140" s="107">
        <f t="shared" si="19"/>
        <v>0</v>
      </c>
    </row>
    <row r="141" spans="2:24" ht="12.75" hidden="1">
      <c r="B141" s="2"/>
      <c r="C141" s="2" t="s">
        <v>84</v>
      </c>
      <c r="E141" s="112">
        <v>41</v>
      </c>
      <c r="F141" s="15">
        <v>0</v>
      </c>
      <c r="G141" s="15">
        <v>30</v>
      </c>
      <c r="H141" s="15">
        <v>0</v>
      </c>
      <c r="I141" s="15">
        <v>114</v>
      </c>
      <c r="J141" s="113">
        <v>185</v>
      </c>
      <c r="K141" s="15"/>
      <c r="L141" s="112">
        <v>54</v>
      </c>
      <c r="M141" s="15">
        <v>0</v>
      </c>
      <c r="N141" s="15">
        <v>30</v>
      </c>
      <c r="O141" s="15">
        <v>0</v>
      </c>
      <c r="P141" s="15">
        <v>117</v>
      </c>
      <c r="Q141" s="113">
        <v>201</v>
      </c>
      <c r="S141" s="106">
        <f t="shared" si="16"/>
        <v>-13</v>
      </c>
      <c r="T141" s="16"/>
      <c r="U141" s="39">
        <f t="shared" si="17"/>
        <v>0</v>
      </c>
      <c r="V141" s="16"/>
      <c r="W141" s="39">
        <f t="shared" si="18"/>
        <v>-3</v>
      </c>
      <c r="X141" s="107">
        <f t="shared" si="19"/>
        <v>-16</v>
      </c>
    </row>
    <row r="142" spans="2:24" ht="12.75" hidden="1">
      <c r="B142" s="2"/>
      <c r="C142" s="2"/>
      <c r="E142" s="104">
        <v>0</v>
      </c>
      <c r="F142" s="8"/>
      <c r="G142" s="8">
        <v>0</v>
      </c>
      <c r="H142" s="8"/>
      <c r="I142" s="8">
        <v>0</v>
      </c>
      <c r="J142" s="105"/>
      <c r="K142" s="8"/>
      <c r="L142" s="104"/>
      <c r="M142" s="8"/>
      <c r="N142" s="8"/>
      <c r="O142" s="8"/>
      <c r="P142" s="8"/>
      <c r="Q142" s="105"/>
      <c r="S142" s="106">
        <f t="shared" si="16"/>
        <v>0</v>
      </c>
      <c r="T142" s="16"/>
      <c r="U142" s="39">
        <f t="shared" si="17"/>
        <v>0</v>
      </c>
      <c r="V142" s="16"/>
      <c r="W142" s="39">
        <f t="shared" si="18"/>
        <v>0</v>
      </c>
      <c r="X142" s="107">
        <f t="shared" si="19"/>
        <v>0</v>
      </c>
    </row>
    <row r="143" spans="2:24" ht="12.75" hidden="1">
      <c r="B143" s="2"/>
      <c r="C143" s="14" t="s">
        <v>36</v>
      </c>
      <c r="E143" s="104">
        <v>0</v>
      </c>
      <c r="F143" s="8"/>
      <c r="G143" s="8">
        <v>0</v>
      </c>
      <c r="H143" s="8"/>
      <c r="I143" s="8">
        <v>0</v>
      </c>
      <c r="J143" s="105"/>
      <c r="K143" s="8"/>
      <c r="L143" s="104"/>
      <c r="M143" s="8"/>
      <c r="N143" s="8"/>
      <c r="O143" s="8"/>
      <c r="P143" s="8"/>
      <c r="Q143" s="105"/>
      <c r="S143" s="106">
        <f t="shared" si="16"/>
        <v>0</v>
      </c>
      <c r="T143" s="16"/>
      <c r="U143" s="39">
        <f t="shared" si="17"/>
        <v>0</v>
      </c>
      <c r="V143" s="16"/>
      <c r="W143" s="39">
        <f t="shared" si="18"/>
        <v>0</v>
      </c>
      <c r="X143" s="107">
        <f t="shared" si="19"/>
        <v>0</v>
      </c>
    </row>
    <row r="144" spans="2:24" ht="12.75" hidden="1">
      <c r="B144" s="2"/>
      <c r="C144" s="2"/>
      <c r="E144" s="104">
        <v>0</v>
      </c>
      <c r="F144" s="8"/>
      <c r="G144" s="8">
        <v>0</v>
      </c>
      <c r="H144" s="8"/>
      <c r="I144" s="8">
        <v>0</v>
      </c>
      <c r="J144" s="105"/>
      <c r="K144" s="8"/>
      <c r="L144" s="104"/>
      <c r="M144" s="8"/>
      <c r="N144" s="8"/>
      <c r="O144" s="8"/>
      <c r="P144" s="8"/>
      <c r="Q144" s="105"/>
      <c r="S144" s="106">
        <f t="shared" si="16"/>
        <v>0</v>
      </c>
      <c r="T144" s="16"/>
      <c r="U144" s="39">
        <f t="shared" si="17"/>
        <v>0</v>
      </c>
      <c r="V144" s="16"/>
      <c r="W144" s="39">
        <f t="shared" si="18"/>
        <v>0</v>
      </c>
      <c r="X144" s="107">
        <f t="shared" si="19"/>
        <v>0</v>
      </c>
    </row>
    <row r="145" spans="2:24" ht="12.75" hidden="1">
      <c r="B145" s="2"/>
      <c r="C145" s="2" t="s">
        <v>37</v>
      </c>
      <c r="E145" s="104">
        <v>0</v>
      </c>
      <c r="F145" s="8"/>
      <c r="G145" s="8">
        <v>0</v>
      </c>
      <c r="H145" s="8"/>
      <c r="I145" s="8">
        <v>4</v>
      </c>
      <c r="J145" s="105">
        <v>4</v>
      </c>
      <c r="K145" s="8"/>
      <c r="L145" s="104">
        <v>0</v>
      </c>
      <c r="M145" s="8"/>
      <c r="N145" s="8">
        <v>0</v>
      </c>
      <c r="O145" s="8"/>
      <c r="P145" s="8">
        <v>4</v>
      </c>
      <c r="Q145" s="105">
        <v>4</v>
      </c>
      <c r="S145" s="106">
        <f t="shared" si="16"/>
        <v>0</v>
      </c>
      <c r="T145" s="16"/>
      <c r="U145" s="39">
        <f t="shared" si="17"/>
        <v>0</v>
      </c>
      <c r="V145" s="16"/>
      <c r="W145" s="39">
        <f t="shared" si="18"/>
        <v>0</v>
      </c>
      <c r="X145" s="107">
        <f t="shared" si="19"/>
        <v>0</v>
      </c>
    </row>
    <row r="146" spans="2:24" ht="12.75" hidden="1">
      <c r="B146" s="2"/>
      <c r="C146" s="2"/>
      <c r="E146" s="104">
        <v>0</v>
      </c>
      <c r="F146" s="8"/>
      <c r="G146" s="8">
        <v>0</v>
      </c>
      <c r="H146" s="8"/>
      <c r="I146" s="8">
        <v>0</v>
      </c>
      <c r="J146" s="105">
        <v>0</v>
      </c>
      <c r="K146" s="8"/>
      <c r="L146" s="104"/>
      <c r="M146" s="8"/>
      <c r="N146" s="8"/>
      <c r="O146" s="8"/>
      <c r="P146" s="8"/>
      <c r="Q146" s="105"/>
      <c r="S146" s="106">
        <f t="shared" si="16"/>
        <v>0</v>
      </c>
      <c r="T146" s="16"/>
      <c r="U146" s="39">
        <f t="shared" si="17"/>
        <v>0</v>
      </c>
      <c r="V146" s="16"/>
      <c r="W146" s="39">
        <f t="shared" si="18"/>
        <v>0</v>
      </c>
      <c r="X146" s="107">
        <f t="shared" si="19"/>
        <v>0</v>
      </c>
    </row>
    <row r="147" spans="2:24" ht="12.75" hidden="1">
      <c r="B147" s="2"/>
      <c r="C147" s="2"/>
      <c r="E147" s="104">
        <v>0</v>
      </c>
      <c r="F147" s="8"/>
      <c r="G147" s="8">
        <v>0</v>
      </c>
      <c r="H147" s="8"/>
      <c r="I147" s="8">
        <v>0</v>
      </c>
      <c r="J147" s="105">
        <v>0</v>
      </c>
      <c r="K147" s="8"/>
      <c r="L147" s="104"/>
      <c r="M147" s="8"/>
      <c r="N147" s="8"/>
      <c r="O147" s="8"/>
      <c r="P147" s="8"/>
      <c r="Q147" s="105"/>
      <c r="S147" s="106">
        <f t="shared" si="16"/>
        <v>0</v>
      </c>
      <c r="T147" s="16"/>
      <c r="U147" s="39">
        <f t="shared" si="17"/>
        <v>0</v>
      </c>
      <c r="V147" s="16"/>
      <c r="W147" s="39">
        <f t="shared" si="18"/>
        <v>0</v>
      </c>
      <c r="X147" s="107">
        <f t="shared" si="19"/>
        <v>0</v>
      </c>
    </row>
    <row r="148" spans="2:24" ht="12.75" hidden="1">
      <c r="B148" s="2"/>
      <c r="C148" s="2" t="s">
        <v>38</v>
      </c>
      <c r="E148" s="104">
        <v>0</v>
      </c>
      <c r="F148" s="8"/>
      <c r="G148" s="8">
        <v>0</v>
      </c>
      <c r="H148" s="8"/>
      <c r="I148" s="8">
        <v>0</v>
      </c>
      <c r="J148" s="105">
        <v>0</v>
      </c>
      <c r="K148" s="8"/>
      <c r="L148" s="104">
        <v>0</v>
      </c>
      <c r="M148" s="8"/>
      <c r="N148" s="8">
        <v>0</v>
      </c>
      <c r="O148" s="8"/>
      <c r="P148" s="8">
        <v>0</v>
      </c>
      <c r="Q148" s="105">
        <v>0</v>
      </c>
      <c r="S148" s="106">
        <f t="shared" si="16"/>
        <v>0</v>
      </c>
      <c r="T148" s="16"/>
      <c r="U148" s="39">
        <f t="shared" si="17"/>
        <v>0</v>
      </c>
      <c r="V148" s="16"/>
      <c r="W148" s="39">
        <f t="shared" si="18"/>
        <v>0</v>
      </c>
      <c r="X148" s="107">
        <f t="shared" si="19"/>
        <v>0</v>
      </c>
    </row>
    <row r="149" spans="2:24" ht="12.75" hidden="1">
      <c r="B149" s="2"/>
      <c r="C149" s="2"/>
      <c r="E149" s="104">
        <v>0</v>
      </c>
      <c r="F149" s="8"/>
      <c r="G149" s="8">
        <v>0</v>
      </c>
      <c r="H149" s="8"/>
      <c r="I149" s="8">
        <v>0</v>
      </c>
      <c r="J149" s="105">
        <v>0</v>
      </c>
      <c r="K149" s="8"/>
      <c r="L149" s="104"/>
      <c r="M149" s="8"/>
      <c r="N149" s="8"/>
      <c r="O149" s="8"/>
      <c r="P149" s="8"/>
      <c r="Q149" s="105"/>
      <c r="S149" s="106">
        <f t="shared" si="16"/>
        <v>0</v>
      </c>
      <c r="T149" s="16"/>
      <c r="U149" s="39">
        <f t="shared" si="17"/>
        <v>0</v>
      </c>
      <c r="V149" s="16"/>
      <c r="W149" s="39">
        <f t="shared" si="18"/>
        <v>0</v>
      </c>
      <c r="X149" s="107">
        <f t="shared" si="19"/>
        <v>0</v>
      </c>
    </row>
    <row r="150" spans="2:24" ht="12.75" hidden="1">
      <c r="B150" s="2"/>
      <c r="C150" s="2"/>
      <c r="E150" s="104">
        <v>0</v>
      </c>
      <c r="F150" s="8"/>
      <c r="G150" s="8">
        <v>0</v>
      </c>
      <c r="H150" s="8"/>
      <c r="I150" s="8">
        <v>0</v>
      </c>
      <c r="J150" s="105">
        <v>0</v>
      </c>
      <c r="K150" s="8"/>
      <c r="L150" s="104"/>
      <c r="M150" s="8"/>
      <c r="N150" s="8"/>
      <c r="O150" s="8"/>
      <c r="P150" s="8"/>
      <c r="Q150" s="105"/>
      <c r="S150" s="106">
        <f t="shared" si="16"/>
        <v>0</v>
      </c>
      <c r="T150" s="16"/>
      <c r="U150" s="39">
        <f t="shared" si="17"/>
        <v>0</v>
      </c>
      <c r="V150" s="16"/>
      <c r="W150" s="39">
        <f t="shared" si="18"/>
        <v>0</v>
      </c>
      <c r="X150" s="107">
        <f t="shared" si="19"/>
        <v>0</v>
      </c>
    </row>
    <row r="151" spans="2:24" ht="12.75" hidden="1">
      <c r="B151" s="2"/>
      <c r="C151" s="2" t="s">
        <v>34</v>
      </c>
      <c r="E151" s="104">
        <v>0</v>
      </c>
      <c r="F151" s="8"/>
      <c r="G151" s="8">
        <v>0</v>
      </c>
      <c r="H151" s="8"/>
      <c r="I151" s="8">
        <v>0</v>
      </c>
      <c r="J151" s="105">
        <v>0</v>
      </c>
      <c r="K151" s="8"/>
      <c r="L151" s="104">
        <v>0</v>
      </c>
      <c r="M151" s="8"/>
      <c r="N151" s="8">
        <v>0</v>
      </c>
      <c r="O151" s="8"/>
      <c r="P151" s="8">
        <v>0</v>
      </c>
      <c r="Q151" s="105">
        <v>0</v>
      </c>
      <c r="S151" s="106">
        <f t="shared" si="16"/>
        <v>0</v>
      </c>
      <c r="T151" s="16"/>
      <c r="U151" s="39">
        <f t="shared" si="17"/>
        <v>0</v>
      </c>
      <c r="V151" s="16"/>
      <c r="W151" s="39">
        <f t="shared" si="18"/>
        <v>0</v>
      </c>
      <c r="X151" s="107">
        <f t="shared" si="19"/>
        <v>0</v>
      </c>
    </row>
    <row r="152" spans="2:24" ht="12.75" hidden="1">
      <c r="B152" s="2"/>
      <c r="C152" s="2"/>
      <c r="E152" s="104">
        <v>0</v>
      </c>
      <c r="F152" s="8"/>
      <c r="G152" s="8">
        <v>0</v>
      </c>
      <c r="H152" s="8"/>
      <c r="I152" s="8">
        <v>0</v>
      </c>
      <c r="J152" s="105">
        <v>0</v>
      </c>
      <c r="K152" s="8"/>
      <c r="L152" s="104"/>
      <c r="M152" s="8"/>
      <c r="N152" s="8"/>
      <c r="O152" s="8"/>
      <c r="P152" s="8"/>
      <c r="Q152" s="105"/>
      <c r="S152" s="106">
        <f t="shared" si="16"/>
        <v>0</v>
      </c>
      <c r="T152" s="16"/>
      <c r="U152" s="39">
        <f t="shared" si="17"/>
        <v>0</v>
      </c>
      <c r="V152" s="16"/>
      <c r="W152" s="39">
        <f t="shared" si="18"/>
        <v>0</v>
      </c>
      <c r="X152" s="107">
        <f t="shared" si="19"/>
        <v>0</v>
      </c>
    </row>
    <row r="153" spans="2:24" ht="12.75" hidden="1">
      <c r="B153" s="2"/>
      <c r="C153" s="2"/>
      <c r="E153" s="104">
        <v>0</v>
      </c>
      <c r="F153" s="8"/>
      <c r="G153" s="8">
        <v>0</v>
      </c>
      <c r="H153" s="8"/>
      <c r="I153" s="8">
        <v>0</v>
      </c>
      <c r="J153" s="105">
        <v>0</v>
      </c>
      <c r="K153" s="8"/>
      <c r="L153" s="104"/>
      <c r="M153" s="8"/>
      <c r="N153" s="8"/>
      <c r="O153" s="8"/>
      <c r="P153" s="8"/>
      <c r="Q153" s="105"/>
      <c r="S153" s="106">
        <f t="shared" si="16"/>
        <v>0</v>
      </c>
      <c r="T153" s="16"/>
      <c r="U153" s="39">
        <f t="shared" si="17"/>
        <v>0</v>
      </c>
      <c r="V153" s="16"/>
      <c r="W153" s="39">
        <f t="shared" si="18"/>
        <v>0</v>
      </c>
      <c r="X153" s="107">
        <f t="shared" si="19"/>
        <v>0</v>
      </c>
    </row>
    <row r="154" spans="2:24" ht="12.75" hidden="1">
      <c r="B154" s="2"/>
      <c r="C154" s="2" t="s">
        <v>31</v>
      </c>
      <c r="E154" s="104">
        <v>3</v>
      </c>
      <c r="F154" s="8"/>
      <c r="G154" s="8">
        <v>0</v>
      </c>
      <c r="H154" s="8"/>
      <c r="I154" s="8">
        <v>3</v>
      </c>
      <c r="J154" s="105">
        <v>6</v>
      </c>
      <c r="K154" s="8"/>
      <c r="L154" s="104">
        <v>3</v>
      </c>
      <c r="M154" s="8"/>
      <c r="N154" s="8">
        <v>0</v>
      </c>
      <c r="O154" s="8"/>
      <c r="P154" s="8">
        <v>4</v>
      </c>
      <c r="Q154" s="105">
        <v>7</v>
      </c>
      <c r="S154" s="106">
        <f t="shared" si="16"/>
        <v>0</v>
      </c>
      <c r="T154" s="16"/>
      <c r="U154" s="39">
        <f t="shared" si="17"/>
        <v>0</v>
      </c>
      <c r="V154" s="16"/>
      <c r="W154" s="39">
        <f t="shared" si="18"/>
        <v>-1</v>
      </c>
      <c r="X154" s="107">
        <f t="shared" si="19"/>
        <v>-1</v>
      </c>
    </row>
    <row r="155" spans="2:24" ht="12.75" hidden="1">
      <c r="B155" s="2"/>
      <c r="C155" s="2"/>
      <c r="E155" s="104">
        <v>0</v>
      </c>
      <c r="F155" s="8"/>
      <c r="G155" s="8">
        <v>0</v>
      </c>
      <c r="H155" s="8"/>
      <c r="I155" s="8">
        <v>0</v>
      </c>
      <c r="J155" s="105">
        <v>0</v>
      </c>
      <c r="K155" s="8"/>
      <c r="L155" s="104"/>
      <c r="M155" s="8"/>
      <c r="N155" s="8"/>
      <c r="O155" s="8"/>
      <c r="P155" s="8"/>
      <c r="Q155" s="105"/>
      <c r="S155" s="106">
        <f t="shared" si="16"/>
        <v>0</v>
      </c>
      <c r="T155" s="16"/>
      <c r="U155" s="39">
        <f t="shared" si="17"/>
        <v>0</v>
      </c>
      <c r="V155" s="16"/>
      <c r="W155" s="39">
        <f t="shared" si="18"/>
        <v>0</v>
      </c>
      <c r="X155" s="107">
        <f t="shared" si="19"/>
        <v>0</v>
      </c>
    </row>
    <row r="156" spans="2:24" ht="12.75" hidden="1">
      <c r="B156" s="2"/>
      <c r="C156" s="2"/>
      <c r="E156" s="104">
        <v>0</v>
      </c>
      <c r="F156" s="8"/>
      <c r="G156" s="8">
        <v>0</v>
      </c>
      <c r="H156" s="8"/>
      <c r="I156" s="8">
        <v>0</v>
      </c>
      <c r="J156" s="105">
        <v>0</v>
      </c>
      <c r="K156" s="8"/>
      <c r="L156" s="104"/>
      <c r="M156" s="8"/>
      <c r="N156" s="8"/>
      <c r="O156" s="8"/>
      <c r="P156" s="8"/>
      <c r="Q156" s="105"/>
      <c r="S156" s="106">
        <f t="shared" si="16"/>
        <v>0</v>
      </c>
      <c r="T156" s="16"/>
      <c r="U156" s="39">
        <f t="shared" si="17"/>
        <v>0</v>
      </c>
      <c r="V156" s="16"/>
      <c r="W156" s="39">
        <f t="shared" si="18"/>
        <v>0</v>
      </c>
      <c r="X156" s="107">
        <f t="shared" si="19"/>
        <v>0</v>
      </c>
    </row>
    <row r="157" spans="2:24" ht="12.75" hidden="1">
      <c r="B157" s="2"/>
      <c r="C157" s="2" t="s">
        <v>39</v>
      </c>
      <c r="E157" s="104">
        <v>0</v>
      </c>
      <c r="F157" s="8"/>
      <c r="G157" s="8">
        <v>0</v>
      </c>
      <c r="H157" s="8"/>
      <c r="I157" s="8">
        <v>0</v>
      </c>
      <c r="J157" s="105">
        <v>0</v>
      </c>
      <c r="K157" s="8"/>
      <c r="L157" s="104">
        <v>0</v>
      </c>
      <c r="M157" s="8"/>
      <c r="N157" s="8">
        <v>0</v>
      </c>
      <c r="O157" s="8"/>
      <c r="P157" s="8">
        <v>0</v>
      </c>
      <c r="Q157" s="105">
        <v>0</v>
      </c>
      <c r="S157" s="106">
        <f t="shared" si="16"/>
        <v>0</v>
      </c>
      <c r="T157" s="16"/>
      <c r="U157" s="39">
        <f t="shared" si="17"/>
        <v>0</v>
      </c>
      <c r="V157" s="16"/>
      <c r="W157" s="39">
        <f t="shared" si="18"/>
        <v>0</v>
      </c>
      <c r="X157" s="107">
        <f t="shared" si="19"/>
        <v>0</v>
      </c>
    </row>
    <row r="158" spans="2:24" ht="12.75" hidden="1">
      <c r="B158" s="2"/>
      <c r="C158" s="2"/>
      <c r="E158" s="104">
        <v>0</v>
      </c>
      <c r="F158" s="8"/>
      <c r="G158" s="8">
        <v>0</v>
      </c>
      <c r="H158" s="8"/>
      <c r="I158" s="8">
        <v>0</v>
      </c>
      <c r="J158" s="105">
        <v>0</v>
      </c>
      <c r="K158" s="8"/>
      <c r="L158" s="104"/>
      <c r="M158" s="8"/>
      <c r="N158" s="8"/>
      <c r="O158" s="8"/>
      <c r="P158" s="8"/>
      <c r="Q158" s="105"/>
      <c r="S158" s="106">
        <f t="shared" si="16"/>
        <v>0</v>
      </c>
      <c r="T158" s="16"/>
      <c r="U158" s="39">
        <f t="shared" si="17"/>
        <v>0</v>
      </c>
      <c r="V158" s="16"/>
      <c r="W158" s="39">
        <f t="shared" si="18"/>
        <v>0</v>
      </c>
      <c r="X158" s="107">
        <f t="shared" si="19"/>
        <v>0</v>
      </c>
    </row>
    <row r="159" spans="2:24" ht="12.75" hidden="1">
      <c r="B159" s="2"/>
      <c r="C159" s="2"/>
      <c r="E159" s="104">
        <v>0</v>
      </c>
      <c r="F159" s="8"/>
      <c r="G159" s="8">
        <v>0</v>
      </c>
      <c r="H159" s="8"/>
      <c r="I159" s="8">
        <v>0</v>
      </c>
      <c r="J159" s="105">
        <v>0</v>
      </c>
      <c r="K159" s="8"/>
      <c r="L159" s="104"/>
      <c r="M159" s="8"/>
      <c r="N159" s="8"/>
      <c r="O159" s="8"/>
      <c r="P159" s="8"/>
      <c r="Q159" s="105"/>
      <c r="S159" s="106">
        <f t="shared" si="16"/>
        <v>0</v>
      </c>
      <c r="T159" s="16"/>
      <c r="U159" s="39">
        <f t="shared" si="17"/>
        <v>0</v>
      </c>
      <c r="V159" s="16"/>
      <c r="W159" s="39">
        <f t="shared" si="18"/>
        <v>0</v>
      </c>
      <c r="X159" s="107">
        <f t="shared" si="19"/>
        <v>0</v>
      </c>
    </row>
    <row r="160" spans="2:24" ht="12.75" hidden="1">
      <c r="B160" s="2"/>
      <c r="C160" s="2" t="s">
        <v>40</v>
      </c>
      <c r="E160" s="104">
        <v>1</v>
      </c>
      <c r="F160" s="8"/>
      <c r="G160" s="8">
        <v>0</v>
      </c>
      <c r="H160" s="8"/>
      <c r="I160" s="8">
        <v>3</v>
      </c>
      <c r="J160" s="105">
        <v>4</v>
      </c>
      <c r="K160" s="8"/>
      <c r="L160" s="104">
        <v>1</v>
      </c>
      <c r="M160" s="8"/>
      <c r="N160" s="8">
        <v>0</v>
      </c>
      <c r="O160" s="8"/>
      <c r="P160" s="8">
        <v>4</v>
      </c>
      <c r="Q160" s="105">
        <v>5</v>
      </c>
      <c r="S160" s="106">
        <f t="shared" si="16"/>
        <v>0</v>
      </c>
      <c r="T160" s="16"/>
      <c r="U160" s="39">
        <f t="shared" si="17"/>
        <v>0</v>
      </c>
      <c r="V160" s="16"/>
      <c r="W160" s="39">
        <f t="shared" si="18"/>
        <v>-1</v>
      </c>
      <c r="X160" s="107">
        <f t="shared" si="19"/>
        <v>-1</v>
      </c>
    </row>
    <row r="161" spans="2:24" ht="12.75" hidden="1">
      <c r="B161" s="2"/>
      <c r="C161" s="2"/>
      <c r="E161" s="104">
        <v>0</v>
      </c>
      <c r="F161" s="8"/>
      <c r="G161" s="8">
        <v>0</v>
      </c>
      <c r="H161" s="8"/>
      <c r="I161" s="8">
        <v>0</v>
      </c>
      <c r="J161" s="105">
        <v>0</v>
      </c>
      <c r="K161" s="8"/>
      <c r="L161" s="104"/>
      <c r="M161" s="8"/>
      <c r="N161" s="8"/>
      <c r="O161" s="8"/>
      <c r="P161" s="8"/>
      <c r="Q161" s="105"/>
      <c r="S161" s="106">
        <f t="shared" si="16"/>
        <v>0</v>
      </c>
      <c r="T161" s="16"/>
      <c r="U161" s="39">
        <f t="shared" si="17"/>
        <v>0</v>
      </c>
      <c r="V161" s="16"/>
      <c r="W161" s="39">
        <f t="shared" si="18"/>
        <v>0</v>
      </c>
      <c r="X161" s="107">
        <f t="shared" si="19"/>
        <v>0</v>
      </c>
    </row>
    <row r="162" spans="2:24" ht="12.75" hidden="1">
      <c r="B162" s="2"/>
      <c r="C162" s="2"/>
      <c r="E162" s="104">
        <v>0</v>
      </c>
      <c r="F162" s="8"/>
      <c r="G162" s="8">
        <v>0</v>
      </c>
      <c r="H162" s="8"/>
      <c r="I162" s="8">
        <v>0</v>
      </c>
      <c r="J162" s="105">
        <v>0</v>
      </c>
      <c r="K162" s="8"/>
      <c r="L162" s="104"/>
      <c r="M162" s="8"/>
      <c r="N162" s="8"/>
      <c r="O162" s="8"/>
      <c r="P162" s="8"/>
      <c r="Q162" s="105"/>
      <c r="S162" s="106">
        <f t="shared" si="16"/>
        <v>0</v>
      </c>
      <c r="T162" s="16"/>
      <c r="U162" s="39">
        <f t="shared" si="17"/>
        <v>0</v>
      </c>
      <c r="V162" s="16"/>
      <c r="W162" s="39">
        <f t="shared" si="18"/>
        <v>0</v>
      </c>
      <c r="X162" s="107">
        <f t="shared" si="19"/>
        <v>0</v>
      </c>
    </row>
    <row r="163" spans="2:24" ht="12.75" hidden="1">
      <c r="B163" s="2"/>
      <c r="C163" s="2" t="s">
        <v>41</v>
      </c>
      <c r="E163" s="104">
        <v>0</v>
      </c>
      <c r="F163" s="8"/>
      <c r="G163" s="8">
        <v>0</v>
      </c>
      <c r="H163" s="8"/>
      <c r="I163" s="8">
        <v>0</v>
      </c>
      <c r="J163" s="105">
        <v>0</v>
      </c>
      <c r="K163" s="8"/>
      <c r="L163" s="104">
        <v>0</v>
      </c>
      <c r="M163" s="8"/>
      <c r="N163" s="8">
        <v>0</v>
      </c>
      <c r="O163" s="8"/>
      <c r="P163" s="8">
        <v>0</v>
      </c>
      <c r="Q163" s="105">
        <v>0</v>
      </c>
      <c r="S163" s="106">
        <f t="shared" si="16"/>
        <v>0</v>
      </c>
      <c r="T163" s="16"/>
      <c r="U163" s="39">
        <f t="shared" si="17"/>
        <v>0</v>
      </c>
      <c r="V163" s="16"/>
      <c r="W163" s="39">
        <f t="shared" si="18"/>
        <v>0</v>
      </c>
      <c r="X163" s="107">
        <f t="shared" si="19"/>
        <v>0</v>
      </c>
    </row>
    <row r="164" spans="2:24" ht="12.75" hidden="1">
      <c r="B164" s="2"/>
      <c r="C164" s="2"/>
      <c r="E164" s="104">
        <v>0</v>
      </c>
      <c r="F164" s="8"/>
      <c r="G164" s="8">
        <v>0</v>
      </c>
      <c r="H164" s="8"/>
      <c r="I164" s="8">
        <v>0</v>
      </c>
      <c r="J164" s="105">
        <v>0</v>
      </c>
      <c r="K164" s="8"/>
      <c r="L164" s="104"/>
      <c r="M164" s="8"/>
      <c r="N164" s="8"/>
      <c r="O164" s="8"/>
      <c r="P164" s="8"/>
      <c r="Q164" s="105"/>
      <c r="S164" s="106">
        <f t="shared" si="16"/>
        <v>0</v>
      </c>
      <c r="T164" s="16"/>
      <c r="U164" s="39">
        <f t="shared" si="17"/>
        <v>0</v>
      </c>
      <c r="V164" s="16"/>
      <c r="W164" s="39">
        <f t="shared" si="18"/>
        <v>0</v>
      </c>
      <c r="X164" s="107">
        <f t="shared" si="19"/>
        <v>0</v>
      </c>
    </row>
    <row r="165" spans="2:24" ht="12.75" hidden="1">
      <c r="B165" s="2"/>
      <c r="C165" s="2"/>
      <c r="E165" s="104">
        <v>0</v>
      </c>
      <c r="F165" s="8"/>
      <c r="G165" s="8">
        <v>0</v>
      </c>
      <c r="H165" s="8"/>
      <c r="I165" s="8">
        <v>0</v>
      </c>
      <c r="J165" s="105">
        <v>0</v>
      </c>
      <c r="K165" s="8"/>
      <c r="L165" s="104"/>
      <c r="M165" s="8"/>
      <c r="N165" s="8"/>
      <c r="O165" s="8"/>
      <c r="P165" s="8"/>
      <c r="Q165" s="105"/>
      <c r="S165" s="106">
        <f t="shared" si="16"/>
        <v>0</v>
      </c>
      <c r="T165" s="16"/>
      <c r="U165" s="39">
        <f t="shared" si="17"/>
        <v>0</v>
      </c>
      <c r="V165" s="16"/>
      <c r="W165" s="39">
        <f t="shared" si="18"/>
        <v>0</v>
      </c>
      <c r="X165" s="107">
        <f t="shared" si="19"/>
        <v>0</v>
      </c>
    </row>
    <row r="166" spans="2:24" ht="12.75" hidden="1">
      <c r="B166" s="2"/>
      <c r="C166" s="2" t="s">
        <v>42</v>
      </c>
      <c r="E166" s="104">
        <v>0</v>
      </c>
      <c r="F166" s="8"/>
      <c r="G166" s="8">
        <v>0</v>
      </c>
      <c r="H166" s="8"/>
      <c r="I166" s="8">
        <v>0</v>
      </c>
      <c r="J166" s="105">
        <v>0</v>
      </c>
      <c r="K166" s="8"/>
      <c r="L166" s="104">
        <v>0</v>
      </c>
      <c r="M166" s="8"/>
      <c r="N166" s="8">
        <v>0</v>
      </c>
      <c r="O166" s="8"/>
      <c r="P166" s="8">
        <v>0</v>
      </c>
      <c r="Q166" s="105">
        <v>0</v>
      </c>
      <c r="S166" s="106">
        <f t="shared" si="16"/>
        <v>0</v>
      </c>
      <c r="T166" s="16"/>
      <c r="U166" s="39">
        <f t="shared" si="17"/>
        <v>0</v>
      </c>
      <c r="V166" s="16"/>
      <c r="W166" s="39">
        <f t="shared" si="18"/>
        <v>0</v>
      </c>
      <c r="X166" s="107">
        <f t="shared" si="19"/>
        <v>0</v>
      </c>
    </row>
    <row r="167" spans="2:24" ht="12.75" hidden="1">
      <c r="B167" s="2"/>
      <c r="C167" s="2"/>
      <c r="E167" s="104">
        <v>0</v>
      </c>
      <c r="F167" s="8"/>
      <c r="G167" s="8">
        <v>0</v>
      </c>
      <c r="H167" s="8"/>
      <c r="I167" s="8">
        <v>0</v>
      </c>
      <c r="J167" s="105"/>
      <c r="K167" s="8"/>
      <c r="L167" s="104">
        <v>0</v>
      </c>
      <c r="M167" s="8"/>
      <c r="N167" s="8">
        <v>0</v>
      </c>
      <c r="O167" s="8"/>
      <c r="P167" s="8">
        <v>0</v>
      </c>
      <c r="Q167" s="105"/>
      <c r="S167" s="106">
        <f t="shared" si="16"/>
        <v>0</v>
      </c>
      <c r="T167" s="16"/>
      <c r="U167" s="39">
        <f t="shared" si="17"/>
        <v>0</v>
      </c>
      <c r="V167" s="16"/>
      <c r="W167" s="39">
        <f t="shared" si="18"/>
        <v>0</v>
      </c>
      <c r="X167" s="107">
        <f t="shared" si="19"/>
        <v>0</v>
      </c>
    </row>
    <row r="168" spans="2:24" ht="12.75">
      <c r="B168" s="2"/>
      <c r="C168" s="2" t="s">
        <v>67</v>
      </c>
      <c r="E168" s="108">
        <v>4</v>
      </c>
      <c r="F168" s="7">
        <v>0</v>
      </c>
      <c r="G168" s="7">
        <v>0</v>
      </c>
      <c r="H168" s="7">
        <v>0</v>
      </c>
      <c r="I168" s="7">
        <v>10</v>
      </c>
      <c r="J168" s="109">
        <v>14</v>
      </c>
      <c r="K168" s="7"/>
      <c r="L168" s="108">
        <v>4</v>
      </c>
      <c r="M168" s="7">
        <v>0</v>
      </c>
      <c r="N168" s="7">
        <v>0</v>
      </c>
      <c r="O168" s="7">
        <v>0</v>
      </c>
      <c r="P168" s="7">
        <v>12</v>
      </c>
      <c r="Q168" s="109">
        <v>16</v>
      </c>
      <c r="S168" s="106">
        <f t="shared" si="16"/>
        <v>0</v>
      </c>
      <c r="T168" s="16"/>
      <c r="U168" s="39">
        <f t="shared" si="17"/>
        <v>0</v>
      </c>
      <c r="V168" s="16"/>
      <c r="W168" s="39">
        <f t="shared" si="18"/>
        <v>-2</v>
      </c>
      <c r="X168" s="111">
        <f t="shared" si="19"/>
        <v>-2</v>
      </c>
    </row>
    <row r="169" spans="2:24" ht="12.75" hidden="1">
      <c r="B169" s="2"/>
      <c r="C169" s="2"/>
      <c r="E169" s="104">
        <v>0</v>
      </c>
      <c r="F169" s="8"/>
      <c r="G169" s="8">
        <v>0</v>
      </c>
      <c r="H169" s="8"/>
      <c r="I169" s="8">
        <v>0</v>
      </c>
      <c r="J169" s="113">
        <v>0</v>
      </c>
      <c r="K169" s="8"/>
      <c r="L169" s="104">
        <v>0</v>
      </c>
      <c r="M169" s="8"/>
      <c r="N169" s="8">
        <v>0</v>
      </c>
      <c r="O169" s="8"/>
      <c r="P169" s="8">
        <v>0</v>
      </c>
      <c r="Q169" s="113">
        <v>0</v>
      </c>
      <c r="S169" s="106">
        <f t="shared" si="16"/>
        <v>0</v>
      </c>
      <c r="T169" s="16"/>
      <c r="U169" s="39">
        <f t="shared" si="17"/>
        <v>0</v>
      </c>
      <c r="V169" s="16"/>
      <c r="W169" s="39">
        <f t="shared" si="18"/>
        <v>0</v>
      </c>
      <c r="X169" s="107">
        <f t="shared" si="19"/>
        <v>0</v>
      </c>
    </row>
    <row r="170" spans="2:24" ht="12.75">
      <c r="B170" s="2"/>
      <c r="C170" s="2" t="s">
        <v>75</v>
      </c>
      <c r="E170" s="112">
        <v>45</v>
      </c>
      <c r="F170" s="15">
        <v>0</v>
      </c>
      <c r="G170" s="15">
        <v>30</v>
      </c>
      <c r="H170" s="15">
        <v>0</v>
      </c>
      <c r="I170" s="15">
        <v>124</v>
      </c>
      <c r="J170" s="113">
        <v>199</v>
      </c>
      <c r="K170" s="15"/>
      <c r="L170" s="112">
        <v>58</v>
      </c>
      <c r="M170" s="15">
        <v>0</v>
      </c>
      <c r="N170" s="15">
        <v>30</v>
      </c>
      <c r="O170" s="15">
        <v>0</v>
      </c>
      <c r="P170" s="15">
        <v>129</v>
      </c>
      <c r="Q170" s="113">
        <v>217</v>
      </c>
      <c r="S170" s="129">
        <f t="shared" si="16"/>
        <v>-13</v>
      </c>
      <c r="T170" s="130"/>
      <c r="U170" s="131">
        <f t="shared" si="17"/>
        <v>0</v>
      </c>
      <c r="V170" s="130"/>
      <c r="W170" s="137">
        <f t="shared" si="18"/>
        <v>-5</v>
      </c>
      <c r="X170" s="107">
        <f t="shared" si="19"/>
        <v>-18</v>
      </c>
    </row>
    <row r="171" spans="5:24" ht="2.25" customHeight="1" thickBot="1">
      <c r="E171" s="125"/>
      <c r="F171" s="126"/>
      <c r="G171" s="126"/>
      <c r="H171" s="126"/>
      <c r="I171" s="126"/>
      <c r="J171" s="127"/>
      <c r="L171" s="125"/>
      <c r="M171" s="126"/>
      <c r="N171" s="126"/>
      <c r="O171" s="126"/>
      <c r="P171" s="126"/>
      <c r="Q171" s="127"/>
      <c r="S171" s="133">
        <f t="shared" si="16"/>
        <v>0</v>
      </c>
      <c r="T171" s="134"/>
      <c r="U171" s="135">
        <f t="shared" si="17"/>
        <v>0</v>
      </c>
      <c r="V171" s="134"/>
      <c r="W171" s="138">
        <f t="shared" si="18"/>
        <v>0</v>
      </c>
      <c r="X171" s="138">
        <f t="shared" si="19"/>
        <v>0</v>
      </c>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sheetProtection/>
  <mergeCells count="3">
    <mergeCell ref="E5:J5"/>
    <mergeCell ref="L5:Q5"/>
    <mergeCell ref="S5:X5"/>
  </mergeCells>
  <printOptions/>
  <pageMargins left="0.32" right="0.75" top="0.24" bottom="0.27" header="0.18" footer="0.24"/>
  <pageSetup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B1:K181"/>
  <sheetViews>
    <sheetView zoomScalePageLayoutView="0" workbookViewId="0" topLeftCell="A4">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s">
        <v>88</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f>
        <v>#REF!</v>
      </c>
    </row>
    <row r="13" spans="2:10" ht="12.75">
      <c r="B13" s="2" t="s">
        <v>19</v>
      </c>
      <c r="C13" s="2"/>
      <c r="E13" s="8" t="e">
        <f>SUM(E10:E12)</f>
        <v>#REF!</v>
      </c>
      <c r="F13" s="8"/>
      <c r="G13" s="8" t="e">
        <f>SUM(G10:G12)</f>
        <v>#REF!</v>
      </c>
      <c r="H13" s="8"/>
      <c r="I13" s="8" t="e">
        <f>SUM(I10:I12)</f>
        <v>#REF!</v>
      </c>
      <c r="J13" s="24" t="e">
        <f>SUM(J10:J12)</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I13+I21+I25+I27-1</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113">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t="shared" si="0"/>
        <v>#REF!</v>
      </c>
    </row>
    <row r="83" spans="2:10" ht="12.75" hidden="1">
      <c r="B83" s="2"/>
      <c r="C83" s="2" t="s">
        <v>53</v>
      </c>
      <c r="E83" s="8" t="e">
        <f>#REF!</f>
        <v>#REF!</v>
      </c>
      <c r="F83" s="8"/>
      <c r="G83" s="8" t="e">
        <f>#REF!</f>
        <v>#REF!</v>
      </c>
      <c r="H83" s="8"/>
      <c r="I83" s="8" t="e">
        <f>#REF!</f>
        <v>#REF!</v>
      </c>
      <c r="J83" s="24" t="e">
        <f t="shared" si="0"/>
        <v>#REF!</v>
      </c>
    </row>
    <row r="84" spans="2:10" ht="12.75" hidden="1">
      <c r="B84" s="2"/>
      <c r="C84" s="2"/>
      <c r="E84" s="8" t="e">
        <f>#REF!</f>
        <v>#REF!</v>
      </c>
      <c r="F84" s="8"/>
      <c r="G84" s="8" t="e">
        <f>#REF!</f>
        <v>#REF!</v>
      </c>
      <c r="H84" s="8"/>
      <c r="I84" s="8" t="e">
        <f>#REF!</f>
        <v>#REF!</v>
      </c>
      <c r="J84" s="24" t="e">
        <f t="shared" si="0"/>
        <v>#REF!</v>
      </c>
    </row>
    <row r="85" spans="2:10" ht="12.75" hidden="1">
      <c r="B85" s="2"/>
      <c r="C85" s="2"/>
      <c r="E85" s="8" t="e">
        <f>#REF!</f>
        <v>#REF!</v>
      </c>
      <c r="F85" s="8"/>
      <c r="G85" s="8" t="e">
        <f>#REF!</f>
        <v>#REF!</v>
      </c>
      <c r="H85" s="8"/>
      <c r="I85" s="8" t="e">
        <f>#REF!</f>
        <v>#REF!</v>
      </c>
      <c r="J85" s="24" t="e">
        <f t="shared" si="0"/>
        <v>#REF!</v>
      </c>
    </row>
    <row r="86" spans="2:10" ht="12.75">
      <c r="B86" s="2"/>
      <c r="C86" s="2" t="s">
        <v>54</v>
      </c>
      <c r="E86" s="8" t="e">
        <f>#REF!</f>
        <v>#REF!</v>
      </c>
      <c r="F86" s="8"/>
      <c r="G86" s="8" t="e">
        <f>#REF!</f>
        <v>#REF!</v>
      </c>
      <c r="H86" s="8"/>
      <c r="I86" s="8" t="e">
        <f>#REF!</f>
        <v>#REF!</v>
      </c>
      <c r="J86" s="24" t="e">
        <f t="shared" si="0"/>
        <v>#REF!</v>
      </c>
    </row>
    <row r="87" spans="2:10" ht="12.75" hidden="1">
      <c r="B87" s="2"/>
      <c r="C87" s="2"/>
      <c r="E87" s="8" t="e">
        <f>#REF!</f>
        <v>#REF!</v>
      </c>
      <c r="F87" s="8"/>
      <c r="G87" s="8" t="e">
        <f>#REF!</f>
        <v>#REF!</v>
      </c>
      <c r="H87" s="8"/>
      <c r="I87" s="8" t="e">
        <f>#REF!</f>
        <v>#REF!</v>
      </c>
      <c r="J87" s="24" t="e">
        <f t="shared" si="0"/>
        <v>#REF!</v>
      </c>
    </row>
    <row r="88" spans="2:10" ht="12.75" hidden="1">
      <c r="B88" s="2"/>
      <c r="C88" s="2"/>
      <c r="E88" s="8" t="e">
        <f>#REF!</f>
        <v>#REF!</v>
      </c>
      <c r="F88" s="8"/>
      <c r="G88" s="8" t="e">
        <f>#REF!</f>
        <v>#REF!</v>
      </c>
      <c r="H88" s="8"/>
      <c r="I88" s="8" t="e">
        <f>#REF!</f>
        <v>#REF!</v>
      </c>
      <c r="J88" s="24" t="e">
        <f t="shared" si="0"/>
        <v>#REF!</v>
      </c>
    </row>
    <row r="89" spans="2:11" ht="12.75">
      <c r="B89" s="2"/>
      <c r="C89" s="2" t="s">
        <v>55</v>
      </c>
      <c r="E89" s="8" t="e">
        <f>#REF!</f>
        <v>#REF!</v>
      </c>
      <c r="F89" s="8"/>
      <c r="G89" s="8" t="e">
        <f>#REF!</f>
        <v>#REF!</v>
      </c>
      <c r="H89" s="8"/>
      <c r="I89" s="8" t="e">
        <f>#REF!</f>
        <v>#REF!</v>
      </c>
      <c r="J89" s="24" t="e">
        <f t="shared" si="0"/>
        <v>#REF!</v>
      </c>
      <c r="K89" s="3">
        <v>2</v>
      </c>
    </row>
    <row r="90" spans="2:10" ht="12.75" hidden="1">
      <c r="B90" s="2"/>
      <c r="C90" s="2"/>
      <c r="E90" s="8" t="e">
        <f>#REF!</f>
        <v>#REF!</v>
      </c>
      <c r="F90" s="8"/>
      <c r="G90" s="8" t="e">
        <f>#REF!</f>
        <v>#REF!</v>
      </c>
      <c r="H90" s="8"/>
      <c r="I90" s="8" t="e">
        <f>#REF!</f>
        <v>#REF!</v>
      </c>
      <c r="J90" s="24" t="e">
        <f t="shared" si="0"/>
        <v>#REF!</v>
      </c>
    </row>
    <row r="91" spans="2:10" ht="12.75" hidden="1">
      <c r="B91" s="2"/>
      <c r="C91" s="2"/>
      <c r="E91" s="8" t="e">
        <f>#REF!</f>
        <v>#REF!</v>
      </c>
      <c r="F91" s="8"/>
      <c r="G91" s="8" t="e">
        <f>#REF!</f>
        <v>#REF!</v>
      </c>
      <c r="H91" s="8"/>
      <c r="I91" s="8" t="e">
        <f>#REF!</f>
        <v>#REF!</v>
      </c>
      <c r="J91" s="24" t="e">
        <f t="shared" si="0"/>
        <v>#REF!</v>
      </c>
    </row>
    <row r="92" spans="2:10" ht="12.75">
      <c r="B92" s="2"/>
      <c r="C92" s="2" t="s">
        <v>56</v>
      </c>
      <c r="E92" s="8" t="e">
        <f>#REF!</f>
        <v>#REF!</v>
      </c>
      <c r="F92" s="8"/>
      <c r="G92" s="8" t="e">
        <f>#REF!</f>
        <v>#REF!</v>
      </c>
      <c r="H92" s="8"/>
      <c r="I92" s="8" t="e">
        <f>#REF!</f>
        <v>#REF!</v>
      </c>
      <c r="J92" s="24" t="e">
        <f t="shared" si="0"/>
        <v>#REF!</v>
      </c>
    </row>
    <row r="93" spans="2:10" ht="12.75" hidden="1">
      <c r="B93" s="2"/>
      <c r="C93" s="2"/>
      <c r="E93" s="8" t="e">
        <f>#REF!</f>
        <v>#REF!</v>
      </c>
      <c r="F93" s="8"/>
      <c r="G93" s="8" t="e">
        <f>#REF!</f>
        <v>#REF!</v>
      </c>
      <c r="H93" s="8"/>
      <c r="I93" s="8" t="e">
        <f>#REF!</f>
        <v>#REF!</v>
      </c>
      <c r="J93" s="24" t="e">
        <f t="shared" si="0"/>
        <v>#REF!</v>
      </c>
    </row>
    <row r="94" spans="2:10" ht="12.75" hidden="1">
      <c r="B94" s="2"/>
      <c r="C94" s="2"/>
      <c r="E94" s="8" t="e">
        <f>#REF!</f>
        <v>#REF!</v>
      </c>
      <c r="F94" s="8"/>
      <c r="G94" s="8" t="e">
        <f>#REF!</f>
        <v>#REF!</v>
      </c>
      <c r="H94" s="8"/>
      <c r="I94" s="8" t="e">
        <f>#REF!</f>
        <v>#REF!</v>
      </c>
      <c r="J94" s="24" t="e">
        <f t="shared" si="0"/>
        <v>#REF!</v>
      </c>
    </row>
    <row r="95" spans="2:10" ht="12.75" hidden="1">
      <c r="B95" s="2"/>
      <c r="C95" s="2" t="s">
        <v>28</v>
      </c>
      <c r="E95" s="8" t="e">
        <f>#REF!</f>
        <v>#REF!</v>
      </c>
      <c r="F95" s="8"/>
      <c r="G95" s="8" t="e">
        <f>#REF!</f>
        <v>#REF!</v>
      </c>
      <c r="H95" s="8"/>
      <c r="I95" s="8" t="e">
        <f>#REF!</f>
        <v>#REF!</v>
      </c>
      <c r="J95" s="24" t="e">
        <f t="shared" si="0"/>
        <v>#REF!</v>
      </c>
    </row>
    <row r="96" spans="2:10" ht="12.75" hidden="1">
      <c r="B96" s="2"/>
      <c r="C96" s="2"/>
      <c r="E96" s="8" t="e">
        <f>#REF!</f>
        <v>#REF!</v>
      </c>
      <c r="F96" s="8"/>
      <c r="G96" s="8" t="e">
        <f>#REF!</f>
        <v>#REF!</v>
      </c>
      <c r="H96" s="8"/>
      <c r="I96" s="8" t="e">
        <f>#REF!</f>
        <v>#REF!</v>
      </c>
      <c r="J96" s="24" t="e">
        <f t="shared" si="0"/>
        <v>#REF!</v>
      </c>
    </row>
    <row r="97" spans="2:10" ht="12.75" hidden="1">
      <c r="B97" s="2"/>
      <c r="C97" s="2"/>
      <c r="E97" s="8" t="e">
        <f>#REF!</f>
        <v>#REF!</v>
      </c>
      <c r="F97" s="8"/>
      <c r="G97" s="8" t="e">
        <f>#REF!</f>
        <v>#REF!</v>
      </c>
      <c r="H97" s="8"/>
      <c r="I97" s="8" t="e">
        <f>#REF!</f>
        <v>#REF!</v>
      </c>
      <c r="J97" s="24" t="e">
        <f t="shared" si="0"/>
        <v>#REF!</v>
      </c>
    </row>
    <row r="98" spans="2:10" ht="12.75" hidden="1">
      <c r="B98" s="2"/>
      <c r="C98" s="2" t="s">
        <v>29</v>
      </c>
      <c r="E98" s="8" t="e">
        <f>#REF!</f>
        <v>#REF!</v>
      </c>
      <c r="F98" s="8"/>
      <c r="G98" s="8" t="e">
        <f>#REF!</f>
        <v>#REF!</v>
      </c>
      <c r="H98" s="8"/>
      <c r="I98" s="8" t="e">
        <f>#REF!</f>
        <v>#REF!</v>
      </c>
      <c r="J98" s="24" t="e">
        <f t="shared" si="0"/>
        <v>#REF!</v>
      </c>
    </row>
    <row r="99" spans="2:10" ht="12.75" hidden="1">
      <c r="B99" s="2"/>
      <c r="C99" s="2"/>
      <c r="E99" s="8" t="e">
        <f>#REF!</f>
        <v>#REF!</v>
      </c>
      <c r="F99" s="8"/>
      <c r="G99" s="8" t="e">
        <f>#REF!</f>
        <v>#REF!</v>
      </c>
      <c r="H99" s="8"/>
      <c r="I99" s="8" t="e">
        <f>#REF!</f>
        <v>#REF!</v>
      </c>
      <c r="J99" s="24" t="e">
        <f t="shared" si="0"/>
        <v>#REF!</v>
      </c>
    </row>
    <row r="100" spans="2:10" ht="12.75" hidden="1">
      <c r="B100" s="2"/>
      <c r="C100" s="2"/>
      <c r="E100" s="8" t="e">
        <f>#REF!</f>
        <v>#REF!</v>
      </c>
      <c r="F100" s="8"/>
      <c r="G100" s="8" t="e">
        <f>#REF!</f>
        <v>#REF!</v>
      </c>
      <c r="H100" s="8"/>
      <c r="I100" s="8" t="e">
        <f>#REF!</f>
        <v>#REF!</v>
      </c>
      <c r="J100" s="24" t="e">
        <f t="shared" si="0"/>
        <v>#REF!</v>
      </c>
    </row>
    <row r="101" spans="2:11" ht="12.75">
      <c r="B101" s="2"/>
      <c r="C101" s="2" t="s">
        <v>57</v>
      </c>
      <c r="E101" s="8" t="e">
        <f>#REF!</f>
        <v>#REF!</v>
      </c>
      <c r="F101" s="8"/>
      <c r="G101" s="8" t="e">
        <f>#REF!</f>
        <v>#REF!</v>
      </c>
      <c r="H101" s="8"/>
      <c r="I101" s="8" t="e">
        <f>#REF!</f>
        <v>#REF!</v>
      </c>
      <c r="J101" s="24" t="e">
        <f t="shared" si="0"/>
        <v>#REF!</v>
      </c>
      <c r="K101" s="3">
        <v>30</v>
      </c>
    </row>
    <row r="102" spans="2:10" ht="12.75" hidden="1">
      <c r="B102" s="2"/>
      <c r="C102" s="2"/>
      <c r="E102" s="8" t="e">
        <f>#REF!</f>
        <v>#REF!</v>
      </c>
      <c r="F102" s="8"/>
      <c r="G102" s="8" t="e">
        <f>#REF!</f>
        <v>#REF!</v>
      </c>
      <c r="H102" s="8"/>
      <c r="I102" s="8" t="e">
        <f>#REF!</f>
        <v>#REF!</v>
      </c>
      <c r="J102" s="24" t="e">
        <f t="shared" si="0"/>
        <v>#REF!</v>
      </c>
    </row>
    <row r="103" spans="2:10" ht="12.75" hidden="1">
      <c r="B103" s="2"/>
      <c r="C103" s="2"/>
      <c r="E103" s="8" t="e">
        <f>#REF!</f>
        <v>#REF!</v>
      </c>
      <c r="F103" s="8"/>
      <c r="G103" s="8" t="e">
        <f>#REF!</f>
        <v>#REF!</v>
      </c>
      <c r="H103" s="8"/>
      <c r="I103" s="8" t="e">
        <f>#REF!</f>
        <v>#REF!</v>
      </c>
      <c r="J103" s="24" t="e">
        <f t="shared" si="0"/>
        <v>#REF!</v>
      </c>
    </row>
    <row r="104" spans="2:11" ht="12.75">
      <c r="B104" s="2"/>
      <c r="C104" s="2" t="s">
        <v>58</v>
      </c>
      <c r="E104" s="8" t="e">
        <f>#REF!</f>
        <v>#REF!</v>
      </c>
      <c r="F104" s="8"/>
      <c r="G104" s="8" t="e">
        <f>#REF!</f>
        <v>#REF!</v>
      </c>
      <c r="H104" s="8"/>
      <c r="I104" s="8" t="e">
        <f>#REF!</f>
        <v>#REF!</v>
      </c>
      <c r="J104" s="24" t="e">
        <f t="shared" si="0"/>
        <v>#REF!</v>
      </c>
      <c r="K104" s="3">
        <v>36</v>
      </c>
    </row>
    <row r="105" spans="2:10" ht="12.75" hidden="1">
      <c r="B105" s="2"/>
      <c r="C105" s="2"/>
      <c r="E105" s="8" t="e">
        <f>#REF!</f>
        <v>#REF!</v>
      </c>
      <c r="F105" s="8"/>
      <c r="G105" s="8" t="e">
        <f>#REF!</f>
        <v>#REF!</v>
      </c>
      <c r="H105" s="8"/>
      <c r="I105" s="8" t="e">
        <f>#REF!</f>
        <v>#REF!</v>
      </c>
      <c r="J105" s="24" t="e">
        <f t="shared" si="0"/>
        <v>#REF!</v>
      </c>
    </row>
    <row r="106" spans="2:10" ht="12.75" hidden="1">
      <c r="B106" s="2"/>
      <c r="C106" s="2"/>
      <c r="E106" s="8" t="e">
        <f>#REF!</f>
        <v>#REF!</v>
      </c>
      <c r="F106" s="8"/>
      <c r="G106" s="8" t="e">
        <f>#REF!</f>
        <v>#REF!</v>
      </c>
      <c r="H106" s="8"/>
      <c r="I106" s="8" t="e">
        <f>#REF!</f>
        <v>#REF!</v>
      </c>
      <c r="J106" s="24" t="e">
        <f t="shared" si="0"/>
        <v>#REF!</v>
      </c>
    </row>
    <row r="107" spans="2:11" ht="12.75">
      <c r="B107" s="2"/>
      <c r="C107" s="2" t="s">
        <v>59</v>
      </c>
      <c r="E107" s="8" t="e">
        <f>#REF!</f>
        <v>#REF!</v>
      </c>
      <c r="F107" s="8"/>
      <c r="G107" s="8" t="e">
        <f>#REF!</f>
        <v>#REF!</v>
      </c>
      <c r="H107" s="8"/>
      <c r="I107" s="8" t="e">
        <f>#REF!</f>
        <v>#REF!</v>
      </c>
      <c r="J107" s="24" t="e">
        <f t="shared" si="0"/>
        <v>#REF!</v>
      </c>
      <c r="K107" s="3">
        <f>12+1</f>
        <v>13</v>
      </c>
    </row>
    <row r="108" spans="2:10" ht="12.75" hidden="1">
      <c r="B108" s="2"/>
      <c r="C108" s="2"/>
      <c r="E108" s="8" t="e">
        <f>#REF!</f>
        <v>#REF!</v>
      </c>
      <c r="F108" s="8"/>
      <c r="G108" s="8" t="e">
        <f>#REF!</f>
        <v>#REF!</v>
      </c>
      <c r="H108" s="8"/>
      <c r="I108" s="8" t="e">
        <f>#REF!</f>
        <v>#REF!</v>
      </c>
      <c r="J108" s="24" t="e">
        <f t="shared" si="0"/>
        <v>#REF!</v>
      </c>
    </row>
    <row r="109" spans="2:10" ht="12.75">
      <c r="B109" s="2"/>
      <c r="C109" s="2" t="s">
        <v>79</v>
      </c>
      <c r="E109" s="8" t="e">
        <f>#REF!</f>
        <v>#REF!</v>
      </c>
      <c r="F109" s="8"/>
      <c r="G109" s="8" t="e">
        <f>#REF!</f>
        <v>#REF!</v>
      </c>
      <c r="H109" s="8"/>
      <c r="I109" s="8" t="e">
        <f>#REF!</f>
        <v>#REF!</v>
      </c>
      <c r="J109" s="24" t="e">
        <f t="shared" si="0"/>
        <v>#REF!</v>
      </c>
    </row>
    <row r="110" spans="2:10" ht="12.75">
      <c r="B110" s="2"/>
      <c r="C110" s="2" t="s">
        <v>60</v>
      </c>
      <c r="E110" s="8" t="e">
        <f>#REF!</f>
        <v>#REF!</v>
      </c>
      <c r="F110" s="8"/>
      <c r="G110" s="8" t="e">
        <f>#REF!</f>
        <v>#REF!</v>
      </c>
      <c r="H110" s="8"/>
      <c r="I110" s="8" t="e">
        <f>#REF!</f>
        <v>#REF!</v>
      </c>
      <c r="J110" s="24" t="e">
        <f t="shared" si="0"/>
        <v>#REF!</v>
      </c>
    </row>
    <row r="111" spans="2:10" ht="12.75" hidden="1">
      <c r="B111" s="2"/>
      <c r="C111" s="2"/>
      <c r="E111" s="8" t="e">
        <f>#REF!</f>
        <v>#REF!</v>
      </c>
      <c r="F111" s="8"/>
      <c r="G111" s="8" t="e">
        <f>#REF!</f>
        <v>#REF!</v>
      </c>
      <c r="H111" s="8"/>
      <c r="I111" s="8" t="e">
        <f>#REF!</f>
        <v>#REF!</v>
      </c>
      <c r="J111" s="24" t="e">
        <f t="shared" si="0"/>
        <v>#REF!</v>
      </c>
    </row>
    <row r="112" spans="2:10" ht="12.75" hidden="1">
      <c r="B112" s="2"/>
      <c r="C112" s="2"/>
      <c r="E112" s="8" t="e">
        <f>#REF!</f>
        <v>#REF!</v>
      </c>
      <c r="F112" s="8"/>
      <c r="G112" s="8" t="e">
        <f>#REF!</f>
        <v>#REF!</v>
      </c>
      <c r="H112" s="8"/>
      <c r="I112" s="8" t="e">
        <f>#REF!</f>
        <v>#REF!</v>
      </c>
      <c r="J112" s="24" t="e">
        <f t="shared" si="0"/>
        <v>#REF!</v>
      </c>
    </row>
    <row r="113" spans="2:11" ht="12.75">
      <c r="B113" s="2"/>
      <c r="C113" s="2" t="s">
        <v>61</v>
      </c>
      <c r="E113" s="8" t="e">
        <f>#REF!</f>
        <v>#REF!</v>
      </c>
      <c r="F113" s="8"/>
      <c r="G113" s="8" t="e">
        <f>#REF!</f>
        <v>#REF!</v>
      </c>
      <c r="H113" s="8"/>
      <c r="I113" s="8" t="e">
        <f>#REF!</f>
        <v>#REF!</v>
      </c>
      <c r="J113" s="24" t="e">
        <f t="shared" si="0"/>
        <v>#REF!</v>
      </c>
      <c r="K113" s="3">
        <v>1</v>
      </c>
    </row>
    <row r="114" spans="2:10" ht="12.75" hidden="1">
      <c r="B114" s="2"/>
      <c r="C114" s="2"/>
      <c r="E114" s="8" t="e">
        <f>#REF!</f>
        <v>#REF!</v>
      </c>
      <c r="F114" s="8"/>
      <c r="G114" s="8" t="e">
        <f>#REF!</f>
        <v>#REF!</v>
      </c>
      <c r="H114" s="8"/>
      <c r="I114" s="8" t="e">
        <f>#REF!</f>
        <v>#REF!</v>
      </c>
      <c r="J114" s="24" t="e">
        <f aca="true" t="shared" si="1" ref="J114:J143">E114+G114+I114</f>
        <v>#REF!</v>
      </c>
    </row>
    <row r="115" spans="2:10" ht="12.75" hidden="1">
      <c r="B115" s="2"/>
      <c r="C115" s="2"/>
      <c r="E115" s="8" t="e">
        <f>#REF!</f>
        <v>#REF!</v>
      </c>
      <c r="F115" s="8"/>
      <c r="G115" s="8" t="e">
        <f>#REF!</f>
        <v>#REF!</v>
      </c>
      <c r="H115" s="8"/>
      <c r="I115" s="8" t="e">
        <f>#REF!</f>
        <v>#REF!</v>
      </c>
      <c r="J115" s="24" t="e">
        <f t="shared" si="1"/>
        <v>#REF!</v>
      </c>
    </row>
    <row r="116" spans="2:11" ht="12.75">
      <c r="B116" s="2"/>
      <c r="C116" s="2" t="s">
        <v>62</v>
      </c>
      <c r="E116" s="8" t="e">
        <f>#REF!</f>
        <v>#REF!</v>
      </c>
      <c r="F116" s="8"/>
      <c r="G116" s="8" t="e">
        <f>#REF!</f>
        <v>#REF!</v>
      </c>
      <c r="H116" s="8"/>
      <c r="I116" s="8" t="e">
        <f>#REF!</f>
        <v>#REF!</v>
      </c>
      <c r="J116" s="24" t="e">
        <f t="shared" si="1"/>
        <v>#REF!</v>
      </c>
      <c r="K116" s="3">
        <v>1</v>
      </c>
    </row>
    <row r="117" spans="2:10" ht="12.75" hidden="1">
      <c r="B117" s="2"/>
      <c r="C117" s="2"/>
      <c r="E117" s="8" t="e">
        <f>#REF!</f>
        <v>#REF!</v>
      </c>
      <c r="F117" s="8"/>
      <c r="G117" s="8" t="e">
        <f>#REF!</f>
        <v>#REF!</v>
      </c>
      <c r="H117" s="8"/>
      <c r="I117" s="8" t="e">
        <f>#REF!</f>
        <v>#REF!</v>
      </c>
      <c r="J117" s="24" t="e">
        <f t="shared" si="1"/>
        <v>#REF!</v>
      </c>
    </row>
    <row r="118" spans="2:10" ht="12.75" hidden="1">
      <c r="B118" s="2"/>
      <c r="C118" s="2"/>
      <c r="E118" s="8" t="e">
        <f>#REF!</f>
        <v>#REF!</v>
      </c>
      <c r="F118" s="8"/>
      <c r="G118" s="8" t="e">
        <f>#REF!</f>
        <v>#REF!</v>
      </c>
      <c r="H118" s="8"/>
      <c r="I118" s="8" t="e">
        <f>#REF!</f>
        <v>#REF!</v>
      </c>
      <c r="J118" s="24" t="e">
        <f t="shared" si="1"/>
        <v>#REF!</v>
      </c>
    </row>
    <row r="119" spans="2:11" ht="12.75">
      <c r="B119" s="2"/>
      <c r="C119" s="2" t="s">
        <v>63</v>
      </c>
      <c r="E119" s="8" t="e">
        <f>#REF!</f>
        <v>#REF!</v>
      </c>
      <c r="F119" s="8"/>
      <c r="G119" s="8" t="e">
        <f>#REF!</f>
        <v>#REF!</v>
      </c>
      <c r="H119" s="8"/>
      <c r="I119" s="8" t="e">
        <f>#REF!</f>
        <v>#REF!</v>
      </c>
      <c r="J119" s="24" t="e">
        <f t="shared" si="1"/>
        <v>#REF!</v>
      </c>
      <c r="K119" s="3">
        <v>8</v>
      </c>
    </row>
    <row r="120" spans="2:10" ht="12.75" hidden="1">
      <c r="B120" s="2"/>
      <c r="C120" s="2"/>
      <c r="E120" s="8" t="e">
        <f>#REF!</f>
        <v>#REF!</v>
      </c>
      <c r="F120" s="8"/>
      <c r="G120" s="8" t="e">
        <f>#REF!</f>
        <v>#REF!</v>
      </c>
      <c r="H120" s="8"/>
      <c r="I120" s="8" t="e">
        <f>#REF!</f>
        <v>#REF!</v>
      </c>
      <c r="J120" s="24" t="e">
        <f t="shared" si="1"/>
        <v>#REF!</v>
      </c>
    </row>
    <row r="121" spans="2:10" ht="12.75" hidden="1">
      <c r="B121" s="2"/>
      <c r="C121" s="2"/>
      <c r="E121" s="8" t="e">
        <f>#REF!</f>
        <v>#REF!</v>
      </c>
      <c r="F121" s="8"/>
      <c r="G121" s="8" t="e">
        <f>#REF!</f>
        <v>#REF!</v>
      </c>
      <c r="H121" s="8"/>
      <c r="I121" s="8" t="e">
        <f>#REF!</f>
        <v>#REF!</v>
      </c>
      <c r="J121" s="24" t="e">
        <f t="shared" si="1"/>
        <v>#REF!</v>
      </c>
    </row>
    <row r="122" spans="2:11" ht="12.75">
      <c r="B122" s="2"/>
      <c r="C122" s="2" t="s">
        <v>64</v>
      </c>
      <c r="E122" s="8" t="e">
        <f>#REF!</f>
        <v>#REF!</v>
      </c>
      <c r="F122" s="8"/>
      <c r="G122" s="8" t="e">
        <f>#REF!</f>
        <v>#REF!</v>
      </c>
      <c r="H122" s="8"/>
      <c r="I122" s="8" t="e">
        <f>#REF!</f>
        <v>#REF!</v>
      </c>
      <c r="J122" s="24" t="e">
        <f t="shared" si="1"/>
        <v>#REF!</v>
      </c>
      <c r="K122" s="3">
        <v>6</v>
      </c>
    </row>
    <row r="123" spans="2:10" ht="12.75" hidden="1">
      <c r="B123" s="2"/>
      <c r="C123" s="2"/>
      <c r="E123" s="8" t="e">
        <f>#REF!</f>
        <v>#REF!</v>
      </c>
      <c r="F123" s="8"/>
      <c r="G123" s="8" t="e">
        <f>#REF!</f>
        <v>#REF!</v>
      </c>
      <c r="H123" s="8"/>
      <c r="I123" s="8" t="e">
        <f>#REF!</f>
        <v>#REF!</v>
      </c>
      <c r="J123" s="24" t="e">
        <f t="shared" si="1"/>
        <v>#REF!</v>
      </c>
    </row>
    <row r="124" spans="2:10" ht="12.75" hidden="1">
      <c r="B124" s="2"/>
      <c r="C124" s="2"/>
      <c r="E124" s="8" t="e">
        <f>#REF!</f>
        <v>#REF!</v>
      </c>
      <c r="F124" s="8"/>
      <c r="G124" s="8" t="e">
        <f>#REF!</f>
        <v>#REF!</v>
      </c>
      <c r="H124" s="8"/>
      <c r="I124" s="8" t="e">
        <f>#REF!</f>
        <v>#REF!</v>
      </c>
      <c r="J124" s="24" t="e">
        <f t="shared" si="1"/>
        <v>#REF!</v>
      </c>
    </row>
    <row r="125" spans="2:10" ht="12.75" hidden="1">
      <c r="B125" s="2"/>
      <c r="C125" s="2" t="s">
        <v>77</v>
      </c>
      <c r="E125" s="8" t="e">
        <f>#REF!</f>
        <v>#REF!</v>
      </c>
      <c r="F125" s="8"/>
      <c r="G125" s="8" t="e">
        <f>#REF!</f>
        <v>#REF!</v>
      </c>
      <c r="H125" s="8"/>
      <c r="I125" s="8" t="e">
        <f>#REF!</f>
        <v>#REF!</v>
      </c>
      <c r="J125" s="24" t="e">
        <f t="shared" si="1"/>
        <v>#REF!</v>
      </c>
    </row>
    <row r="126" spans="2:10" ht="12.75" hidden="1">
      <c r="B126" s="2"/>
      <c r="C126" s="2"/>
      <c r="E126" s="8" t="e">
        <f>#REF!</f>
        <v>#REF!</v>
      </c>
      <c r="F126" s="8"/>
      <c r="G126" s="8" t="e">
        <f>#REF!</f>
        <v>#REF!</v>
      </c>
      <c r="H126" s="8"/>
      <c r="I126" s="8" t="e">
        <f>#REF!</f>
        <v>#REF!</v>
      </c>
      <c r="J126" s="24" t="e">
        <f t="shared" si="1"/>
        <v>#REF!</v>
      </c>
    </row>
    <row r="127" spans="2:10" ht="12.75" hidden="1">
      <c r="B127" s="2"/>
      <c r="C127" s="2"/>
      <c r="E127" s="8" t="e">
        <f>#REF!</f>
        <v>#REF!</v>
      </c>
      <c r="F127" s="8"/>
      <c r="G127" s="8" t="e">
        <f>#REF!</f>
        <v>#REF!</v>
      </c>
      <c r="H127" s="8"/>
      <c r="I127" s="8" t="e">
        <f>#REF!</f>
        <v>#REF!</v>
      </c>
      <c r="J127" s="24" t="e">
        <f t="shared" si="1"/>
        <v>#REF!</v>
      </c>
    </row>
    <row r="128" spans="2:11" ht="12.75">
      <c r="B128" s="2"/>
      <c r="C128" s="2" t="s">
        <v>65</v>
      </c>
      <c r="E128" s="8" t="e">
        <f>#REF!</f>
        <v>#REF!</v>
      </c>
      <c r="F128" s="8"/>
      <c r="G128" s="8" t="e">
        <f>#REF!</f>
        <v>#REF!</v>
      </c>
      <c r="H128" s="8"/>
      <c r="I128" s="8" t="e">
        <f>#REF!</f>
        <v>#REF!</v>
      </c>
      <c r="J128" s="24" t="e">
        <f t="shared" si="1"/>
        <v>#REF!</v>
      </c>
      <c r="K128" s="3">
        <v>11</v>
      </c>
    </row>
    <row r="129" spans="2:10" ht="12.75" hidden="1">
      <c r="B129" s="2"/>
      <c r="C129" s="2"/>
      <c r="E129" s="8" t="e">
        <f>#REF!</f>
        <v>#REF!</v>
      </c>
      <c r="F129" s="8"/>
      <c r="G129" s="8" t="e">
        <f>#REF!</f>
        <v>#REF!</v>
      </c>
      <c r="H129" s="8"/>
      <c r="I129" s="8" t="e">
        <f>#REF!</f>
        <v>#REF!</v>
      </c>
      <c r="J129" s="24" t="e">
        <f t="shared" si="1"/>
        <v>#REF!</v>
      </c>
    </row>
    <row r="130" spans="2:10" ht="12.75" hidden="1">
      <c r="B130" s="2"/>
      <c r="C130" s="2"/>
      <c r="E130" s="8" t="e">
        <f>#REF!</f>
        <v>#REF!</v>
      </c>
      <c r="F130" s="8"/>
      <c r="G130" s="8" t="e">
        <f>#REF!</f>
        <v>#REF!</v>
      </c>
      <c r="H130" s="8"/>
      <c r="I130" s="8" t="e">
        <f>#REF!</f>
        <v>#REF!</v>
      </c>
      <c r="J130" s="24" t="e">
        <f t="shared" si="1"/>
        <v>#REF!</v>
      </c>
    </row>
    <row r="131" spans="2:10" ht="12.75" hidden="1">
      <c r="B131" s="2"/>
      <c r="C131" s="2" t="s">
        <v>80</v>
      </c>
      <c r="E131" s="8" t="e">
        <f>#REF!</f>
        <v>#REF!</v>
      </c>
      <c r="F131" s="8"/>
      <c r="G131" s="8" t="e">
        <f>#REF!</f>
        <v>#REF!</v>
      </c>
      <c r="H131" s="8"/>
      <c r="I131" s="8" t="e">
        <f>#REF!</f>
        <v>#REF!</v>
      </c>
      <c r="J131" s="24" t="e">
        <f t="shared" si="1"/>
        <v>#REF!</v>
      </c>
    </row>
    <row r="132" spans="2:10" ht="12.75" hidden="1">
      <c r="B132" s="2"/>
      <c r="C132" s="2"/>
      <c r="E132" s="8" t="e">
        <f>#REF!</f>
        <v>#REF!</v>
      </c>
      <c r="F132" s="8"/>
      <c r="G132" s="8" t="e">
        <f>#REF!</f>
        <v>#REF!</v>
      </c>
      <c r="H132" s="8"/>
      <c r="I132" s="8" t="e">
        <f>#REF!</f>
        <v>#REF!</v>
      </c>
      <c r="J132" s="24" t="e">
        <f t="shared" si="1"/>
        <v>#REF!</v>
      </c>
    </row>
    <row r="133" spans="2:10" ht="12.75" hidden="1">
      <c r="B133" s="2"/>
      <c r="C133" s="2"/>
      <c r="E133" s="8" t="e">
        <f>#REF!</f>
        <v>#REF!</v>
      </c>
      <c r="F133" s="8"/>
      <c r="G133" s="8" t="e">
        <f>#REF!</f>
        <v>#REF!</v>
      </c>
      <c r="H133" s="8"/>
      <c r="I133" s="8" t="e">
        <f>#REF!</f>
        <v>#REF!</v>
      </c>
      <c r="J133" s="24" t="e">
        <f t="shared" si="1"/>
        <v>#REF!</v>
      </c>
    </row>
    <row r="134" spans="2:10" ht="12.75" hidden="1">
      <c r="B134" s="2"/>
      <c r="C134" s="2" t="s">
        <v>66</v>
      </c>
      <c r="E134" s="8" t="e">
        <f>#REF!</f>
        <v>#REF!</v>
      </c>
      <c r="F134" s="8"/>
      <c r="G134" s="8" t="e">
        <f>#REF!</f>
        <v>#REF!</v>
      </c>
      <c r="H134" s="8"/>
      <c r="I134" s="8" t="e">
        <f>#REF!</f>
        <v>#REF!</v>
      </c>
      <c r="J134" s="24" t="e">
        <f t="shared" si="1"/>
        <v>#REF!</v>
      </c>
    </row>
    <row r="135" spans="2:10" ht="12.75" hidden="1">
      <c r="B135" s="2"/>
      <c r="C135" s="2"/>
      <c r="E135" s="8" t="e">
        <f>#REF!</f>
        <v>#REF!</v>
      </c>
      <c r="F135" s="8"/>
      <c r="G135" s="8" t="e">
        <f>#REF!</f>
        <v>#REF!</v>
      </c>
      <c r="H135" s="8"/>
      <c r="I135" s="8" t="e">
        <f>#REF!</f>
        <v>#REF!</v>
      </c>
      <c r="J135" s="24" t="e">
        <f t="shared" si="1"/>
        <v>#REF!</v>
      </c>
    </row>
    <row r="136" spans="2:10" ht="12.75" hidden="1">
      <c r="B136" s="2"/>
      <c r="C136" s="2"/>
      <c r="E136" s="8" t="e">
        <f>#REF!</f>
        <v>#REF!</v>
      </c>
      <c r="F136" s="8"/>
      <c r="G136" s="8" t="e">
        <f>#REF!</f>
        <v>#REF!</v>
      </c>
      <c r="H136" s="8"/>
      <c r="I136" s="8" t="e">
        <f>#REF!</f>
        <v>#REF!</v>
      </c>
      <c r="J136" s="24" t="e">
        <f t="shared" si="1"/>
        <v>#REF!</v>
      </c>
    </row>
    <row r="137" spans="2:10" ht="12.75" hidden="1">
      <c r="B137" s="2"/>
      <c r="C137" s="2" t="s">
        <v>32</v>
      </c>
      <c r="E137" s="8" t="e">
        <f>#REF!</f>
        <v>#REF!</v>
      </c>
      <c r="F137" s="8"/>
      <c r="G137" s="8" t="e">
        <f>#REF!</f>
        <v>#REF!</v>
      </c>
      <c r="H137" s="8"/>
      <c r="I137" s="8" t="e">
        <f>#REF!</f>
        <v>#REF!</v>
      </c>
      <c r="J137" s="24" t="e">
        <f t="shared" si="1"/>
        <v>#REF!</v>
      </c>
    </row>
    <row r="138" spans="2:10" ht="12.75" hidden="1">
      <c r="B138" s="2"/>
      <c r="C138" s="2"/>
      <c r="E138" s="8" t="e">
        <f>#REF!</f>
        <v>#REF!</v>
      </c>
      <c r="F138" s="8"/>
      <c r="G138" s="8" t="e">
        <f>#REF!</f>
        <v>#REF!</v>
      </c>
      <c r="H138" s="8"/>
      <c r="I138" s="8" t="e">
        <f>#REF!</f>
        <v>#REF!</v>
      </c>
      <c r="J138" s="24" t="e">
        <f t="shared" si="1"/>
        <v>#REF!</v>
      </c>
    </row>
    <row r="139" spans="2:10" ht="12.75" hidden="1">
      <c r="B139" s="2"/>
      <c r="C139" s="2"/>
      <c r="E139" s="8" t="e">
        <f>#REF!</f>
        <v>#REF!</v>
      </c>
      <c r="F139" s="8"/>
      <c r="G139" s="8" t="e">
        <f>#REF!</f>
        <v>#REF!</v>
      </c>
      <c r="H139" s="8"/>
      <c r="I139" s="8" t="e">
        <f>#REF!</f>
        <v>#REF!</v>
      </c>
      <c r="J139" s="24" t="e">
        <f t="shared" si="1"/>
        <v>#REF!</v>
      </c>
    </row>
    <row r="140" spans="2:10" ht="12.75" hidden="1">
      <c r="B140" s="2"/>
      <c r="C140" s="2" t="s">
        <v>78</v>
      </c>
      <c r="E140" s="8" t="e">
        <f>#REF!</f>
        <v>#REF!</v>
      </c>
      <c r="F140" s="8"/>
      <c r="G140" s="8" t="e">
        <f>#REF!</f>
        <v>#REF!</v>
      </c>
      <c r="H140" s="8"/>
      <c r="I140" s="8" t="e">
        <f>#REF!</f>
        <v>#REF!</v>
      </c>
      <c r="J140" s="24" t="e">
        <f t="shared" si="1"/>
        <v>#REF!</v>
      </c>
    </row>
    <row r="141" spans="2:10" ht="12.75" hidden="1">
      <c r="B141" s="2"/>
      <c r="C141" s="2"/>
      <c r="E141" s="8" t="e">
        <f>#REF!</f>
        <v>#REF!</v>
      </c>
      <c r="F141" s="8"/>
      <c r="G141" s="8" t="e">
        <f>#REF!</f>
        <v>#REF!</v>
      </c>
      <c r="H141" s="8"/>
      <c r="I141" s="8" t="e">
        <f>#REF!</f>
        <v>#REF!</v>
      </c>
      <c r="J141" s="24" t="e">
        <f t="shared" si="1"/>
        <v>#REF!</v>
      </c>
    </row>
    <row r="142" spans="2:10" ht="12.75" hidden="1">
      <c r="B142" s="2"/>
      <c r="C142" s="2"/>
      <c r="E142" s="8" t="e">
        <f>#REF!</f>
        <v>#REF!</v>
      </c>
      <c r="F142" s="8"/>
      <c r="G142" s="8" t="e">
        <f>#REF!</f>
        <v>#REF!</v>
      </c>
      <c r="H142" s="8"/>
      <c r="I142" s="8" t="e">
        <f>#REF!</f>
        <v>#REF!</v>
      </c>
      <c r="J142" s="24" t="e">
        <f t="shared" si="1"/>
        <v>#REF!</v>
      </c>
    </row>
    <row r="143" spans="2:10" ht="12.75" hidden="1">
      <c r="B143" s="2"/>
      <c r="C143" s="2" t="s">
        <v>30</v>
      </c>
      <c r="E143" s="8" t="e">
        <f>#REF!</f>
        <v>#REF!</v>
      </c>
      <c r="F143" s="8"/>
      <c r="G143" s="8" t="e">
        <f>#REF!</f>
        <v>#REF!</v>
      </c>
      <c r="H143" s="8"/>
      <c r="I143" s="8" t="e">
        <f>#REF!</f>
        <v>#REF!</v>
      </c>
      <c r="J143" s="24" t="e">
        <f t="shared" si="1"/>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2" ref="E145:J145">SUM(E50:E143)</f>
        <v>#REF!</v>
      </c>
      <c r="F145" s="15">
        <f t="shared" si="2"/>
        <v>0</v>
      </c>
      <c r="G145" s="15" t="e">
        <f t="shared" si="2"/>
        <v>#REF!</v>
      </c>
      <c r="H145" s="15">
        <f t="shared" si="2"/>
        <v>0</v>
      </c>
      <c r="I145" s="15" t="e">
        <f t="shared" si="2"/>
        <v>#REF!</v>
      </c>
      <c r="J145" s="25" t="e">
        <f t="shared" si="2"/>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3" ref="J149:J170">E149+G149+I149</f>
        <v>#REF!</v>
      </c>
      <c r="K149" s="3">
        <v>4</v>
      </c>
    </row>
    <row r="150" spans="2:10" ht="12.75" hidden="1">
      <c r="B150" s="2"/>
      <c r="C150" s="2"/>
      <c r="E150" s="8" t="e">
        <f>#REF!</f>
        <v>#REF!</v>
      </c>
      <c r="F150" s="8"/>
      <c r="G150" s="8" t="e">
        <f>#REF!</f>
        <v>#REF!</v>
      </c>
      <c r="H150" s="8"/>
      <c r="I150" s="8" t="e">
        <f>#REF!</f>
        <v>#REF!</v>
      </c>
      <c r="J150" s="24" t="e">
        <f t="shared" si="3"/>
        <v>#REF!</v>
      </c>
    </row>
    <row r="151" spans="2:10" ht="12.75" hidden="1">
      <c r="B151" s="2"/>
      <c r="C151" s="2"/>
      <c r="E151" s="8" t="e">
        <f>#REF!</f>
        <v>#REF!</v>
      </c>
      <c r="F151" s="8"/>
      <c r="G151" s="8" t="e">
        <f>#REF!</f>
        <v>#REF!</v>
      </c>
      <c r="H151" s="8"/>
      <c r="I151" s="8" t="e">
        <f>#REF!</f>
        <v>#REF!</v>
      </c>
      <c r="J151" s="24" t="e">
        <f t="shared" si="3"/>
        <v>#REF!</v>
      </c>
    </row>
    <row r="152" spans="2:10" ht="12.75" hidden="1">
      <c r="B152" s="2"/>
      <c r="C152" s="2" t="s">
        <v>38</v>
      </c>
      <c r="E152" s="8" t="e">
        <f>#REF!</f>
        <v>#REF!</v>
      </c>
      <c r="F152" s="8"/>
      <c r="G152" s="8" t="e">
        <f>#REF!</f>
        <v>#REF!</v>
      </c>
      <c r="H152" s="8"/>
      <c r="I152" s="8" t="e">
        <f>#REF!</f>
        <v>#REF!</v>
      </c>
      <c r="J152" s="24" t="e">
        <f t="shared" si="3"/>
        <v>#REF!</v>
      </c>
    </row>
    <row r="153" spans="2:10" ht="12.75" hidden="1">
      <c r="B153" s="2"/>
      <c r="C153" s="2"/>
      <c r="E153" s="8" t="e">
        <f>#REF!</f>
        <v>#REF!</v>
      </c>
      <c r="F153" s="8"/>
      <c r="G153" s="8" t="e">
        <f>#REF!</f>
        <v>#REF!</v>
      </c>
      <c r="H153" s="8"/>
      <c r="I153" s="8" t="e">
        <f>#REF!</f>
        <v>#REF!</v>
      </c>
      <c r="J153" s="24" t="e">
        <f t="shared" si="3"/>
        <v>#REF!</v>
      </c>
    </row>
    <row r="154" spans="2:10" ht="12.75" hidden="1">
      <c r="B154" s="2"/>
      <c r="C154" s="2"/>
      <c r="E154" s="8" t="e">
        <f>#REF!</f>
        <v>#REF!</v>
      </c>
      <c r="F154" s="8"/>
      <c r="G154" s="8" t="e">
        <f>#REF!</f>
        <v>#REF!</v>
      </c>
      <c r="H154" s="8"/>
      <c r="I154" s="8" t="e">
        <f>#REF!</f>
        <v>#REF!</v>
      </c>
      <c r="J154" s="24" t="e">
        <f t="shared" si="3"/>
        <v>#REF!</v>
      </c>
    </row>
    <row r="155" spans="2:10" ht="12.75" hidden="1">
      <c r="B155" s="2"/>
      <c r="C155" s="2" t="s">
        <v>34</v>
      </c>
      <c r="E155" s="8" t="e">
        <f>#REF!</f>
        <v>#REF!</v>
      </c>
      <c r="F155" s="8"/>
      <c r="G155" s="8" t="e">
        <f>#REF!</f>
        <v>#REF!</v>
      </c>
      <c r="H155" s="8"/>
      <c r="I155" s="8" t="e">
        <f>#REF!</f>
        <v>#REF!</v>
      </c>
      <c r="J155" s="24" t="e">
        <f t="shared" si="3"/>
        <v>#REF!</v>
      </c>
    </row>
    <row r="156" spans="2:10" ht="12.75" hidden="1">
      <c r="B156" s="2"/>
      <c r="C156" s="2"/>
      <c r="E156" s="8" t="e">
        <f>#REF!</f>
        <v>#REF!</v>
      </c>
      <c r="F156" s="8"/>
      <c r="G156" s="8" t="e">
        <f>#REF!</f>
        <v>#REF!</v>
      </c>
      <c r="H156" s="8"/>
      <c r="I156" s="8" t="e">
        <f>#REF!</f>
        <v>#REF!</v>
      </c>
      <c r="J156" s="24" t="e">
        <f t="shared" si="3"/>
        <v>#REF!</v>
      </c>
    </row>
    <row r="157" spans="2:10" ht="12.75" hidden="1">
      <c r="B157" s="2"/>
      <c r="C157" s="2"/>
      <c r="E157" s="8" t="e">
        <f>#REF!</f>
        <v>#REF!</v>
      </c>
      <c r="F157" s="8"/>
      <c r="G157" s="8" t="e">
        <f>#REF!</f>
        <v>#REF!</v>
      </c>
      <c r="H157" s="8"/>
      <c r="I157" s="8" t="e">
        <f>#REF!</f>
        <v>#REF!</v>
      </c>
      <c r="J157" s="24" t="e">
        <f t="shared" si="3"/>
        <v>#REF!</v>
      </c>
    </row>
    <row r="158" spans="2:11" ht="12.75" hidden="1">
      <c r="B158" s="2"/>
      <c r="C158" s="2" t="s">
        <v>31</v>
      </c>
      <c r="E158" s="8" t="e">
        <f>#REF!</f>
        <v>#REF!</v>
      </c>
      <c r="F158" s="8"/>
      <c r="G158" s="8" t="e">
        <f>#REF!</f>
        <v>#REF!</v>
      </c>
      <c r="H158" s="8"/>
      <c r="I158" s="8" t="e">
        <f>#REF!</f>
        <v>#REF!</v>
      </c>
      <c r="J158" s="24" t="e">
        <f t="shared" si="3"/>
        <v>#REF!</v>
      </c>
      <c r="K158" s="3">
        <v>6</v>
      </c>
    </row>
    <row r="159" spans="2:10" ht="12.75" hidden="1">
      <c r="B159" s="2"/>
      <c r="C159" s="2"/>
      <c r="E159" s="8" t="e">
        <f>#REF!</f>
        <v>#REF!</v>
      </c>
      <c r="F159" s="8"/>
      <c r="G159" s="8" t="e">
        <f>#REF!</f>
        <v>#REF!</v>
      </c>
      <c r="H159" s="8"/>
      <c r="I159" s="8" t="e">
        <f>#REF!</f>
        <v>#REF!</v>
      </c>
      <c r="J159" s="24" t="e">
        <f t="shared" si="3"/>
        <v>#REF!</v>
      </c>
    </row>
    <row r="160" spans="2:10" ht="12.75" hidden="1">
      <c r="B160" s="2"/>
      <c r="C160" s="2"/>
      <c r="E160" s="8" t="e">
        <f>#REF!</f>
        <v>#REF!</v>
      </c>
      <c r="F160" s="8"/>
      <c r="G160" s="8" t="e">
        <f>#REF!</f>
        <v>#REF!</v>
      </c>
      <c r="H160" s="8"/>
      <c r="I160" s="8" t="e">
        <f>#REF!</f>
        <v>#REF!</v>
      </c>
      <c r="J160" s="24" t="e">
        <f t="shared" si="3"/>
        <v>#REF!</v>
      </c>
    </row>
    <row r="161" spans="2:10" ht="12.75" hidden="1">
      <c r="B161" s="2"/>
      <c r="C161" s="2" t="s">
        <v>39</v>
      </c>
      <c r="E161" s="8" t="e">
        <f>#REF!</f>
        <v>#REF!</v>
      </c>
      <c r="F161" s="8"/>
      <c r="G161" s="8" t="e">
        <f>#REF!</f>
        <v>#REF!</v>
      </c>
      <c r="H161" s="8"/>
      <c r="I161" s="8" t="e">
        <f>#REF!</f>
        <v>#REF!</v>
      </c>
      <c r="J161" s="24" t="e">
        <f t="shared" si="3"/>
        <v>#REF!</v>
      </c>
    </row>
    <row r="162" spans="2:10" ht="12.75" hidden="1">
      <c r="B162" s="2"/>
      <c r="C162" s="2"/>
      <c r="E162" s="8" t="e">
        <f>#REF!</f>
        <v>#REF!</v>
      </c>
      <c r="F162" s="8"/>
      <c r="G162" s="8" t="e">
        <f>#REF!</f>
        <v>#REF!</v>
      </c>
      <c r="H162" s="8"/>
      <c r="I162" s="8" t="e">
        <f>#REF!</f>
        <v>#REF!</v>
      </c>
      <c r="J162" s="24" t="e">
        <f t="shared" si="3"/>
        <v>#REF!</v>
      </c>
    </row>
    <row r="163" spans="2:10" ht="12.75" hidden="1">
      <c r="B163" s="2"/>
      <c r="C163" s="2"/>
      <c r="E163" s="8" t="e">
        <f>#REF!</f>
        <v>#REF!</v>
      </c>
      <c r="F163" s="8"/>
      <c r="G163" s="8" t="e">
        <f>#REF!</f>
        <v>#REF!</v>
      </c>
      <c r="H163" s="8"/>
      <c r="I163" s="8" t="e">
        <f>#REF!</f>
        <v>#REF!</v>
      </c>
      <c r="J163" s="24" t="e">
        <f t="shared" si="3"/>
        <v>#REF!</v>
      </c>
    </row>
    <row r="164" spans="2:11" ht="12.75" hidden="1">
      <c r="B164" s="2"/>
      <c r="C164" s="2" t="s">
        <v>40</v>
      </c>
      <c r="E164" s="8" t="e">
        <f>#REF!</f>
        <v>#REF!</v>
      </c>
      <c r="F164" s="8"/>
      <c r="G164" s="8" t="e">
        <f>#REF!</f>
        <v>#REF!</v>
      </c>
      <c r="H164" s="8"/>
      <c r="I164" s="8" t="e">
        <f>#REF!</f>
        <v>#REF!</v>
      </c>
      <c r="J164" s="24" t="e">
        <f t="shared" si="3"/>
        <v>#REF!</v>
      </c>
      <c r="K164" s="3">
        <v>4</v>
      </c>
    </row>
    <row r="165" spans="2:10" ht="12.75" hidden="1">
      <c r="B165" s="2"/>
      <c r="C165" s="2"/>
      <c r="E165" s="8" t="e">
        <f>#REF!</f>
        <v>#REF!</v>
      </c>
      <c r="F165" s="8"/>
      <c r="G165" s="8" t="e">
        <f>#REF!</f>
        <v>#REF!</v>
      </c>
      <c r="H165" s="8"/>
      <c r="I165" s="8" t="e">
        <f>#REF!</f>
        <v>#REF!</v>
      </c>
      <c r="J165" s="24" t="e">
        <f t="shared" si="3"/>
        <v>#REF!</v>
      </c>
    </row>
    <row r="166" spans="2:10" ht="12.75" hidden="1">
      <c r="B166" s="2"/>
      <c r="C166" s="2"/>
      <c r="E166" s="8" t="e">
        <f>#REF!</f>
        <v>#REF!</v>
      </c>
      <c r="F166" s="8"/>
      <c r="G166" s="8" t="e">
        <f>#REF!</f>
        <v>#REF!</v>
      </c>
      <c r="H166" s="8"/>
      <c r="I166" s="8" t="e">
        <f>#REF!</f>
        <v>#REF!</v>
      </c>
      <c r="J166" s="24" t="e">
        <f t="shared" si="3"/>
        <v>#REF!</v>
      </c>
    </row>
    <row r="167" spans="2:10" ht="12.75" hidden="1">
      <c r="B167" s="2"/>
      <c r="C167" s="2" t="s">
        <v>41</v>
      </c>
      <c r="E167" s="8" t="e">
        <f>#REF!</f>
        <v>#REF!</v>
      </c>
      <c r="F167" s="8"/>
      <c r="G167" s="8" t="e">
        <f>#REF!</f>
        <v>#REF!</v>
      </c>
      <c r="H167" s="8"/>
      <c r="I167" s="8" t="e">
        <f>#REF!</f>
        <v>#REF!</v>
      </c>
      <c r="J167" s="24" t="e">
        <f t="shared" si="3"/>
        <v>#REF!</v>
      </c>
    </row>
    <row r="168" spans="2:10" ht="12.75" hidden="1">
      <c r="B168" s="2"/>
      <c r="C168" s="2"/>
      <c r="E168" s="8" t="e">
        <f>#REF!</f>
        <v>#REF!</v>
      </c>
      <c r="F168" s="8"/>
      <c r="G168" s="8" t="e">
        <f>#REF!</f>
        <v>#REF!</v>
      </c>
      <c r="H168" s="8"/>
      <c r="I168" s="8" t="e">
        <f>#REF!</f>
        <v>#REF!</v>
      </c>
      <c r="J168" s="24" t="e">
        <f t="shared" si="3"/>
        <v>#REF!</v>
      </c>
    </row>
    <row r="169" spans="2:10" ht="12.75" hidden="1">
      <c r="B169" s="2"/>
      <c r="C169" s="2"/>
      <c r="E169" s="8" t="e">
        <f>#REF!</f>
        <v>#REF!</v>
      </c>
      <c r="F169" s="8"/>
      <c r="G169" s="8" t="e">
        <f>#REF!</f>
        <v>#REF!</v>
      </c>
      <c r="H169" s="8"/>
      <c r="I169" s="8" t="e">
        <f>#REF!</f>
        <v>#REF!</v>
      </c>
      <c r="J169" s="24" t="e">
        <f t="shared" si="3"/>
        <v>#REF!</v>
      </c>
    </row>
    <row r="170" spans="2:10" ht="12.75" hidden="1">
      <c r="B170" s="2"/>
      <c r="C170" s="2" t="s">
        <v>42</v>
      </c>
      <c r="E170" s="8" t="e">
        <f>#REF!</f>
        <v>#REF!</v>
      </c>
      <c r="F170" s="8"/>
      <c r="G170" s="8" t="e">
        <f>#REF!</f>
        <v>#REF!</v>
      </c>
      <c r="H170" s="8"/>
      <c r="I170" s="8" t="e">
        <f>#REF!</f>
        <v>#REF!</v>
      </c>
      <c r="J170" s="24" t="e">
        <f t="shared" si="3"/>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4" ref="E172:J172">SUM(E149:E171)</f>
        <v>#REF!</v>
      </c>
      <c r="F172" s="15">
        <f t="shared" si="4"/>
        <v>0</v>
      </c>
      <c r="G172" s="15" t="e">
        <f t="shared" si="4"/>
        <v>#REF!</v>
      </c>
      <c r="H172" s="15">
        <f t="shared" si="4"/>
        <v>0</v>
      </c>
      <c r="I172" s="15" t="e">
        <f t="shared" si="4"/>
        <v>#REF!</v>
      </c>
      <c r="J172" s="25" t="e">
        <f t="shared" si="4"/>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5" ref="E174:J174">E145+E172</f>
        <v>#REF!</v>
      </c>
      <c r="F174" s="15">
        <f t="shared" si="5"/>
        <v>0</v>
      </c>
      <c r="G174" s="15" t="e">
        <f t="shared" si="5"/>
        <v>#REF!</v>
      </c>
      <c r="H174" s="15">
        <f t="shared" si="5"/>
        <v>0</v>
      </c>
      <c r="I174" s="15" t="e">
        <f t="shared" si="5"/>
        <v>#REF!</v>
      </c>
      <c r="J174" s="25" t="e">
        <f t="shared" si="5"/>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sheetProtection/>
  <printOptions/>
  <pageMargins left="0.3" right="0.25" top="0.6" bottom="0.23" header="0.2" footer="0.19"/>
  <pageSetup horizontalDpi="300" verticalDpi="300" orientation="portrait" paperSize="9" r:id="rId1"/>
  <headerFooter alignWithMargins="0">
    <oddHeader>&amp;C&amp;F&amp;R&amp;D
&amp;T</oddHeader>
    <oddFooter>&amp;C&amp;A</oddFooter>
  </headerFooter>
</worksheet>
</file>

<file path=xl/worksheets/sheet12.xml><?xml version="1.0" encoding="utf-8"?>
<worksheet xmlns="http://schemas.openxmlformats.org/spreadsheetml/2006/main" xmlns:r="http://schemas.openxmlformats.org/officeDocument/2006/relationships">
  <sheetPr>
    <tabColor indexed="24"/>
  </sheetPr>
  <dimension ref="B1:K181"/>
  <sheetViews>
    <sheetView zoomScalePageLayoutView="0" workbookViewId="0" topLeftCell="A10">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e">
        <f>#REF!</f>
        <v>#REF!</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E12+G12+I12+0.6</f>
        <v>#REF!</v>
      </c>
    </row>
    <row r="13" spans="2:10" ht="12.75">
      <c r="B13" s="2" t="s">
        <v>19</v>
      </c>
      <c r="C13" s="2"/>
      <c r="E13" s="8" t="e">
        <f>SUM(E10:E12)+0.5</f>
        <v>#REF!</v>
      </c>
      <c r="F13" s="8"/>
      <c r="G13" s="8" t="e">
        <f>SUM(G10:G12)</f>
        <v>#REF!</v>
      </c>
      <c r="H13" s="8"/>
      <c r="I13" s="8" t="e">
        <f>SUM(I10:I12)</f>
        <v>#REF!</v>
      </c>
      <c r="J13" s="24" t="e">
        <f>SUM(J10:J12)+0.5</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81">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aca="true" t="shared" si="1" ref="J82:J113">E82+G82+I82</f>
        <v>#REF!</v>
      </c>
    </row>
    <row r="83" spans="2:10" ht="12.75" hidden="1">
      <c r="B83" s="2"/>
      <c r="C83" s="2" t="s">
        <v>53</v>
      </c>
      <c r="E83" s="8" t="e">
        <f>#REF!</f>
        <v>#REF!</v>
      </c>
      <c r="F83" s="8"/>
      <c r="G83" s="8" t="e">
        <f>#REF!</f>
        <v>#REF!</v>
      </c>
      <c r="H83" s="8"/>
      <c r="I83" s="8" t="e">
        <f>#REF!</f>
        <v>#REF!</v>
      </c>
      <c r="J83" s="24" t="e">
        <f t="shared" si="1"/>
        <v>#REF!</v>
      </c>
    </row>
    <row r="84" spans="2:10" ht="12.75" hidden="1">
      <c r="B84" s="2"/>
      <c r="C84" s="2"/>
      <c r="E84" s="8" t="e">
        <f>#REF!</f>
        <v>#REF!</v>
      </c>
      <c r="F84" s="8"/>
      <c r="G84" s="8" t="e">
        <f>#REF!</f>
        <v>#REF!</v>
      </c>
      <c r="H84" s="8"/>
      <c r="I84" s="8" t="e">
        <f>#REF!</f>
        <v>#REF!</v>
      </c>
      <c r="J84" s="24" t="e">
        <f t="shared" si="1"/>
        <v>#REF!</v>
      </c>
    </row>
    <row r="85" spans="2:10" ht="12.75" hidden="1">
      <c r="B85" s="2"/>
      <c r="C85" s="2"/>
      <c r="E85" s="8" t="e">
        <f>#REF!</f>
        <v>#REF!</v>
      </c>
      <c r="F85" s="8"/>
      <c r="G85" s="8" t="e">
        <f>#REF!</f>
        <v>#REF!</v>
      </c>
      <c r="H85" s="8"/>
      <c r="I85" s="8" t="e">
        <f>#REF!</f>
        <v>#REF!</v>
      </c>
      <c r="J85" s="24" t="e">
        <f t="shared" si="1"/>
        <v>#REF!</v>
      </c>
    </row>
    <row r="86" spans="2:10" ht="12.75">
      <c r="B86" s="2"/>
      <c r="C86" s="2" t="s">
        <v>54</v>
      </c>
      <c r="E86" s="8" t="e">
        <f>#REF!</f>
        <v>#REF!</v>
      </c>
      <c r="F86" s="8"/>
      <c r="G86" s="8" t="e">
        <f>#REF!</f>
        <v>#REF!</v>
      </c>
      <c r="H86" s="8"/>
      <c r="I86" s="8" t="e">
        <f>#REF!</f>
        <v>#REF!</v>
      </c>
      <c r="J86" s="24" t="e">
        <f t="shared" si="1"/>
        <v>#REF!</v>
      </c>
    </row>
    <row r="87" spans="2:10" ht="12.75" hidden="1">
      <c r="B87" s="2"/>
      <c r="C87" s="2"/>
      <c r="E87" s="8" t="e">
        <f>#REF!</f>
        <v>#REF!</v>
      </c>
      <c r="F87" s="8"/>
      <c r="G87" s="8" t="e">
        <f>#REF!</f>
        <v>#REF!</v>
      </c>
      <c r="H87" s="8"/>
      <c r="I87" s="8" t="e">
        <f>#REF!</f>
        <v>#REF!</v>
      </c>
      <c r="J87" s="24" t="e">
        <f t="shared" si="1"/>
        <v>#REF!</v>
      </c>
    </row>
    <row r="88" spans="2:10" ht="12.75" hidden="1">
      <c r="B88" s="2"/>
      <c r="C88" s="2"/>
      <c r="E88" s="8" t="e">
        <f>#REF!</f>
        <v>#REF!</v>
      </c>
      <c r="F88" s="8"/>
      <c r="G88" s="8" t="e">
        <f>#REF!</f>
        <v>#REF!</v>
      </c>
      <c r="H88" s="8"/>
      <c r="I88" s="8" t="e">
        <f>#REF!</f>
        <v>#REF!</v>
      </c>
      <c r="J88" s="24" t="e">
        <f t="shared" si="1"/>
        <v>#REF!</v>
      </c>
    </row>
    <row r="89" spans="2:11" ht="12.75">
      <c r="B89" s="2"/>
      <c r="C89" s="2" t="s">
        <v>55</v>
      </c>
      <c r="E89" s="8" t="e">
        <f>#REF!</f>
        <v>#REF!</v>
      </c>
      <c r="F89" s="8"/>
      <c r="G89" s="8" t="e">
        <f>#REF!</f>
        <v>#REF!</v>
      </c>
      <c r="H89" s="8"/>
      <c r="I89" s="8" t="e">
        <f>#REF!</f>
        <v>#REF!</v>
      </c>
      <c r="J89" s="24" t="e">
        <f t="shared" si="1"/>
        <v>#REF!</v>
      </c>
      <c r="K89" s="3">
        <v>2</v>
      </c>
    </row>
    <row r="90" spans="2:10" ht="12.75" hidden="1">
      <c r="B90" s="2"/>
      <c r="C90" s="2"/>
      <c r="E90" s="8" t="e">
        <f>#REF!</f>
        <v>#REF!</v>
      </c>
      <c r="F90" s="8"/>
      <c r="G90" s="8" t="e">
        <f>#REF!</f>
        <v>#REF!</v>
      </c>
      <c r="H90" s="8"/>
      <c r="I90" s="8" t="e">
        <f>#REF!</f>
        <v>#REF!</v>
      </c>
      <c r="J90" s="24" t="e">
        <f t="shared" si="1"/>
        <v>#REF!</v>
      </c>
    </row>
    <row r="91" spans="2:10" ht="12.75" hidden="1">
      <c r="B91" s="2"/>
      <c r="C91" s="2"/>
      <c r="E91" s="8" t="e">
        <f>#REF!</f>
        <v>#REF!</v>
      </c>
      <c r="F91" s="8"/>
      <c r="G91" s="8" t="e">
        <f>#REF!</f>
        <v>#REF!</v>
      </c>
      <c r="H91" s="8"/>
      <c r="I91" s="8" t="e">
        <f>#REF!</f>
        <v>#REF!</v>
      </c>
      <c r="J91" s="24" t="e">
        <f t="shared" si="1"/>
        <v>#REF!</v>
      </c>
    </row>
    <row r="92" spans="2:10" ht="12.75">
      <c r="B92" s="2"/>
      <c r="C92" s="2" t="s">
        <v>56</v>
      </c>
      <c r="E92" s="8" t="e">
        <f>#REF!</f>
        <v>#REF!</v>
      </c>
      <c r="F92" s="8"/>
      <c r="G92" s="8" t="e">
        <f>#REF!</f>
        <v>#REF!</v>
      </c>
      <c r="H92" s="8"/>
      <c r="I92" s="8" t="e">
        <f>#REF!</f>
        <v>#REF!</v>
      </c>
      <c r="J92" s="24" t="e">
        <f t="shared" si="1"/>
        <v>#REF!</v>
      </c>
    </row>
    <row r="93" spans="2:10" ht="12.75" hidden="1">
      <c r="B93" s="2"/>
      <c r="C93" s="2"/>
      <c r="E93" s="8" t="e">
        <f>#REF!</f>
        <v>#REF!</v>
      </c>
      <c r="F93" s="8"/>
      <c r="G93" s="8" t="e">
        <f>#REF!</f>
        <v>#REF!</v>
      </c>
      <c r="H93" s="8"/>
      <c r="I93" s="8" t="e">
        <f>#REF!</f>
        <v>#REF!</v>
      </c>
      <c r="J93" s="24" t="e">
        <f t="shared" si="1"/>
        <v>#REF!</v>
      </c>
    </row>
    <row r="94" spans="2:10" ht="12.75" hidden="1">
      <c r="B94" s="2"/>
      <c r="C94" s="2"/>
      <c r="E94" s="8" t="e">
        <f>#REF!</f>
        <v>#REF!</v>
      </c>
      <c r="F94" s="8"/>
      <c r="G94" s="8" t="e">
        <f>#REF!</f>
        <v>#REF!</v>
      </c>
      <c r="H94" s="8"/>
      <c r="I94" s="8" t="e">
        <f>#REF!</f>
        <v>#REF!</v>
      </c>
      <c r="J94" s="24" t="e">
        <f t="shared" si="1"/>
        <v>#REF!</v>
      </c>
    </row>
    <row r="95" spans="2:10" ht="12.75" hidden="1">
      <c r="B95" s="2"/>
      <c r="C95" s="2" t="s">
        <v>28</v>
      </c>
      <c r="E95" s="8" t="e">
        <f>#REF!</f>
        <v>#REF!</v>
      </c>
      <c r="F95" s="8"/>
      <c r="G95" s="8" t="e">
        <f>#REF!</f>
        <v>#REF!</v>
      </c>
      <c r="H95" s="8"/>
      <c r="I95" s="8" t="e">
        <f>#REF!</f>
        <v>#REF!</v>
      </c>
      <c r="J95" s="24" t="e">
        <f t="shared" si="1"/>
        <v>#REF!</v>
      </c>
    </row>
    <row r="96" spans="2:10" ht="12.75" hidden="1">
      <c r="B96" s="2"/>
      <c r="C96" s="2"/>
      <c r="E96" s="8" t="e">
        <f>#REF!</f>
        <v>#REF!</v>
      </c>
      <c r="F96" s="8"/>
      <c r="G96" s="8" t="e">
        <f>#REF!</f>
        <v>#REF!</v>
      </c>
      <c r="H96" s="8"/>
      <c r="I96" s="8" t="e">
        <f>#REF!</f>
        <v>#REF!</v>
      </c>
      <c r="J96" s="24" t="e">
        <f t="shared" si="1"/>
        <v>#REF!</v>
      </c>
    </row>
    <row r="97" spans="2:10" ht="12.75" hidden="1">
      <c r="B97" s="2"/>
      <c r="C97" s="2"/>
      <c r="E97" s="8" t="e">
        <f>#REF!</f>
        <v>#REF!</v>
      </c>
      <c r="F97" s="8"/>
      <c r="G97" s="8" t="e">
        <f>#REF!</f>
        <v>#REF!</v>
      </c>
      <c r="H97" s="8"/>
      <c r="I97" s="8" t="e">
        <f>#REF!</f>
        <v>#REF!</v>
      </c>
      <c r="J97" s="24" t="e">
        <f t="shared" si="1"/>
        <v>#REF!</v>
      </c>
    </row>
    <row r="98" spans="2:10" ht="12.75" hidden="1">
      <c r="B98" s="2"/>
      <c r="C98" s="2" t="s">
        <v>29</v>
      </c>
      <c r="E98" s="8" t="e">
        <f>#REF!</f>
        <v>#REF!</v>
      </c>
      <c r="F98" s="8"/>
      <c r="G98" s="8" t="e">
        <f>#REF!</f>
        <v>#REF!</v>
      </c>
      <c r="H98" s="8"/>
      <c r="I98" s="8" t="e">
        <f>#REF!</f>
        <v>#REF!</v>
      </c>
      <c r="J98" s="24" t="e">
        <f t="shared" si="1"/>
        <v>#REF!</v>
      </c>
    </row>
    <row r="99" spans="2:10" ht="12.75" hidden="1">
      <c r="B99" s="2"/>
      <c r="C99" s="2"/>
      <c r="E99" s="8" t="e">
        <f>#REF!</f>
        <v>#REF!</v>
      </c>
      <c r="F99" s="8"/>
      <c r="G99" s="8" t="e">
        <f>#REF!</f>
        <v>#REF!</v>
      </c>
      <c r="H99" s="8"/>
      <c r="I99" s="8" t="e">
        <f>#REF!</f>
        <v>#REF!</v>
      </c>
      <c r="J99" s="24" t="e">
        <f t="shared" si="1"/>
        <v>#REF!</v>
      </c>
    </row>
    <row r="100" spans="2:10" ht="12.75" hidden="1">
      <c r="B100" s="2"/>
      <c r="C100" s="2"/>
      <c r="E100" s="8" t="e">
        <f>#REF!</f>
        <v>#REF!</v>
      </c>
      <c r="F100" s="8"/>
      <c r="G100" s="8" t="e">
        <f>#REF!</f>
        <v>#REF!</v>
      </c>
      <c r="H100" s="8"/>
      <c r="I100" s="8" t="e">
        <f>#REF!</f>
        <v>#REF!</v>
      </c>
      <c r="J100" s="24" t="e">
        <f t="shared" si="1"/>
        <v>#REF!</v>
      </c>
    </row>
    <row r="101" spans="2:11" ht="12.75">
      <c r="B101" s="2"/>
      <c r="C101" s="2" t="s">
        <v>57</v>
      </c>
      <c r="E101" s="8" t="e">
        <f>#REF!</f>
        <v>#REF!</v>
      </c>
      <c r="F101" s="8"/>
      <c r="G101" s="8" t="e">
        <f>#REF!</f>
        <v>#REF!</v>
      </c>
      <c r="H101" s="8"/>
      <c r="I101" s="8" t="e">
        <f>#REF!</f>
        <v>#REF!</v>
      </c>
      <c r="J101" s="24" t="e">
        <f t="shared" si="1"/>
        <v>#REF!</v>
      </c>
      <c r="K101" s="3">
        <v>30</v>
      </c>
    </row>
    <row r="102" spans="2:10" ht="12.75" hidden="1">
      <c r="B102" s="2"/>
      <c r="C102" s="2"/>
      <c r="E102" s="8" t="e">
        <f>#REF!</f>
        <v>#REF!</v>
      </c>
      <c r="F102" s="8"/>
      <c r="G102" s="8" t="e">
        <f>#REF!</f>
        <v>#REF!</v>
      </c>
      <c r="H102" s="8"/>
      <c r="I102" s="8" t="e">
        <f>#REF!</f>
        <v>#REF!</v>
      </c>
      <c r="J102" s="24" t="e">
        <f t="shared" si="1"/>
        <v>#REF!</v>
      </c>
    </row>
    <row r="103" spans="2:10" ht="12.75" hidden="1">
      <c r="B103" s="2"/>
      <c r="C103" s="2"/>
      <c r="E103" s="8" t="e">
        <f>#REF!</f>
        <v>#REF!</v>
      </c>
      <c r="F103" s="8"/>
      <c r="G103" s="8" t="e">
        <f>#REF!</f>
        <v>#REF!</v>
      </c>
      <c r="H103" s="8"/>
      <c r="I103" s="8" t="e">
        <f>#REF!</f>
        <v>#REF!</v>
      </c>
      <c r="J103" s="24" t="e">
        <f t="shared" si="1"/>
        <v>#REF!</v>
      </c>
    </row>
    <row r="104" spans="2:11" ht="12.75">
      <c r="B104" s="2"/>
      <c r="C104" s="2" t="s">
        <v>58</v>
      </c>
      <c r="E104" s="8" t="e">
        <f>#REF!</f>
        <v>#REF!</v>
      </c>
      <c r="F104" s="8"/>
      <c r="G104" s="8" t="e">
        <f>#REF!</f>
        <v>#REF!</v>
      </c>
      <c r="H104" s="8"/>
      <c r="I104" s="8" t="e">
        <f>#REF!</f>
        <v>#REF!</v>
      </c>
      <c r="J104" s="24" t="e">
        <f t="shared" si="1"/>
        <v>#REF!</v>
      </c>
      <c r="K104" s="3">
        <v>36</v>
      </c>
    </row>
    <row r="105" spans="2:10" ht="12.75" hidden="1">
      <c r="B105" s="2"/>
      <c r="C105" s="2"/>
      <c r="E105" s="8" t="e">
        <f>#REF!</f>
        <v>#REF!</v>
      </c>
      <c r="F105" s="8"/>
      <c r="G105" s="8" t="e">
        <f>#REF!</f>
        <v>#REF!</v>
      </c>
      <c r="H105" s="8"/>
      <c r="I105" s="8" t="e">
        <f>#REF!</f>
        <v>#REF!</v>
      </c>
      <c r="J105" s="24" t="e">
        <f t="shared" si="1"/>
        <v>#REF!</v>
      </c>
    </row>
    <row r="106" spans="2:10" ht="12.75" hidden="1">
      <c r="B106" s="2"/>
      <c r="C106" s="2"/>
      <c r="E106" s="8" t="e">
        <f>#REF!</f>
        <v>#REF!</v>
      </c>
      <c r="F106" s="8"/>
      <c r="G106" s="8" t="e">
        <f>#REF!</f>
        <v>#REF!</v>
      </c>
      <c r="H106" s="8"/>
      <c r="I106" s="8" t="e">
        <f>#REF!</f>
        <v>#REF!</v>
      </c>
      <c r="J106" s="24" t="e">
        <f t="shared" si="1"/>
        <v>#REF!</v>
      </c>
    </row>
    <row r="107" spans="2:11" ht="12.75">
      <c r="B107" s="2"/>
      <c r="C107" s="2" t="s">
        <v>59</v>
      </c>
      <c r="E107" s="8" t="e">
        <f>#REF!</f>
        <v>#REF!</v>
      </c>
      <c r="F107" s="8"/>
      <c r="G107" s="8" t="e">
        <f>#REF!</f>
        <v>#REF!</v>
      </c>
      <c r="H107" s="8"/>
      <c r="I107" s="8" t="e">
        <f>#REF!</f>
        <v>#REF!</v>
      </c>
      <c r="J107" s="24" t="e">
        <f t="shared" si="1"/>
        <v>#REF!</v>
      </c>
      <c r="K107" s="3">
        <f>12+1</f>
        <v>13</v>
      </c>
    </row>
    <row r="108" spans="2:10" ht="12.75" hidden="1">
      <c r="B108" s="2"/>
      <c r="C108" s="2"/>
      <c r="E108" s="8" t="e">
        <f>#REF!</f>
        <v>#REF!</v>
      </c>
      <c r="F108" s="8"/>
      <c r="G108" s="8" t="e">
        <f>#REF!</f>
        <v>#REF!</v>
      </c>
      <c r="H108" s="8"/>
      <c r="I108" s="8" t="e">
        <f>#REF!</f>
        <v>#REF!</v>
      </c>
      <c r="J108" s="24" t="e">
        <f t="shared" si="1"/>
        <v>#REF!</v>
      </c>
    </row>
    <row r="109" spans="2:10" ht="12.75">
      <c r="B109" s="2"/>
      <c r="C109" s="2" t="s">
        <v>79</v>
      </c>
      <c r="E109" s="8" t="e">
        <f>#REF!</f>
        <v>#REF!</v>
      </c>
      <c r="F109" s="8"/>
      <c r="G109" s="8" t="e">
        <f>#REF!</f>
        <v>#REF!</v>
      </c>
      <c r="H109" s="8"/>
      <c r="I109" s="8" t="e">
        <f>#REF!</f>
        <v>#REF!</v>
      </c>
      <c r="J109" s="24" t="e">
        <f t="shared" si="1"/>
        <v>#REF!</v>
      </c>
    </row>
    <row r="110" spans="2:10" ht="12.75">
      <c r="B110" s="2"/>
      <c r="C110" s="2" t="s">
        <v>60</v>
      </c>
      <c r="E110" s="8" t="e">
        <f>#REF!</f>
        <v>#REF!</v>
      </c>
      <c r="F110" s="8"/>
      <c r="G110" s="8" t="e">
        <f>#REF!</f>
        <v>#REF!</v>
      </c>
      <c r="H110" s="8"/>
      <c r="I110" s="8" t="e">
        <f>#REF!</f>
        <v>#REF!</v>
      </c>
      <c r="J110" s="24" t="e">
        <f t="shared" si="1"/>
        <v>#REF!</v>
      </c>
    </row>
    <row r="111" spans="2:10" ht="12.75" hidden="1">
      <c r="B111" s="2"/>
      <c r="C111" s="2"/>
      <c r="E111" s="8" t="e">
        <f>#REF!</f>
        <v>#REF!</v>
      </c>
      <c r="F111" s="8"/>
      <c r="G111" s="8" t="e">
        <f>#REF!</f>
        <v>#REF!</v>
      </c>
      <c r="H111" s="8"/>
      <c r="I111" s="8" t="e">
        <f>#REF!</f>
        <v>#REF!</v>
      </c>
      <c r="J111" s="24" t="e">
        <f t="shared" si="1"/>
        <v>#REF!</v>
      </c>
    </row>
    <row r="112" spans="2:10" ht="12.75" hidden="1">
      <c r="B112" s="2"/>
      <c r="C112" s="2"/>
      <c r="E112" s="8" t="e">
        <f>#REF!</f>
        <v>#REF!</v>
      </c>
      <c r="F112" s="8"/>
      <c r="G112" s="8" t="e">
        <f>#REF!</f>
        <v>#REF!</v>
      </c>
      <c r="H112" s="8"/>
      <c r="I112" s="8" t="e">
        <f>#REF!</f>
        <v>#REF!</v>
      </c>
      <c r="J112" s="24" t="e">
        <f t="shared" si="1"/>
        <v>#REF!</v>
      </c>
    </row>
    <row r="113" spans="2:11" ht="12.75">
      <c r="B113" s="2"/>
      <c r="C113" s="2" t="s">
        <v>61</v>
      </c>
      <c r="E113" s="8" t="e">
        <f>#REF!</f>
        <v>#REF!</v>
      </c>
      <c r="F113" s="8"/>
      <c r="G113" s="8" t="e">
        <f>#REF!</f>
        <v>#REF!</v>
      </c>
      <c r="H113" s="8"/>
      <c r="I113" s="8" t="e">
        <f>#REF!</f>
        <v>#REF!</v>
      </c>
      <c r="J113" s="24" t="e">
        <f t="shared" si="1"/>
        <v>#REF!</v>
      </c>
      <c r="K113" s="3">
        <v>1</v>
      </c>
    </row>
    <row r="114" spans="2:10" ht="12.75" hidden="1">
      <c r="B114" s="2"/>
      <c r="C114" s="2"/>
      <c r="E114" s="8" t="e">
        <f>#REF!</f>
        <v>#REF!</v>
      </c>
      <c r="F114" s="8"/>
      <c r="G114" s="8" t="e">
        <f>#REF!</f>
        <v>#REF!</v>
      </c>
      <c r="H114" s="8"/>
      <c r="I114" s="8" t="e">
        <f>#REF!</f>
        <v>#REF!</v>
      </c>
      <c r="J114" s="24" t="e">
        <f aca="true" t="shared" si="2" ref="J114:J143">E114+G114+I114</f>
        <v>#REF!</v>
      </c>
    </row>
    <row r="115" spans="2:10" ht="12.75" hidden="1">
      <c r="B115" s="2"/>
      <c r="C115" s="2"/>
      <c r="E115" s="8" t="e">
        <f>#REF!</f>
        <v>#REF!</v>
      </c>
      <c r="F115" s="8"/>
      <c r="G115" s="8" t="e">
        <f>#REF!</f>
        <v>#REF!</v>
      </c>
      <c r="H115" s="8"/>
      <c r="I115" s="8" t="e">
        <f>#REF!</f>
        <v>#REF!</v>
      </c>
      <c r="J115" s="24" t="e">
        <f t="shared" si="2"/>
        <v>#REF!</v>
      </c>
    </row>
    <row r="116" spans="2:11" ht="12.75">
      <c r="B116" s="2"/>
      <c r="C116" s="2" t="s">
        <v>62</v>
      </c>
      <c r="E116" s="8" t="e">
        <f>#REF!</f>
        <v>#REF!</v>
      </c>
      <c r="F116" s="8"/>
      <c r="G116" s="8" t="e">
        <f>#REF!</f>
        <v>#REF!</v>
      </c>
      <c r="H116" s="8"/>
      <c r="I116" s="8" t="e">
        <f>#REF!</f>
        <v>#REF!</v>
      </c>
      <c r="J116" s="24" t="e">
        <f t="shared" si="2"/>
        <v>#REF!</v>
      </c>
      <c r="K116" s="3">
        <v>1</v>
      </c>
    </row>
    <row r="117" spans="2:10" ht="12.75" hidden="1">
      <c r="B117" s="2"/>
      <c r="C117" s="2"/>
      <c r="E117" s="8" t="e">
        <f>#REF!</f>
        <v>#REF!</v>
      </c>
      <c r="F117" s="8"/>
      <c r="G117" s="8" t="e">
        <f>#REF!</f>
        <v>#REF!</v>
      </c>
      <c r="H117" s="8"/>
      <c r="I117" s="8" t="e">
        <f>#REF!</f>
        <v>#REF!</v>
      </c>
      <c r="J117" s="24" t="e">
        <f t="shared" si="2"/>
        <v>#REF!</v>
      </c>
    </row>
    <row r="118" spans="2:10" ht="12.75" hidden="1">
      <c r="B118" s="2"/>
      <c r="C118" s="2"/>
      <c r="E118" s="8" t="e">
        <f>#REF!</f>
        <v>#REF!</v>
      </c>
      <c r="F118" s="8"/>
      <c r="G118" s="8" t="e">
        <f>#REF!</f>
        <v>#REF!</v>
      </c>
      <c r="H118" s="8"/>
      <c r="I118" s="8" t="e">
        <f>#REF!</f>
        <v>#REF!</v>
      </c>
      <c r="J118" s="24" t="e">
        <f t="shared" si="2"/>
        <v>#REF!</v>
      </c>
    </row>
    <row r="119" spans="2:11" ht="12.75">
      <c r="B119" s="2"/>
      <c r="C119" s="2" t="s">
        <v>63</v>
      </c>
      <c r="E119" s="8" t="e">
        <f>#REF!</f>
        <v>#REF!</v>
      </c>
      <c r="F119" s="8"/>
      <c r="G119" s="8" t="e">
        <f>#REF!</f>
        <v>#REF!</v>
      </c>
      <c r="H119" s="8"/>
      <c r="I119" s="8" t="e">
        <f>#REF!</f>
        <v>#REF!</v>
      </c>
      <c r="J119" s="24" t="e">
        <f t="shared" si="2"/>
        <v>#REF!</v>
      </c>
      <c r="K119" s="3">
        <v>8</v>
      </c>
    </row>
    <row r="120" spans="2:10" ht="12.75" hidden="1">
      <c r="B120" s="2"/>
      <c r="C120" s="2"/>
      <c r="E120" s="8" t="e">
        <f>#REF!</f>
        <v>#REF!</v>
      </c>
      <c r="F120" s="8"/>
      <c r="G120" s="8" t="e">
        <f>#REF!</f>
        <v>#REF!</v>
      </c>
      <c r="H120" s="8"/>
      <c r="I120" s="8" t="e">
        <f>#REF!</f>
        <v>#REF!</v>
      </c>
      <c r="J120" s="24" t="e">
        <f t="shared" si="2"/>
        <v>#REF!</v>
      </c>
    </row>
    <row r="121" spans="2:10" ht="12.75" hidden="1">
      <c r="B121" s="2"/>
      <c r="C121" s="2"/>
      <c r="E121" s="8" t="e">
        <f>#REF!</f>
        <v>#REF!</v>
      </c>
      <c r="F121" s="8"/>
      <c r="G121" s="8" t="e">
        <f>#REF!</f>
        <v>#REF!</v>
      </c>
      <c r="H121" s="8"/>
      <c r="I121" s="8" t="e">
        <f>#REF!</f>
        <v>#REF!</v>
      </c>
      <c r="J121" s="24" t="e">
        <f t="shared" si="2"/>
        <v>#REF!</v>
      </c>
    </row>
    <row r="122" spans="2:11" ht="12.75">
      <c r="B122" s="2"/>
      <c r="C122" s="2" t="s">
        <v>64</v>
      </c>
      <c r="E122" s="8" t="e">
        <f>#REF!</f>
        <v>#REF!</v>
      </c>
      <c r="F122" s="8"/>
      <c r="G122" s="8" t="e">
        <f>#REF!</f>
        <v>#REF!</v>
      </c>
      <c r="H122" s="8"/>
      <c r="I122" s="8" t="e">
        <f>#REF!</f>
        <v>#REF!</v>
      </c>
      <c r="J122" s="24" t="e">
        <f t="shared" si="2"/>
        <v>#REF!</v>
      </c>
      <c r="K122" s="3">
        <v>6</v>
      </c>
    </row>
    <row r="123" spans="2:10" ht="12.75" hidden="1">
      <c r="B123" s="2"/>
      <c r="C123" s="2"/>
      <c r="E123" s="8" t="e">
        <f>#REF!</f>
        <v>#REF!</v>
      </c>
      <c r="F123" s="8"/>
      <c r="G123" s="8" t="e">
        <f>#REF!</f>
        <v>#REF!</v>
      </c>
      <c r="H123" s="8"/>
      <c r="I123" s="8" t="e">
        <f>#REF!</f>
        <v>#REF!</v>
      </c>
      <c r="J123" s="24" t="e">
        <f t="shared" si="2"/>
        <v>#REF!</v>
      </c>
    </row>
    <row r="124" spans="2:10" ht="12.75" hidden="1">
      <c r="B124" s="2"/>
      <c r="C124" s="2"/>
      <c r="E124" s="8" t="e">
        <f>#REF!</f>
        <v>#REF!</v>
      </c>
      <c r="F124" s="8"/>
      <c r="G124" s="8" t="e">
        <f>#REF!</f>
        <v>#REF!</v>
      </c>
      <c r="H124" s="8"/>
      <c r="I124" s="8" t="e">
        <f>#REF!</f>
        <v>#REF!</v>
      </c>
      <c r="J124" s="24" t="e">
        <f t="shared" si="2"/>
        <v>#REF!</v>
      </c>
    </row>
    <row r="125" spans="2:10" ht="12.75" hidden="1">
      <c r="B125" s="2"/>
      <c r="C125" s="2" t="s">
        <v>77</v>
      </c>
      <c r="E125" s="8" t="e">
        <f>#REF!</f>
        <v>#REF!</v>
      </c>
      <c r="F125" s="8"/>
      <c r="G125" s="8" t="e">
        <f>#REF!</f>
        <v>#REF!</v>
      </c>
      <c r="H125" s="8"/>
      <c r="I125" s="8" t="e">
        <f>#REF!</f>
        <v>#REF!</v>
      </c>
      <c r="J125" s="24" t="e">
        <f t="shared" si="2"/>
        <v>#REF!</v>
      </c>
    </row>
    <row r="126" spans="2:10" ht="12.75" hidden="1">
      <c r="B126" s="2"/>
      <c r="C126" s="2"/>
      <c r="E126" s="8" t="e">
        <f>#REF!</f>
        <v>#REF!</v>
      </c>
      <c r="F126" s="8"/>
      <c r="G126" s="8" t="e">
        <f>#REF!</f>
        <v>#REF!</v>
      </c>
      <c r="H126" s="8"/>
      <c r="I126" s="8" t="e">
        <f>#REF!</f>
        <v>#REF!</v>
      </c>
      <c r="J126" s="24" t="e">
        <f t="shared" si="2"/>
        <v>#REF!</v>
      </c>
    </row>
    <row r="127" spans="2:10" ht="12.75" hidden="1">
      <c r="B127" s="2"/>
      <c r="C127" s="2"/>
      <c r="E127" s="8" t="e">
        <f>#REF!</f>
        <v>#REF!</v>
      </c>
      <c r="F127" s="8"/>
      <c r="G127" s="8" t="e">
        <f>#REF!</f>
        <v>#REF!</v>
      </c>
      <c r="H127" s="8"/>
      <c r="I127" s="8" t="e">
        <f>#REF!</f>
        <v>#REF!</v>
      </c>
      <c r="J127" s="24" t="e">
        <f t="shared" si="2"/>
        <v>#REF!</v>
      </c>
    </row>
    <row r="128" spans="2:11" ht="12.75">
      <c r="B128" s="2"/>
      <c r="C128" s="2" t="s">
        <v>65</v>
      </c>
      <c r="E128" s="8" t="e">
        <f>#REF!</f>
        <v>#REF!</v>
      </c>
      <c r="F128" s="8"/>
      <c r="G128" s="8" t="e">
        <f>#REF!</f>
        <v>#REF!</v>
      </c>
      <c r="H128" s="8"/>
      <c r="I128" s="8" t="e">
        <f>#REF!</f>
        <v>#REF!</v>
      </c>
      <c r="J128" s="24" t="e">
        <f t="shared" si="2"/>
        <v>#REF!</v>
      </c>
      <c r="K128" s="3">
        <v>11</v>
      </c>
    </row>
    <row r="129" spans="2:10" ht="12.75" hidden="1">
      <c r="B129" s="2"/>
      <c r="C129" s="2"/>
      <c r="E129" s="8" t="e">
        <f>#REF!</f>
        <v>#REF!</v>
      </c>
      <c r="F129" s="8"/>
      <c r="G129" s="8" t="e">
        <f>#REF!</f>
        <v>#REF!</v>
      </c>
      <c r="H129" s="8"/>
      <c r="I129" s="8" t="e">
        <f>#REF!</f>
        <v>#REF!</v>
      </c>
      <c r="J129" s="24" t="e">
        <f t="shared" si="2"/>
        <v>#REF!</v>
      </c>
    </row>
    <row r="130" spans="2:10" ht="12.75" hidden="1">
      <c r="B130" s="2"/>
      <c r="C130" s="2"/>
      <c r="E130" s="8" t="e">
        <f>#REF!</f>
        <v>#REF!</v>
      </c>
      <c r="F130" s="8"/>
      <c r="G130" s="8" t="e">
        <f>#REF!</f>
        <v>#REF!</v>
      </c>
      <c r="H130" s="8"/>
      <c r="I130" s="8" t="e">
        <f>#REF!</f>
        <v>#REF!</v>
      </c>
      <c r="J130" s="24" t="e">
        <f t="shared" si="2"/>
        <v>#REF!</v>
      </c>
    </row>
    <row r="131" spans="2:10" ht="12.75" hidden="1">
      <c r="B131" s="2"/>
      <c r="C131" s="2" t="s">
        <v>80</v>
      </c>
      <c r="E131" s="8" t="e">
        <f>#REF!</f>
        <v>#REF!</v>
      </c>
      <c r="F131" s="8"/>
      <c r="G131" s="8" t="e">
        <f>#REF!</f>
        <v>#REF!</v>
      </c>
      <c r="H131" s="8"/>
      <c r="I131" s="8" t="e">
        <f>#REF!</f>
        <v>#REF!</v>
      </c>
      <c r="J131" s="24" t="e">
        <f t="shared" si="2"/>
        <v>#REF!</v>
      </c>
    </row>
    <row r="132" spans="2:10" ht="12.75" hidden="1">
      <c r="B132" s="2"/>
      <c r="C132" s="2"/>
      <c r="E132" s="8" t="e">
        <f>#REF!</f>
        <v>#REF!</v>
      </c>
      <c r="F132" s="8"/>
      <c r="G132" s="8" t="e">
        <f>#REF!</f>
        <v>#REF!</v>
      </c>
      <c r="H132" s="8"/>
      <c r="I132" s="8" t="e">
        <f>#REF!</f>
        <v>#REF!</v>
      </c>
      <c r="J132" s="24" t="e">
        <f t="shared" si="2"/>
        <v>#REF!</v>
      </c>
    </row>
    <row r="133" spans="2:10" ht="12.75" hidden="1">
      <c r="B133" s="2"/>
      <c r="C133" s="2"/>
      <c r="E133" s="8" t="e">
        <f>#REF!</f>
        <v>#REF!</v>
      </c>
      <c r="F133" s="8"/>
      <c r="G133" s="8" t="e">
        <f>#REF!</f>
        <v>#REF!</v>
      </c>
      <c r="H133" s="8"/>
      <c r="I133" s="8" t="e">
        <f>#REF!</f>
        <v>#REF!</v>
      </c>
      <c r="J133" s="24" t="e">
        <f t="shared" si="2"/>
        <v>#REF!</v>
      </c>
    </row>
    <row r="134" spans="2:10" ht="12.75" hidden="1">
      <c r="B134" s="2"/>
      <c r="C134" s="2" t="s">
        <v>66</v>
      </c>
      <c r="E134" s="8" t="e">
        <f>#REF!</f>
        <v>#REF!</v>
      </c>
      <c r="F134" s="8"/>
      <c r="G134" s="8" t="e">
        <f>#REF!</f>
        <v>#REF!</v>
      </c>
      <c r="H134" s="8"/>
      <c r="I134" s="8" t="e">
        <f>#REF!</f>
        <v>#REF!</v>
      </c>
      <c r="J134" s="24" t="e">
        <f t="shared" si="2"/>
        <v>#REF!</v>
      </c>
    </row>
    <row r="135" spans="2:10" ht="12.75" hidden="1">
      <c r="B135" s="2"/>
      <c r="C135" s="2"/>
      <c r="E135" s="8" t="e">
        <f>#REF!</f>
        <v>#REF!</v>
      </c>
      <c r="F135" s="8"/>
      <c r="G135" s="8" t="e">
        <f>#REF!</f>
        <v>#REF!</v>
      </c>
      <c r="H135" s="8"/>
      <c r="I135" s="8" t="e">
        <f>#REF!</f>
        <v>#REF!</v>
      </c>
      <c r="J135" s="24" t="e">
        <f t="shared" si="2"/>
        <v>#REF!</v>
      </c>
    </row>
    <row r="136" spans="2:10" ht="12.75" hidden="1">
      <c r="B136" s="2"/>
      <c r="C136" s="2"/>
      <c r="E136" s="8" t="e">
        <f>#REF!</f>
        <v>#REF!</v>
      </c>
      <c r="F136" s="8"/>
      <c r="G136" s="8" t="e">
        <f>#REF!</f>
        <v>#REF!</v>
      </c>
      <c r="H136" s="8"/>
      <c r="I136" s="8" t="e">
        <f>#REF!</f>
        <v>#REF!</v>
      </c>
      <c r="J136" s="24" t="e">
        <f t="shared" si="2"/>
        <v>#REF!</v>
      </c>
    </row>
    <row r="137" spans="2:10" ht="12.75" hidden="1">
      <c r="B137" s="2"/>
      <c r="C137" s="2" t="s">
        <v>32</v>
      </c>
      <c r="E137" s="8" t="e">
        <f>#REF!</f>
        <v>#REF!</v>
      </c>
      <c r="F137" s="8"/>
      <c r="G137" s="8" t="e">
        <f>#REF!</f>
        <v>#REF!</v>
      </c>
      <c r="H137" s="8"/>
      <c r="I137" s="8" t="e">
        <f>#REF!</f>
        <v>#REF!</v>
      </c>
      <c r="J137" s="24" t="e">
        <f t="shared" si="2"/>
        <v>#REF!</v>
      </c>
    </row>
    <row r="138" spans="2:10" ht="12.75" hidden="1">
      <c r="B138" s="2"/>
      <c r="C138" s="2"/>
      <c r="E138" s="8" t="e">
        <f>#REF!</f>
        <v>#REF!</v>
      </c>
      <c r="F138" s="8"/>
      <c r="G138" s="8" t="e">
        <f>#REF!</f>
        <v>#REF!</v>
      </c>
      <c r="H138" s="8"/>
      <c r="I138" s="8" t="e">
        <f>#REF!</f>
        <v>#REF!</v>
      </c>
      <c r="J138" s="24" t="e">
        <f t="shared" si="2"/>
        <v>#REF!</v>
      </c>
    </row>
    <row r="139" spans="2:10" ht="12.75" hidden="1">
      <c r="B139" s="2"/>
      <c r="C139" s="2"/>
      <c r="E139" s="8" t="e">
        <f>#REF!</f>
        <v>#REF!</v>
      </c>
      <c r="F139" s="8"/>
      <c r="G139" s="8" t="e">
        <f>#REF!</f>
        <v>#REF!</v>
      </c>
      <c r="H139" s="8"/>
      <c r="I139" s="8" t="e">
        <f>#REF!</f>
        <v>#REF!</v>
      </c>
      <c r="J139" s="24" t="e">
        <f t="shared" si="2"/>
        <v>#REF!</v>
      </c>
    </row>
    <row r="140" spans="2:10" ht="12.75" hidden="1">
      <c r="B140" s="2"/>
      <c r="C140" s="2" t="s">
        <v>78</v>
      </c>
      <c r="E140" s="8" t="e">
        <f>#REF!</f>
        <v>#REF!</v>
      </c>
      <c r="F140" s="8"/>
      <c r="G140" s="8" t="e">
        <f>#REF!</f>
        <v>#REF!</v>
      </c>
      <c r="H140" s="8"/>
      <c r="I140" s="8" t="e">
        <f>#REF!</f>
        <v>#REF!</v>
      </c>
      <c r="J140" s="24" t="e">
        <f t="shared" si="2"/>
        <v>#REF!</v>
      </c>
    </row>
    <row r="141" spans="2:10" ht="12.75" hidden="1">
      <c r="B141" s="2"/>
      <c r="C141" s="2"/>
      <c r="E141" s="8" t="e">
        <f>#REF!</f>
        <v>#REF!</v>
      </c>
      <c r="F141" s="8"/>
      <c r="G141" s="8" t="e">
        <f>#REF!</f>
        <v>#REF!</v>
      </c>
      <c r="H141" s="8"/>
      <c r="I141" s="8" t="e">
        <f>#REF!</f>
        <v>#REF!</v>
      </c>
      <c r="J141" s="24" t="e">
        <f t="shared" si="2"/>
        <v>#REF!</v>
      </c>
    </row>
    <row r="142" spans="2:10" ht="12.75" hidden="1">
      <c r="B142" s="2"/>
      <c r="C142" s="2"/>
      <c r="E142" s="8" t="e">
        <f>#REF!</f>
        <v>#REF!</v>
      </c>
      <c r="F142" s="8"/>
      <c r="G142" s="8" t="e">
        <f>#REF!</f>
        <v>#REF!</v>
      </c>
      <c r="H142" s="8"/>
      <c r="I142" s="8" t="e">
        <f>#REF!</f>
        <v>#REF!</v>
      </c>
      <c r="J142" s="24" t="e">
        <f t="shared" si="2"/>
        <v>#REF!</v>
      </c>
    </row>
    <row r="143" spans="2:10" ht="12.75" hidden="1">
      <c r="B143" s="2"/>
      <c r="C143" s="2" t="s">
        <v>30</v>
      </c>
      <c r="E143" s="8" t="e">
        <f>#REF!</f>
        <v>#REF!</v>
      </c>
      <c r="F143" s="8"/>
      <c r="G143" s="8" t="e">
        <f>#REF!</f>
        <v>#REF!</v>
      </c>
      <c r="H143" s="8"/>
      <c r="I143" s="8" t="e">
        <f>#REF!</f>
        <v>#REF!</v>
      </c>
      <c r="J143" s="24" t="e">
        <f t="shared" si="2"/>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3" ref="E145:J145">SUM(E50:E143)</f>
        <v>#REF!</v>
      </c>
      <c r="F145" s="15">
        <f t="shared" si="3"/>
        <v>0</v>
      </c>
      <c r="G145" s="15" t="e">
        <f t="shared" si="3"/>
        <v>#REF!</v>
      </c>
      <c r="H145" s="15">
        <f t="shared" si="3"/>
        <v>0</v>
      </c>
      <c r="I145" s="15" t="e">
        <f t="shared" si="3"/>
        <v>#REF!</v>
      </c>
      <c r="J145" s="25" t="e">
        <f t="shared" si="3"/>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4" ref="J149:J170">E149+G149+I149</f>
        <v>#REF!</v>
      </c>
      <c r="K149" s="3">
        <v>4</v>
      </c>
    </row>
    <row r="150" spans="2:10" ht="12.75" hidden="1">
      <c r="B150" s="2"/>
      <c r="C150" s="2"/>
      <c r="E150" s="8" t="e">
        <f>#REF!</f>
        <v>#REF!</v>
      </c>
      <c r="F150" s="8"/>
      <c r="G150" s="8" t="e">
        <f>#REF!</f>
        <v>#REF!</v>
      </c>
      <c r="H150" s="8"/>
      <c r="I150" s="8" t="e">
        <f>#REF!</f>
        <v>#REF!</v>
      </c>
      <c r="J150" s="24" t="e">
        <f t="shared" si="4"/>
        <v>#REF!</v>
      </c>
    </row>
    <row r="151" spans="2:10" ht="12.75" hidden="1">
      <c r="B151" s="2"/>
      <c r="C151" s="2"/>
      <c r="E151" s="8" t="e">
        <f>#REF!</f>
        <v>#REF!</v>
      </c>
      <c r="F151" s="8"/>
      <c r="G151" s="8" t="e">
        <f>#REF!</f>
        <v>#REF!</v>
      </c>
      <c r="H151" s="8"/>
      <c r="I151" s="8" t="e">
        <f>#REF!</f>
        <v>#REF!</v>
      </c>
      <c r="J151" s="24" t="e">
        <f t="shared" si="4"/>
        <v>#REF!</v>
      </c>
    </row>
    <row r="152" spans="2:10" ht="12.75" hidden="1">
      <c r="B152" s="2"/>
      <c r="C152" s="2" t="s">
        <v>38</v>
      </c>
      <c r="E152" s="8" t="e">
        <f>#REF!</f>
        <v>#REF!</v>
      </c>
      <c r="F152" s="8"/>
      <c r="G152" s="8" t="e">
        <f>#REF!</f>
        <v>#REF!</v>
      </c>
      <c r="H152" s="8"/>
      <c r="I152" s="8" t="e">
        <f>#REF!</f>
        <v>#REF!</v>
      </c>
      <c r="J152" s="24" t="e">
        <f t="shared" si="4"/>
        <v>#REF!</v>
      </c>
    </row>
    <row r="153" spans="2:10" ht="12.75" hidden="1">
      <c r="B153" s="2"/>
      <c r="C153" s="2"/>
      <c r="E153" s="8" t="e">
        <f>#REF!</f>
        <v>#REF!</v>
      </c>
      <c r="F153" s="8"/>
      <c r="G153" s="8" t="e">
        <f>#REF!</f>
        <v>#REF!</v>
      </c>
      <c r="H153" s="8"/>
      <c r="I153" s="8" t="e">
        <f>#REF!</f>
        <v>#REF!</v>
      </c>
      <c r="J153" s="24" t="e">
        <f t="shared" si="4"/>
        <v>#REF!</v>
      </c>
    </row>
    <row r="154" spans="2:10" ht="12.75" hidden="1">
      <c r="B154" s="2"/>
      <c r="C154" s="2"/>
      <c r="E154" s="8" t="e">
        <f>#REF!</f>
        <v>#REF!</v>
      </c>
      <c r="F154" s="8"/>
      <c r="G154" s="8" t="e">
        <f>#REF!</f>
        <v>#REF!</v>
      </c>
      <c r="H154" s="8"/>
      <c r="I154" s="8" t="e">
        <f>#REF!</f>
        <v>#REF!</v>
      </c>
      <c r="J154" s="24" t="e">
        <f t="shared" si="4"/>
        <v>#REF!</v>
      </c>
    </row>
    <row r="155" spans="2:10" ht="12.75" hidden="1">
      <c r="B155" s="2"/>
      <c r="C155" s="2" t="s">
        <v>34</v>
      </c>
      <c r="E155" s="8" t="e">
        <f>#REF!</f>
        <v>#REF!</v>
      </c>
      <c r="F155" s="8"/>
      <c r="G155" s="8" t="e">
        <f>#REF!</f>
        <v>#REF!</v>
      </c>
      <c r="H155" s="8"/>
      <c r="I155" s="8" t="e">
        <f>#REF!</f>
        <v>#REF!</v>
      </c>
      <c r="J155" s="24" t="e">
        <f t="shared" si="4"/>
        <v>#REF!</v>
      </c>
    </row>
    <row r="156" spans="2:10" ht="12.75" hidden="1">
      <c r="B156" s="2"/>
      <c r="C156" s="2"/>
      <c r="E156" s="8" t="e">
        <f>#REF!</f>
        <v>#REF!</v>
      </c>
      <c r="F156" s="8"/>
      <c r="G156" s="8" t="e">
        <f>#REF!</f>
        <v>#REF!</v>
      </c>
      <c r="H156" s="8"/>
      <c r="I156" s="8" t="e">
        <f>#REF!</f>
        <v>#REF!</v>
      </c>
      <c r="J156" s="24" t="e">
        <f t="shared" si="4"/>
        <v>#REF!</v>
      </c>
    </row>
    <row r="157" spans="2:10" ht="12.75" hidden="1">
      <c r="B157" s="2"/>
      <c r="C157" s="2"/>
      <c r="E157" s="8" t="e">
        <f>#REF!</f>
        <v>#REF!</v>
      </c>
      <c r="F157" s="8"/>
      <c r="G157" s="8" t="e">
        <f>#REF!</f>
        <v>#REF!</v>
      </c>
      <c r="H157" s="8"/>
      <c r="I157" s="8" t="e">
        <f>#REF!</f>
        <v>#REF!</v>
      </c>
      <c r="J157" s="24" t="e">
        <f t="shared" si="4"/>
        <v>#REF!</v>
      </c>
    </row>
    <row r="158" spans="2:11" ht="12.75" hidden="1">
      <c r="B158" s="2"/>
      <c r="C158" s="2" t="s">
        <v>31</v>
      </c>
      <c r="E158" s="8" t="e">
        <f>#REF!</f>
        <v>#REF!</v>
      </c>
      <c r="F158" s="8"/>
      <c r="G158" s="8" t="e">
        <f>#REF!</f>
        <v>#REF!</v>
      </c>
      <c r="H158" s="8"/>
      <c r="I158" s="8" t="e">
        <f>#REF!</f>
        <v>#REF!</v>
      </c>
      <c r="J158" s="24" t="e">
        <f t="shared" si="4"/>
        <v>#REF!</v>
      </c>
      <c r="K158" s="3">
        <v>6</v>
      </c>
    </row>
    <row r="159" spans="2:10" ht="12.75" hidden="1">
      <c r="B159" s="2"/>
      <c r="C159" s="2"/>
      <c r="E159" s="8" t="e">
        <f>#REF!</f>
        <v>#REF!</v>
      </c>
      <c r="F159" s="8"/>
      <c r="G159" s="8" t="e">
        <f>#REF!</f>
        <v>#REF!</v>
      </c>
      <c r="H159" s="8"/>
      <c r="I159" s="8" t="e">
        <f>#REF!</f>
        <v>#REF!</v>
      </c>
      <c r="J159" s="24" t="e">
        <f t="shared" si="4"/>
        <v>#REF!</v>
      </c>
    </row>
    <row r="160" spans="2:10" ht="12.75" hidden="1">
      <c r="B160" s="2"/>
      <c r="C160" s="2"/>
      <c r="E160" s="8" t="e">
        <f>#REF!</f>
        <v>#REF!</v>
      </c>
      <c r="F160" s="8"/>
      <c r="G160" s="8" t="e">
        <f>#REF!</f>
        <v>#REF!</v>
      </c>
      <c r="H160" s="8"/>
      <c r="I160" s="8" t="e">
        <f>#REF!</f>
        <v>#REF!</v>
      </c>
      <c r="J160" s="24" t="e">
        <f t="shared" si="4"/>
        <v>#REF!</v>
      </c>
    </row>
    <row r="161" spans="2:10" ht="12.75" hidden="1">
      <c r="B161" s="2"/>
      <c r="C161" s="2" t="s">
        <v>39</v>
      </c>
      <c r="E161" s="8" t="e">
        <f>#REF!</f>
        <v>#REF!</v>
      </c>
      <c r="F161" s="8"/>
      <c r="G161" s="8" t="e">
        <f>#REF!</f>
        <v>#REF!</v>
      </c>
      <c r="H161" s="8"/>
      <c r="I161" s="8" t="e">
        <f>#REF!</f>
        <v>#REF!</v>
      </c>
      <c r="J161" s="24" t="e">
        <f t="shared" si="4"/>
        <v>#REF!</v>
      </c>
    </row>
    <row r="162" spans="2:10" ht="12.75" hidden="1">
      <c r="B162" s="2"/>
      <c r="C162" s="2"/>
      <c r="E162" s="8" t="e">
        <f>#REF!</f>
        <v>#REF!</v>
      </c>
      <c r="F162" s="8"/>
      <c r="G162" s="8" t="e">
        <f>#REF!</f>
        <v>#REF!</v>
      </c>
      <c r="H162" s="8"/>
      <c r="I162" s="8" t="e">
        <f>#REF!</f>
        <v>#REF!</v>
      </c>
      <c r="J162" s="24" t="e">
        <f t="shared" si="4"/>
        <v>#REF!</v>
      </c>
    </row>
    <row r="163" spans="2:10" ht="12.75" hidden="1">
      <c r="B163" s="2"/>
      <c r="C163" s="2"/>
      <c r="E163" s="8" t="e">
        <f>#REF!</f>
        <v>#REF!</v>
      </c>
      <c r="F163" s="8"/>
      <c r="G163" s="8" t="e">
        <f>#REF!</f>
        <v>#REF!</v>
      </c>
      <c r="H163" s="8"/>
      <c r="I163" s="8" t="e">
        <f>#REF!</f>
        <v>#REF!</v>
      </c>
      <c r="J163" s="24" t="e">
        <f t="shared" si="4"/>
        <v>#REF!</v>
      </c>
    </row>
    <row r="164" spans="2:11" ht="12.75" hidden="1">
      <c r="B164" s="2"/>
      <c r="C164" s="2" t="s">
        <v>40</v>
      </c>
      <c r="E164" s="8" t="e">
        <f>#REF!</f>
        <v>#REF!</v>
      </c>
      <c r="F164" s="8"/>
      <c r="G164" s="8" t="e">
        <f>#REF!</f>
        <v>#REF!</v>
      </c>
      <c r="H164" s="8"/>
      <c r="I164" s="8" t="e">
        <f>#REF!</f>
        <v>#REF!</v>
      </c>
      <c r="J164" s="24" t="e">
        <f t="shared" si="4"/>
        <v>#REF!</v>
      </c>
      <c r="K164" s="3">
        <v>4</v>
      </c>
    </row>
    <row r="165" spans="2:10" ht="12.75" hidden="1">
      <c r="B165" s="2"/>
      <c r="C165" s="2"/>
      <c r="E165" s="8" t="e">
        <f>#REF!</f>
        <v>#REF!</v>
      </c>
      <c r="F165" s="8"/>
      <c r="G165" s="8" t="e">
        <f>#REF!</f>
        <v>#REF!</v>
      </c>
      <c r="H165" s="8"/>
      <c r="I165" s="8" t="e">
        <f>#REF!</f>
        <v>#REF!</v>
      </c>
      <c r="J165" s="24" t="e">
        <f t="shared" si="4"/>
        <v>#REF!</v>
      </c>
    </row>
    <row r="166" spans="2:10" ht="12.75" hidden="1">
      <c r="B166" s="2"/>
      <c r="C166" s="2"/>
      <c r="E166" s="8" t="e">
        <f>#REF!</f>
        <v>#REF!</v>
      </c>
      <c r="F166" s="8"/>
      <c r="G166" s="8" t="e">
        <f>#REF!</f>
        <v>#REF!</v>
      </c>
      <c r="H166" s="8"/>
      <c r="I166" s="8" t="e">
        <f>#REF!</f>
        <v>#REF!</v>
      </c>
      <c r="J166" s="24" t="e">
        <f t="shared" si="4"/>
        <v>#REF!</v>
      </c>
    </row>
    <row r="167" spans="2:10" ht="12.75" hidden="1">
      <c r="B167" s="2"/>
      <c r="C167" s="2" t="s">
        <v>41</v>
      </c>
      <c r="E167" s="8" t="e">
        <f>#REF!</f>
        <v>#REF!</v>
      </c>
      <c r="F167" s="8"/>
      <c r="G167" s="8" t="e">
        <f>#REF!</f>
        <v>#REF!</v>
      </c>
      <c r="H167" s="8"/>
      <c r="I167" s="8" t="e">
        <f>#REF!</f>
        <v>#REF!</v>
      </c>
      <c r="J167" s="24" t="e">
        <f t="shared" si="4"/>
        <v>#REF!</v>
      </c>
    </row>
    <row r="168" spans="2:10" ht="12.75" hidden="1">
      <c r="B168" s="2"/>
      <c r="C168" s="2"/>
      <c r="E168" s="8" t="e">
        <f>#REF!</f>
        <v>#REF!</v>
      </c>
      <c r="F168" s="8"/>
      <c r="G168" s="8" t="e">
        <f>#REF!</f>
        <v>#REF!</v>
      </c>
      <c r="H168" s="8"/>
      <c r="I168" s="8" t="e">
        <f>#REF!</f>
        <v>#REF!</v>
      </c>
      <c r="J168" s="24" t="e">
        <f t="shared" si="4"/>
        <v>#REF!</v>
      </c>
    </row>
    <row r="169" spans="2:10" ht="12.75" hidden="1">
      <c r="B169" s="2"/>
      <c r="C169" s="2"/>
      <c r="E169" s="8" t="e">
        <f>#REF!</f>
        <v>#REF!</v>
      </c>
      <c r="F169" s="8"/>
      <c r="G169" s="8" t="e">
        <f>#REF!</f>
        <v>#REF!</v>
      </c>
      <c r="H169" s="8"/>
      <c r="I169" s="8" t="e">
        <f>#REF!</f>
        <v>#REF!</v>
      </c>
      <c r="J169" s="24" t="e">
        <f t="shared" si="4"/>
        <v>#REF!</v>
      </c>
    </row>
    <row r="170" spans="2:10" ht="12.75" hidden="1">
      <c r="B170" s="2"/>
      <c r="C170" s="2" t="s">
        <v>42</v>
      </c>
      <c r="E170" s="8" t="e">
        <f>#REF!</f>
        <v>#REF!</v>
      </c>
      <c r="F170" s="8"/>
      <c r="G170" s="8" t="e">
        <f>#REF!</f>
        <v>#REF!</v>
      </c>
      <c r="H170" s="8"/>
      <c r="I170" s="8" t="e">
        <f>#REF!</f>
        <v>#REF!</v>
      </c>
      <c r="J170" s="24" t="e">
        <f t="shared" si="4"/>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5" ref="E172:J172">SUM(E149:E171)</f>
        <v>#REF!</v>
      </c>
      <c r="F172" s="15">
        <f t="shared" si="5"/>
        <v>0</v>
      </c>
      <c r="G172" s="15" t="e">
        <f t="shared" si="5"/>
        <v>#REF!</v>
      </c>
      <c r="H172" s="15">
        <f t="shared" si="5"/>
        <v>0</v>
      </c>
      <c r="I172" s="15" t="e">
        <f t="shared" si="5"/>
        <v>#REF!</v>
      </c>
      <c r="J172" s="25" t="e">
        <f t="shared" si="5"/>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6" ref="E174:J174">E145+E172</f>
        <v>#REF!</v>
      </c>
      <c r="F174" s="15">
        <f t="shared" si="6"/>
        <v>0</v>
      </c>
      <c r="G174" s="15" t="e">
        <f t="shared" si="6"/>
        <v>#REF!</v>
      </c>
      <c r="H174" s="15">
        <f t="shared" si="6"/>
        <v>0</v>
      </c>
      <c r="I174" s="15" t="e">
        <f t="shared" si="6"/>
        <v>#REF!</v>
      </c>
      <c r="J174" s="25" t="e">
        <f t="shared" si="6"/>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sheetProtection/>
  <printOptions/>
  <pageMargins left="0.32" right="0.34" top="0.39" bottom="0.38" header="0.25" footer="0.27"/>
  <pageSetup horizontalDpi="300" verticalDpi="300" orientation="portrait" paperSize="9" scale="110" r:id="rId1"/>
  <headerFooter alignWithMargins="0">
    <oddHeader>&amp;C&amp;F&amp;R&amp;D
&amp;T</oddHeader>
    <oddFooter>&amp;C&amp;A</oddFooter>
  </headerFooter>
</worksheet>
</file>

<file path=xl/worksheets/sheet2.xml><?xml version="1.0" encoding="utf-8"?>
<worksheet xmlns="http://schemas.openxmlformats.org/spreadsheetml/2006/main" xmlns:r="http://schemas.openxmlformats.org/officeDocument/2006/relationships">
  <sheetPr>
    <tabColor indexed="31"/>
  </sheetPr>
  <dimension ref="B1:AA177"/>
  <sheetViews>
    <sheetView zoomScalePageLayoutView="0" workbookViewId="0" topLeftCell="A1">
      <selection activeCell="G13" sqref="G13"/>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24" width="9.140625" style="3" customWidth="1"/>
    <col min="25" max="25" width="3.140625" style="3" customWidth="1"/>
    <col min="26" max="16384" width="9.140625" style="3" customWidth="1"/>
  </cols>
  <sheetData>
    <row r="1" ht="12.75">
      <c r="B1" s="1" t="s">
        <v>0</v>
      </c>
    </row>
    <row r="2" ht="12.75">
      <c r="B2" s="93" t="s">
        <v>1</v>
      </c>
    </row>
    <row r="3" ht="12.75">
      <c r="B3" s="1" t="s">
        <v>69</v>
      </c>
    </row>
    <row r="4" ht="13.5" thickBot="1">
      <c r="B4" s="1" t="s">
        <v>89</v>
      </c>
    </row>
    <row r="5" spans="2:24" ht="13.5" thickBot="1">
      <c r="B5" s="1" t="s">
        <v>68</v>
      </c>
      <c r="E5" s="494" t="s">
        <v>90</v>
      </c>
      <c r="F5" s="495"/>
      <c r="G5" s="495"/>
      <c r="H5" s="495"/>
      <c r="I5" s="495"/>
      <c r="J5" s="496"/>
      <c r="L5" s="494" t="s">
        <v>91</v>
      </c>
      <c r="M5" s="495"/>
      <c r="N5" s="495"/>
      <c r="O5" s="495"/>
      <c r="P5" s="495"/>
      <c r="Q5" s="496"/>
      <c r="S5" s="494" t="s">
        <v>92</v>
      </c>
      <c r="T5" s="495"/>
      <c r="U5" s="495"/>
      <c r="V5" s="495"/>
      <c r="W5" s="495"/>
      <c r="X5" s="496"/>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2.2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2684</v>
      </c>
      <c r="F10" s="8"/>
      <c r="G10" s="8">
        <v>2640</v>
      </c>
      <c r="H10" s="8"/>
      <c r="I10" s="8">
        <v>0</v>
      </c>
      <c r="J10" s="105">
        <v>5324</v>
      </c>
      <c r="K10" s="8"/>
      <c r="L10" s="104">
        <v>1398.6</v>
      </c>
      <c r="M10" s="8"/>
      <c r="N10" s="8">
        <v>2640.9</v>
      </c>
      <c r="O10" s="8"/>
      <c r="P10" s="8">
        <v>0.2</v>
      </c>
      <c r="Q10" s="105">
        <v>4039.7</v>
      </c>
      <c r="S10" s="106">
        <f>+E10-L10</f>
        <v>1285.4</v>
      </c>
      <c r="T10" s="16"/>
      <c r="U10" s="39">
        <f>+G10-N10</f>
        <v>-0.900000000000091</v>
      </c>
      <c r="V10" s="16"/>
      <c r="W10" s="39">
        <f>+I10-P10</f>
        <v>-0.2</v>
      </c>
      <c r="X10" s="107">
        <f>+J10-Q10</f>
        <v>1284.3000000000002</v>
      </c>
    </row>
    <row r="11" spans="2:24" ht="3"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-2090</v>
      </c>
      <c r="F12" s="7"/>
      <c r="G12" s="7">
        <v>0</v>
      </c>
      <c r="H12" s="7"/>
      <c r="I12" s="21">
        <v>0</v>
      </c>
      <c r="J12" s="109">
        <v>-2090</v>
      </c>
      <c r="K12" s="7"/>
      <c r="L12" s="108">
        <v>-930.08356</v>
      </c>
      <c r="M12" s="7"/>
      <c r="N12" s="7">
        <v>0</v>
      </c>
      <c r="O12" s="7"/>
      <c r="P12" s="7">
        <v>0.08356000000003405</v>
      </c>
      <c r="Q12" s="109">
        <v>-930</v>
      </c>
      <c r="S12" s="110">
        <f>+E12-L12</f>
        <v>-1159.91644</v>
      </c>
      <c r="T12" s="17"/>
      <c r="U12" s="85">
        <f>+G12-N12</f>
        <v>0</v>
      </c>
      <c r="V12" s="17"/>
      <c r="W12" s="36">
        <f>+I12-P12</f>
        <v>-0.08356000000003405</v>
      </c>
      <c r="X12" s="111">
        <f>+J12-Q12</f>
        <v>-1160</v>
      </c>
    </row>
    <row r="13" spans="2:25" ht="12.75">
      <c r="B13" s="2" t="s">
        <v>19</v>
      </c>
      <c r="C13" s="2"/>
      <c r="E13" s="104">
        <v>594</v>
      </c>
      <c r="F13" s="8"/>
      <c r="G13" s="8">
        <v>2640</v>
      </c>
      <c r="H13" s="8"/>
      <c r="I13" s="8">
        <v>0</v>
      </c>
      <c r="J13" s="105">
        <v>3234</v>
      </c>
      <c r="K13" s="8"/>
      <c r="L13" s="104">
        <v>468.5164399999999</v>
      </c>
      <c r="M13" s="8"/>
      <c r="N13" s="8">
        <v>2640.9</v>
      </c>
      <c r="O13" s="8"/>
      <c r="P13" s="8">
        <v>0.28356000000003406</v>
      </c>
      <c r="Q13" s="105">
        <v>3110.2</v>
      </c>
      <c r="S13" s="104">
        <f aca="true" t="shared" si="0" ref="S13:X13">SUM(S10:S12)</f>
        <v>125.48356000000013</v>
      </c>
      <c r="T13" s="8"/>
      <c r="U13" s="8">
        <f t="shared" si="0"/>
        <v>-0.900000000000091</v>
      </c>
      <c r="V13" s="8"/>
      <c r="W13" s="8">
        <f t="shared" si="0"/>
        <v>-0.28356000000003406</v>
      </c>
      <c r="X13" s="105">
        <f t="shared" si="0"/>
        <v>124.30000000000018</v>
      </c>
      <c r="Y13" s="30">
        <f>+J13-Q13-X13</f>
        <v>-0.5</v>
      </c>
    </row>
    <row r="14" spans="2:24" ht="3"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-123</v>
      </c>
      <c r="F16" s="8"/>
      <c r="G16" s="8">
        <v>-74</v>
      </c>
      <c r="H16" s="8"/>
      <c r="I16" s="8">
        <v>-368</v>
      </c>
      <c r="J16" s="105">
        <v>-565</v>
      </c>
      <c r="K16" s="8"/>
      <c r="L16" s="104">
        <v>-134</v>
      </c>
      <c r="M16" s="8"/>
      <c r="N16" s="8">
        <v>-74.2668</v>
      </c>
      <c r="O16" s="8"/>
      <c r="P16" s="8">
        <v>-360.7332</v>
      </c>
      <c r="Q16" s="105">
        <v>-569</v>
      </c>
      <c r="S16" s="106">
        <f>+E16-L16</f>
        <v>11</v>
      </c>
      <c r="T16" s="16"/>
      <c r="U16" s="39">
        <f>+G16-N16</f>
        <v>0.2668000000000035</v>
      </c>
      <c r="V16" s="16"/>
      <c r="W16" s="39">
        <f>+I16-P16</f>
        <v>-7.266799999999989</v>
      </c>
      <c r="X16" s="105">
        <f>S16+U16+W16</f>
        <v>4.000000000000014</v>
      </c>
    </row>
    <row r="17" spans="2:24" ht="12.75">
      <c r="B17" s="18" t="s">
        <v>70</v>
      </c>
      <c r="C17" s="2"/>
      <c r="E17" s="104">
        <v>-3</v>
      </c>
      <c r="F17" s="8"/>
      <c r="G17" s="8">
        <v>0</v>
      </c>
      <c r="H17" s="8"/>
      <c r="I17" s="8">
        <v>-35</v>
      </c>
      <c r="J17" s="105">
        <v>-38</v>
      </c>
      <c r="K17" s="8"/>
      <c r="L17" s="104">
        <v>-7</v>
      </c>
      <c r="M17" s="8"/>
      <c r="N17" s="8">
        <v>0</v>
      </c>
      <c r="O17" s="8"/>
      <c r="P17" s="8">
        <v>-33</v>
      </c>
      <c r="Q17" s="105">
        <v>-40</v>
      </c>
      <c r="S17" s="106">
        <f>+E17-L17</f>
        <v>4</v>
      </c>
      <c r="T17" s="16"/>
      <c r="U17" s="39">
        <f>+G17-N17</f>
        <v>0</v>
      </c>
      <c r="V17" s="16"/>
      <c r="W17" s="39">
        <f>+I17-P17</f>
        <v>-2</v>
      </c>
      <c r="X17" s="105">
        <f>S17+U17+W17</f>
        <v>2</v>
      </c>
    </row>
    <row r="18" spans="2:24" ht="12.75">
      <c r="B18" s="18" t="s">
        <v>71</v>
      </c>
      <c r="C18" s="2"/>
      <c r="E18" s="104">
        <v>0</v>
      </c>
      <c r="F18" s="8"/>
      <c r="G18" s="8">
        <v>0</v>
      </c>
      <c r="H18" s="8"/>
      <c r="I18" s="8">
        <v>0</v>
      </c>
      <c r="J18" s="105">
        <v>0</v>
      </c>
      <c r="K18" s="8"/>
      <c r="L18" s="104">
        <v>0</v>
      </c>
      <c r="M18" s="8"/>
      <c r="N18" s="8">
        <v>0</v>
      </c>
      <c r="O18" s="8"/>
      <c r="P18" s="8">
        <v>0</v>
      </c>
      <c r="Q18" s="105">
        <v>0</v>
      </c>
      <c r="S18" s="106">
        <f>+E18-L18</f>
        <v>0</v>
      </c>
      <c r="T18" s="16"/>
      <c r="U18" s="39">
        <f>+G18-N18</f>
        <v>0</v>
      </c>
      <c r="V18" s="16"/>
      <c r="W18" s="39">
        <f>+I18-P18</f>
        <v>0</v>
      </c>
      <c r="X18" s="105">
        <f>S18+U18+W18</f>
        <v>0</v>
      </c>
    </row>
    <row r="19" spans="2:24" ht="12.75">
      <c r="B19" s="18" t="s">
        <v>72</v>
      </c>
      <c r="C19" s="2"/>
      <c r="E19" s="104">
        <v>-51</v>
      </c>
      <c r="F19" s="8"/>
      <c r="G19" s="8">
        <v>0</v>
      </c>
      <c r="H19" s="8"/>
      <c r="I19" s="8">
        <v>-21</v>
      </c>
      <c r="J19" s="105">
        <v>-72</v>
      </c>
      <c r="K19" s="8"/>
      <c r="L19" s="104">
        <v>-30</v>
      </c>
      <c r="M19" s="8"/>
      <c r="N19" s="8">
        <v>0</v>
      </c>
      <c r="O19" s="8"/>
      <c r="P19" s="8">
        <v>-9</v>
      </c>
      <c r="Q19" s="105">
        <v>-39</v>
      </c>
      <c r="S19" s="106">
        <f>+E19-L19</f>
        <v>-21</v>
      </c>
      <c r="T19" s="16"/>
      <c r="U19" s="39">
        <f>+G19-N19</f>
        <v>0</v>
      </c>
      <c r="V19" s="16"/>
      <c r="W19" s="39">
        <f>+I19-P19</f>
        <v>-12</v>
      </c>
      <c r="X19" s="105">
        <f>S19+U19+W19</f>
        <v>-33</v>
      </c>
    </row>
    <row r="20" spans="2:24" ht="12.75">
      <c r="B20" s="18" t="s">
        <v>73</v>
      </c>
      <c r="C20" s="2"/>
      <c r="E20" s="104">
        <v>-110</v>
      </c>
      <c r="F20" s="8"/>
      <c r="G20" s="8">
        <v>-59</v>
      </c>
      <c r="H20" s="8"/>
      <c r="I20" s="8">
        <v>-271</v>
      </c>
      <c r="J20" s="105">
        <v>-440</v>
      </c>
      <c r="K20" s="8"/>
      <c r="L20" s="104">
        <v>-94</v>
      </c>
      <c r="M20" s="8"/>
      <c r="N20" s="8">
        <v>-62</v>
      </c>
      <c r="O20" s="8"/>
      <c r="P20" s="8">
        <v>-208.83617999999996</v>
      </c>
      <c r="Q20" s="105">
        <v>-364.83617999999996</v>
      </c>
      <c r="S20" s="106">
        <f>+E20-L20</f>
        <v>-16</v>
      </c>
      <c r="T20" s="16"/>
      <c r="U20" s="39">
        <f>+G20-N20</f>
        <v>3</v>
      </c>
      <c r="V20" s="16"/>
      <c r="W20" s="39">
        <f>+I20-P20</f>
        <v>-62.163820000000044</v>
      </c>
      <c r="X20" s="109">
        <f>S20+U20+W20</f>
        <v>-75.16382000000004</v>
      </c>
    </row>
    <row r="21" spans="2:25" ht="12.75">
      <c r="B21" s="2"/>
      <c r="C21" s="2"/>
      <c r="E21" s="112">
        <v>-287</v>
      </c>
      <c r="F21" s="15"/>
      <c r="G21" s="15">
        <v>-133</v>
      </c>
      <c r="H21" s="15"/>
      <c r="I21" s="15">
        <v>-695</v>
      </c>
      <c r="J21" s="113">
        <v>-1115</v>
      </c>
      <c r="K21" s="15"/>
      <c r="L21" s="112">
        <v>-265</v>
      </c>
      <c r="M21" s="15"/>
      <c r="N21" s="15">
        <v>-136.2668</v>
      </c>
      <c r="O21" s="15"/>
      <c r="P21" s="15">
        <v>-611.5693799999999</v>
      </c>
      <c r="Q21" s="113">
        <v>-1012.83618</v>
      </c>
      <c r="S21" s="112">
        <f aca="true" t="shared" si="1" ref="S21:X21">SUM(S16:S20)</f>
        <v>-22</v>
      </c>
      <c r="T21" s="15"/>
      <c r="U21" s="15">
        <f t="shared" si="1"/>
        <v>3.2668000000000035</v>
      </c>
      <c r="V21" s="15"/>
      <c r="W21" s="15">
        <f t="shared" si="1"/>
        <v>-83.43062000000003</v>
      </c>
      <c r="X21" s="109">
        <f t="shared" si="1"/>
        <v>-102.16382000000003</v>
      </c>
      <c r="Y21" s="30">
        <f>+J21-Q21-X21</f>
        <v>0</v>
      </c>
    </row>
    <row r="22" spans="2:24" ht="4.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7</v>
      </c>
      <c r="F23" s="8"/>
      <c r="G23" s="8">
        <v>0</v>
      </c>
      <c r="H23" s="8"/>
      <c r="I23" s="8">
        <v>323</v>
      </c>
      <c r="J23" s="105">
        <v>330</v>
      </c>
      <c r="K23" s="8"/>
      <c r="L23" s="104">
        <v>50.4</v>
      </c>
      <c r="M23" s="8"/>
      <c r="N23" s="8">
        <v>0</v>
      </c>
      <c r="O23" s="8"/>
      <c r="P23" s="8">
        <v>337.87700000000007</v>
      </c>
      <c r="Q23" s="105">
        <v>388.27700000000004</v>
      </c>
      <c r="S23" s="106">
        <f>+E23-L23</f>
        <v>-43.4</v>
      </c>
      <c r="T23" s="16"/>
      <c r="U23" s="39">
        <f>+G23-N23</f>
        <v>0</v>
      </c>
      <c r="V23" s="16"/>
      <c r="W23" s="39">
        <f>+I23-P23</f>
        <v>-14.877000000000066</v>
      </c>
      <c r="X23" s="105">
        <f>S23+U23+W23</f>
        <v>-58.277000000000065</v>
      </c>
    </row>
    <row r="24" spans="2:24" ht="12.75" hidden="1">
      <c r="B24" s="2"/>
      <c r="C24" s="2"/>
      <c r="E24" s="104">
        <v>0</v>
      </c>
      <c r="F24" s="8"/>
      <c r="G24" s="8">
        <v>0</v>
      </c>
      <c r="H24" s="8"/>
      <c r="I24" s="8">
        <v>0</v>
      </c>
      <c r="J24" s="105">
        <v>0</v>
      </c>
      <c r="K24" s="8"/>
      <c r="L24" s="104">
        <v>0</v>
      </c>
      <c r="M24" s="8"/>
      <c r="N24" s="8">
        <v>0</v>
      </c>
      <c r="O24" s="8"/>
      <c r="P24" s="8">
        <v>0</v>
      </c>
      <c r="Q24" s="105">
        <v>0</v>
      </c>
      <c r="S24" s="103"/>
      <c r="T24" s="16"/>
      <c r="U24" s="16"/>
      <c r="V24" s="16"/>
      <c r="W24" s="39">
        <f>+I24-P24</f>
        <v>0</v>
      </c>
      <c r="X24" s="105">
        <f>S24+U24+W24</f>
        <v>0</v>
      </c>
    </row>
    <row r="25" spans="2:24" ht="12.75">
      <c r="B25" s="3" t="s">
        <v>8</v>
      </c>
      <c r="C25" s="2"/>
      <c r="E25" s="104">
        <v>0</v>
      </c>
      <c r="F25" s="8"/>
      <c r="G25" s="8">
        <v>0</v>
      </c>
      <c r="H25" s="8"/>
      <c r="I25" s="8">
        <v>0</v>
      </c>
      <c r="J25" s="105">
        <v>0</v>
      </c>
      <c r="K25" s="8"/>
      <c r="L25" s="104">
        <v>0</v>
      </c>
      <c r="M25" s="8"/>
      <c r="N25" s="8">
        <v>0</v>
      </c>
      <c r="O25" s="8"/>
      <c r="P25" s="8">
        <v>0</v>
      </c>
      <c r="Q25" s="105">
        <v>0</v>
      </c>
      <c r="S25" s="106">
        <f>+E25-L25</f>
        <v>0</v>
      </c>
      <c r="T25" s="16"/>
      <c r="U25" s="39">
        <f>+G25-N25</f>
        <v>0</v>
      </c>
      <c r="V25" s="16"/>
      <c r="W25" s="39">
        <f>+I25-P25</f>
        <v>0</v>
      </c>
      <c r="X25" s="105">
        <f>S25+U25+W25</f>
        <v>0</v>
      </c>
    </row>
    <row r="26" spans="2:24" ht="12.75" hidden="1">
      <c r="B26" s="2"/>
      <c r="C26" s="2"/>
      <c r="E26" s="104">
        <v>0</v>
      </c>
      <c r="F26" s="8"/>
      <c r="G26" s="8">
        <v>0</v>
      </c>
      <c r="H26" s="8"/>
      <c r="I26" s="8">
        <v>0</v>
      </c>
      <c r="J26" s="105">
        <v>0</v>
      </c>
      <c r="K26" s="8"/>
      <c r="L26" s="104">
        <v>0</v>
      </c>
      <c r="M26" s="8"/>
      <c r="N26" s="8">
        <v>0</v>
      </c>
      <c r="O26" s="8"/>
      <c r="P26" s="8">
        <v>0</v>
      </c>
      <c r="Q26" s="105">
        <v>0</v>
      </c>
      <c r="S26" s="103"/>
      <c r="T26" s="16"/>
      <c r="U26" s="16"/>
      <c r="V26" s="16"/>
      <c r="W26" s="39">
        <f>+I26-P26</f>
        <v>0</v>
      </c>
      <c r="X26" s="105">
        <f>S26+U26+W26</f>
        <v>0</v>
      </c>
    </row>
    <row r="27" spans="2:24" ht="12.75">
      <c r="B27" s="2" t="s">
        <v>9</v>
      </c>
      <c r="C27" s="2"/>
      <c r="E27" s="108">
        <v>0</v>
      </c>
      <c r="F27" s="7"/>
      <c r="G27" s="7">
        <v>0</v>
      </c>
      <c r="H27" s="7"/>
      <c r="I27" s="21">
        <v>0</v>
      </c>
      <c r="J27" s="109">
        <v>0</v>
      </c>
      <c r="K27" s="7"/>
      <c r="L27" s="108">
        <v>0</v>
      </c>
      <c r="M27" s="7"/>
      <c r="N27" s="7">
        <v>0</v>
      </c>
      <c r="O27" s="7"/>
      <c r="P27" s="7">
        <v>1005.0027263420001</v>
      </c>
      <c r="Q27" s="109">
        <v>1005.0027263420001</v>
      </c>
      <c r="S27" s="110">
        <f>+E27-L27</f>
        <v>0</v>
      </c>
      <c r="T27" s="17"/>
      <c r="U27" s="85">
        <f>+G27-N27</f>
        <v>0</v>
      </c>
      <c r="V27" s="17"/>
      <c r="W27" s="85">
        <f>+I27-P27</f>
        <v>-1005.0027263420001</v>
      </c>
      <c r="X27" s="109">
        <f>S27+U27+W27</f>
        <v>-1005.0027263420001</v>
      </c>
    </row>
    <row r="28" spans="2:24" ht="12.75" hidden="1">
      <c r="B28" s="2"/>
      <c r="C28" s="2"/>
      <c r="E28" s="104"/>
      <c r="F28" s="8"/>
      <c r="G28" s="8"/>
      <c r="H28" s="8"/>
      <c r="I28" s="8"/>
      <c r="J28" s="105"/>
      <c r="K28" s="8"/>
      <c r="L28" s="104"/>
      <c r="M28" s="8"/>
      <c r="N28" s="8"/>
      <c r="O28" s="8"/>
      <c r="P28" s="8"/>
      <c r="Q28" s="105"/>
      <c r="S28" s="103"/>
      <c r="T28" s="16"/>
      <c r="U28" s="16"/>
      <c r="V28" s="16"/>
      <c r="W28" s="16"/>
      <c r="X28" s="102"/>
    </row>
    <row r="29" spans="2:27" ht="12.75">
      <c r="B29" s="1" t="s">
        <v>10</v>
      </c>
      <c r="C29" s="2"/>
      <c r="E29" s="104">
        <v>314</v>
      </c>
      <c r="F29" s="8"/>
      <c r="G29" s="8">
        <v>2507</v>
      </c>
      <c r="H29" s="8"/>
      <c r="I29" s="8">
        <v>-372</v>
      </c>
      <c r="J29" s="105">
        <v>2449</v>
      </c>
      <c r="K29" s="8"/>
      <c r="L29" s="104">
        <v>253.91643999999988</v>
      </c>
      <c r="M29" s="8"/>
      <c r="N29" s="8">
        <v>2504.6332</v>
      </c>
      <c r="O29" s="8"/>
      <c r="P29" s="20">
        <v>730.5939063420003</v>
      </c>
      <c r="Q29" s="114">
        <v>3489.643546342</v>
      </c>
      <c r="S29" s="104">
        <f aca="true" t="shared" si="2" ref="S29:X29">S13+S21+S23+S25+S27</f>
        <v>60.083560000000126</v>
      </c>
      <c r="T29" s="8"/>
      <c r="U29" s="8">
        <f t="shared" si="2"/>
        <v>2.3667999999999125</v>
      </c>
      <c r="V29" s="8"/>
      <c r="W29" s="8">
        <f t="shared" si="2"/>
        <v>-1103.5939063420003</v>
      </c>
      <c r="X29" s="105">
        <f t="shared" si="2"/>
        <v>-1041.143546342</v>
      </c>
      <c r="Y29" s="30">
        <f>+J29-Q29-X29</f>
        <v>0.5000000000002274</v>
      </c>
      <c r="Z29" s="30">
        <f>+I29-P29</f>
        <v>-1102.5939063420003</v>
      </c>
      <c r="AA29" s="30">
        <f>+J29-Q29</f>
        <v>-1040.6435463419998</v>
      </c>
    </row>
    <row r="30" spans="2:24" ht="2.2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3"/>
      <c r="T31" s="16"/>
      <c r="U31" s="16"/>
      <c r="V31" s="16"/>
      <c r="W31" s="16"/>
      <c r="X31" s="102"/>
    </row>
    <row r="32" spans="2:24" ht="2.25" customHeight="1">
      <c r="B32" s="2"/>
      <c r="C32" s="2"/>
      <c r="E32" s="104"/>
      <c r="F32" s="8"/>
      <c r="G32" s="8"/>
      <c r="H32" s="8"/>
      <c r="I32" s="8"/>
      <c r="J32" s="105"/>
      <c r="K32" s="8"/>
      <c r="L32" s="104"/>
      <c r="M32" s="8"/>
      <c r="N32" s="8"/>
      <c r="O32" s="8"/>
      <c r="P32" s="8"/>
      <c r="Q32" s="105"/>
      <c r="S32" s="103"/>
      <c r="T32" s="16"/>
      <c r="U32" s="16"/>
      <c r="V32" s="16"/>
      <c r="W32" s="16"/>
      <c r="X32" s="102"/>
    </row>
    <row r="33" spans="2:25" ht="12.75">
      <c r="B33" s="1" t="s">
        <v>12</v>
      </c>
      <c r="C33" s="2"/>
      <c r="E33" s="115">
        <v>314</v>
      </c>
      <c r="F33" s="8"/>
      <c r="G33" s="31">
        <v>2507</v>
      </c>
      <c r="H33" s="8"/>
      <c r="I33" s="31">
        <v>-372</v>
      </c>
      <c r="J33" s="116">
        <v>2449</v>
      </c>
      <c r="K33" s="31"/>
      <c r="L33" s="115">
        <v>253.91643999999988</v>
      </c>
      <c r="M33" s="8"/>
      <c r="N33" s="31">
        <v>2504.6332</v>
      </c>
      <c r="O33" s="8"/>
      <c r="P33" s="31">
        <v>730.5939063420003</v>
      </c>
      <c r="Q33" s="116">
        <v>3489.643546342</v>
      </c>
      <c r="S33" s="115">
        <f>+S29+S31</f>
        <v>60.083560000000126</v>
      </c>
      <c r="T33" s="16"/>
      <c r="U33" s="31">
        <f>+U29+U31</f>
        <v>2.3667999999999125</v>
      </c>
      <c r="V33" s="16"/>
      <c r="W33" s="31">
        <f>+W29+W31</f>
        <v>-1103.5939063420003</v>
      </c>
      <c r="X33" s="116">
        <f>+X29+X31</f>
        <v>-1041.143546342</v>
      </c>
      <c r="Y33" s="30">
        <f>+J33-Q33-X33</f>
        <v>0.5000000000002274</v>
      </c>
    </row>
    <row r="34" spans="2:24" ht="3" customHeight="1">
      <c r="B34" s="2"/>
      <c r="C34" s="2"/>
      <c r="E34" s="115"/>
      <c r="F34" s="8"/>
      <c r="G34" s="31"/>
      <c r="H34" s="8"/>
      <c r="I34" s="31"/>
      <c r="J34" s="105"/>
      <c r="K34" s="8"/>
      <c r="L34" s="115"/>
      <c r="M34" s="8"/>
      <c r="N34" s="31"/>
      <c r="O34" s="8"/>
      <c r="P34" s="31"/>
      <c r="Q34" s="105"/>
      <c r="S34" s="103"/>
      <c r="T34" s="16"/>
      <c r="U34" s="16"/>
      <c r="V34" s="16"/>
      <c r="W34" s="16"/>
      <c r="X34" s="102"/>
    </row>
    <row r="35" spans="2:24" ht="12.75">
      <c r="B35" s="2" t="s">
        <v>13</v>
      </c>
      <c r="C35" s="2"/>
      <c r="E35" s="104"/>
      <c r="F35" s="8"/>
      <c r="G35" s="8"/>
      <c r="H35" s="8"/>
      <c r="I35" s="8"/>
      <c r="J35" s="105"/>
      <c r="K35" s="8"/>
      <c r="L35" s="104"/>
      <c r="M35" s="8"/>
      <c r="N35" s="8"/>
      <c r="O35" s="8"/>
      <c r="P35" s="8"/>
      <c r="Q35" s="105"/>
      <c r="S35" s="103"/>
      <c r="T35" s="16"/>
      <c r="U35" s="16"/>
      <c r="V35" s="16"/>
      <c r="W35" s="16"/>
      <c r="X35" s="102"/>
    </row>
    <row r="36" spans="2:24" ht="3" customHeight="1">
      <c r="B36" s="2"/>
      <c r="C36" s="2"/>
      <c r="E36" s="104"/>
      <c r="F36" s="8"/>
      <c r="G36" s="8"/>
      <c r="H36" s="8"/>
      <c r="I36" s="8"/>
      <c r="J36" s="105"/>
      <c r="K36" s="8"/>
      <c r="L36" s="104"/>
      <c r="M36" s="8"/>
      <c r="N36" s="8"/>
      <c r="O36" s="8"/>
      <c r="P36" s="8"/>
      <c r="Q36" s="105"/>
      <c r="S36" s="103"/>
      <c r="T36" s="16"/>
      <c r="U36" s="16"/>
      <c r="V36" s="16"/>
      <c r="W36" s="16"/>
      <c r="X36" s="102"/>
    </row>
    <row r="37" spans="2:25" ht="13.5" thickBot="1">
      <c r="B37" s="1" t="s">
        <v>14</v>
      </c>
      <c r="C37" s="2"/>
      <c r="E37" s="117">
        <v>314</v>
      </c>
      <c r="F37" s="40"/>
      <c r="G37" s="34">
        <v>2507</v>
      </c>
      <c r="H37" s="40"/>
      <c r="I37" s="34">
        <v>-372</v>
      </c>
      <c r="J37" s="118">
        <v>2449</v>
      </c>
      <c r="K37" s="34"/>
      <c r="L37" s="117">
        <v>253.91643999999988</v>
      </c>
      <c r="M37" s="40"/>
      <c r="N37" s="34">
        <v>2504.6332</v>
      </c>
      <c r="O37" s="40"/>
      <c r="P37" s="34">
        <v>730.5939063420003</v>
      </c>
      <c r="Q37" s="118">
        <v>3489.643546342</v>
      </c>
      <c r="S37" s="117">
        <f aca="true" t="shared" si="3" ref="S37:X37">S33-S35</f>
        <v>60.083560000000126</v>
      </c>
      <c r="T37" s="34"/>
      <c r="U37" s="34">
        <f t="shared" si="3"/>
        <v>2.3667999999999125</v>
      </c>
      <c r="V37" s="34"/>
      <c r="W37" s="34">
        <f t="shared" si="3"/>
        <v>-1103.5939063420003</v>
      </c>
      <c r="X37" s="118">
        <f t="shared" si="3"/>
        <v>-1041.143546342</v>
      </c>
      <c r="Y37" s="30">
        <f>+J37-Q37-X37</f>
        <v>0.5000000000002274</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35</v>
      </c>
      <c r="J46" s="105">
        <v>35</v>
      </c>
      <c r="K46" s="8"/>
      <c r="L46" s="104">
        <v>0</v>
      </c>
      <c r="M46" s="8"/>
      <c r="N46" s="8">
        <v>0</v>
      </c>
      <c r="O46" s="8"/>
      <c r="P46" s="8">
        <v>35</v>
      </c>
      <c r="Q46" s="105">
        <v>35</v>
      </c>
      <c r="S46" s="106">
        <f>+E46-L46</f>
        <v>0</v>
      </c>
      <c r="T46" s="16"/>
      <c r="U46" s="39">
        <f>+G46-N46</f>
        <v>0</v>
      </c>
      <c r="V46" s="16"/>
      <c r="W46" s="39">
        <f>+I46-P46</f>
        <v>0</v>
      </c>
      <c r="X46" s="107">
        <f>+J46-Q46</f>
        <v>0</v>
      </c>
      <c r="Y46" s="30"/>
    </row>
    <row r="47" spans="2:24" ht="12.75" hidden="1">
      <c r="B47" s="2"/>
      <c r="C47" s="2"/>
      <c r="E47" s="104">
        <v>0</v>
      </c>
      <c r="F47" s="8"/>
      <c r="G47" s="8">
        <v>0</v>
      </c>
      <c r="H47" s="8"/>
      <c r="I47" s="8">
        <v>0</v>
      </c>
      <c r="J47" s="105">
        <v>0</v>
      </c>
      <c r="K47" s="8"/>
      <c r="L47" s="104">
        <v>0</v>
      </c>
      <c r="M47" s="8"/>
      <c r="N47" s="8">
        <v>0</v>
      </c>
      <c r="O47" s="8"/>
      <c r="P47" s="8">
        <v>0</v>
      </c>
      <c r="Q47" s="105">
        <v>0</v>
      </c>
      <c r="S47" s="103"/>
      <c r="T47" s="16"/>
      <c r="U47" s="16"/>
      <c r="V47" s="16"/>
      <c r="W47" s="16"/>
      <c r="X47" s="102"/>
    </row>
    <row r="48" spans="2:24" ht="12.75" hidden="1">
      <c r="B48" s="2"/>
      <c r="C48" s="2"/>
      <c r="E48" s="104">
        <v>0</v>
      </c>
      <c r="F48" s="8"/>
      <c r="G48" s="8">
        <v>0</v>
      </c>
      <c r="H48" s="8"/>
      <c r="I48" s="8">
        <v>0</v>
      </c>
      <c r="J48" s="105">
        <v>0</v>
      </c>
      <c r="K48" s="8"/>
      <c r="L48" s="104">
        <v>0</v>
      </c>
      <c r="M48" s="8"/>
      <c r="N48" s="8">
        <v>0</v>
      </c>
      <c r="O48" s="8"/>
      <c r="P48" s="8">
        <v>0</v>
      </c>
      <c r="Q48" s="105">
        <v>0</v>
      </c>
      <c r="S48" s="103"/>
      <c r="T48" s="16"/>
      <c r="U48" s="16"/>
      <c r="V48" s="16"/>
      <c r="W48" s="16"/>
      <c r="X48" s="102"/>
    </row>
    <row r="49" spans="2:25" ht="12.75">
      <c r="B49" s="2"/>
      <c r="C49" s="2" t="s">
        <v>45</v>
      </c>
      <c r="E49" s="104">
        <v>13</v>
      </c>
      <c r="F49" s="8">
        <v>5</v>
      </c>
      <c r="G49" s="8">
        <v>0</v>
      </c>
      <c r="H49" s="8"/>
      <c r="I49" s="8">
        <v>21</v>
      </c>
      <c r="J49" s="105">
        <v>34</v>
      </c>
      <c r="K49" s="8"/>
      <c r="L49" s="104">
        <v>12</v>
      </c>
      <c r="M49" s="8"/>
      <c r="N49" s="8">
        <v>0</v>
      </c>
      <c r="O49" s="8"/>
      <c r="P49" s="8">
        <v>23</v>
      </c>
      <c r="Q49" s="105">
        <v>35</v>
      </c>
      <c r="S49" s="106">
        <f>+E49-L49</f>
        <v>1</v>
      </c>
      <c r="T49" s="16"/>
      <c r="U49" s="39">
        <f>+G49-N49</f>
        <v>0</v>
      </c>
      <c r="V49" s="16"/>
      <c r="W49" s="39">
        <f>+I49-P49</f>
        <v>-2</v>
      </c>
      <c r="X49" s="107">
        <f>+J49-Q49</f>
        <v>-1</v>
      </c>
      <c r="Y49" s="30"/>
    </row>
    <row r="50" spans="2:24" ht="12.75" hidden="1">
      <c r="B50" s="2"/>
      <c r="C50" s="2"/>
      <c r="E50" s="104">
        <v>0</v>
      </c>
      <c r="F50" s="8">
        <v>0</v>
      </c>
      <c r="G50" s="8">
        <v>0</v>
      </c>
      <c r="H50" s="8"/>
      <c r="I50" s="8">
        <v>0</v>
      </c>
      <c r="J50" s="105">
        <v>0</v>
      </c>
      <c r="K50" s="8"/>
      <c r="L50" s="104">
        <v>0</v>
      </c>
      <c r="M50" s="8"/>
      <c r="N50" s="8">
        <v>0</v>
      </c>
      <c r="O50" s="8"/>
      <c r="P50" s="8">
        <v>0</v>
      </c>
      <c r="Q50" s="105">
        <v>0</v>
      </c>
      <c r="S50" s="103"/>
      <c r="T50" s="16"/>
      <c r="U50" s="16"/>
      <c r="V50" s="16"/>
      <c r="W50" s="16"/>
      <c r="X50" s="102"/>
    </row>
    <row r="51" spans="2:24" ht="12.75" hidden="1">
      <c r="B51" s="2"/>
      <c r="C51" s="2"/>
      <c r="E51" s="104">
        <v>0</v>
      </c>
      <c r="F51" s="8">
        <v>0</v>
      </c>
      <c r="G51" s="8">
        <v>0</v>
      </c>
      <c r="H51" s="8"/>
      <c r="I51" s="8">
        <v>0</v>
      </c>
      <c r="J51" s="105">
        <v>0</v>
      </c>
      <c r="K51" s="8"/>
      <c r="L51" s="104">
        <v>0</v>
      </c>
      <c r="M51" s="8"/>
      <c r="N51" s="8">
        <v>0</v>
      </c>
      <c r="O51" s="8"/>
      <c r="P51" s="8">
        <v>0</v>
      </c>
      <c r="Q51" s="105">
        <v>0</v>
      </c>
      <c r="S51" s="103"/>
      <c r="T51" s="16"/>
      <c r="U51" s="16"/>
      <c r="V51" s="16"/>
      <c r="W51" s="16"/>
      <c r="X51" s="102"/>
    </row>
    <row r="52" spans="2:25" ht="12.75">
      <c r="B52" s="2"/>
      <c r="C52" s="2" t="s">
        <v>46</v>
      </c>
      <c r="E52" s="104">
        <v>0</v>
      </c>
      <c r="F52" s="8">
        <v>0</v>
      </c>
      <c r="G52" s="8">
        <v>0</v>
      </c>
      <c r="H52" s="8"/>
      <c r="I52" s="8">
        <v>30</v>
      </c>
      <c r="J52" s="105">
        <v>30</v>
      </c>
      <c r="K52" s="8"/>
      <c r="L52" s="104">
        <v>0</v>
      </c>
      <c r="M52" s="8"/>
      <c r="N52" s="8">
        <v>0</v>
      </c>
      <c r="O52" s="8"/>
      <c r="P52" s="8">
        <v>-30</v>
      </c>
      <c r="Q52" s="105">
        <v>-30</v>
      </c>
      <c r="S52" s="106">
        <f>+E52-L52</f>
        <v>0</v>
      </c>
      <c r="T52" s="16"/>
      <c r="U52" s="39">
        <f>+G52-N52</f>
        <v>0</v>
      </c>
      <c r="V52" s="16"/>
      <c r="W52" s="39">
        <f>+I52-P52</f>
        <v>60</v>
      </c>
      <c r="X52" s="107">
        <f>+J52-Q52</f>
        <v>60</v>
      </c>
      <c r="Y52" s="30"/>
    </row>
    <row r="53" spans="2:24" ht="12.75" hidden="1">
      <c r="B53" s="2"/>
      <c r="C53" s="2"/>
      <c r="E53" s="104">
        <v>0</v>
      </c>
      <c r="F53" s="8">
        <v>0</v>
      </c>
      <c r="G53" s="8">
        <v>0</v>
      </c>
      <c r="H53" s="8"/>
      <c r="I53" s="8">
        <v>0</v>
      </c>
      <c r="J53" s="105">
        <v>0</v>
      </c>
      <c r="K53" s="8"/>
      <c r="L53" s="104">
        <v>0</v>
      </c>
      <c r="M53" s="8"/>
      <c r="N53" s="8">
        <v>0</v>
      </c>
      <c r="O53" s="8"/>
      <c r="P53" s="8">
        <v>0</v>
      </c>
      <c r="Q53" s="105">
        <v>0</v>
      </c>
      <c r="S53" s="103"/>
      <c r="T53" s="16"/>
      <c r="U53" s="16"/>
      <c r="V53" s="16"/>
      <c r="W53" s="16"/>
      <c r="X53" s="102"/>
    </row>
    <row r="54" spans="2:24" ht="12.75" hidden="1">
      <c r="B54" s="2"/>
      <c r="C54" s="2"/>
      <c r="E54" s="104">
        <v>0</v>
      </c>
      <c r="F54" s="8">
        <v>0</v>
      </c>
      <c r="G54" s="8">
        <v>0</v>
      </c>
      <c r="H54" s="8"/>
      <c r="I54" s="8">
        <v>0</v>
      </c>
      <c r="J54" s="105">
        <v>0</v>
      </c>
      <c r="K54" s="8"/>
      <c r="L54" s="104">
        <v>0</v>
      </c>
      <c r="M54" s="8"/>
      <c r="N54" s="8">
        <v>0</v>
      </c>
      <c r="O54" s="8"/>
      <c r="P54" s="8">
        <v>0</v>
      </c>
      <c r="Q54" s="105">
        <v>0</v>
      </c>
      <c r="S54" s="103"/>
      <c r="T54" s="16"/>
      <c r="U54" s="16"/>
      <c r="V54" s="16"/>
      <c r="W54" s="16"/>
      <c r="X54" s="102"/>
    </row>
    <row r="55" spans="2:25" ht="12.75">
      <c r="B55" s="2"/>
      <c r="C55" s="2" t="s">
        <v>47</v>
      </c>
      <c r="E55" s="104">
        <v>0</v>
      </c>
      <c r="F55" s="8">
        <v>0</v>
      </c>
      <c r="G55" s="8">
        <v>0</v>
      </c>
      <c r="H55" s="8"/>
      <c r="I55" s="8">
        <v>3</v>
      </c>
      <c r="J55" s="105">
        <v>3</v>
      </c>
      <c r="K55" s="8"/>
      <c r="L55" s="104">
        <v>0</v>
      </c>
      <c r="M55" s="8"/>
      <c r="N55" s="8">
        <v>0</v>
      </c>
      <c r="O55" s="8"/>
      <c r="P55" s="8">
        <v>3</v>
      </c>
      <c r="Q55" s="105">
        <v>3</v>
      </c>
      <c r="S55" s="106">
        <f>+E55-L55</f>
        <v>0</v>
      </c>
      <c r="T55" s="16"/>
      <c r="U55" s="39">
        <f>+G55-N55</f>
        <v>0</v>
      </c>
      <c r="V55" s="16"/>
      <c r="W55" s="39">
        <f>+I55-P55</f>
        <v>0</v>
      </c>
      <c r="X55" s="107">
        <f>+J55-Q55</f>
        <v>0</v>
      </c>
      <c r="Y55" s="30"/>
    </row>
    <row r="56" spans="2:24" ht="12.75" hidden="1">
      <c r="B56" s="2"/>
      <c r="C56" s="2"/>
      <c r="E56" s="104">
        <v>0</v>
      </c>
      <c r="F56" s="8">
        <v>0</v>
      </c>
      <c r="G56" s="8">
        <v>0</v>
      </c>
      <c r="H56" s="8"/>
      <c r="I56" s="8">
        <v>0</v>
      </c>
      <c r="J56" s="105">
        <v>0</v>
      </c>
      <c r="K56" s="8"/>
      <c r="L56" s="104">
        <v>0</v>
      </c>
      <c r="M56" s="8"/>
      <c r="N56" s="8">
        <v>0</v>
      </c>
      <c r="O56" s="8"/>
      <c r="P56" s="8">
        <v>0</v>
      </c>
      <c r="Q56" s="105">
        <v>0</v>
      </c>
      <c r="S56" s="103"/>
      <c r="T56" s="16"/>
      <c r="U56" s="16"/>
      <c r="V56" s="16"/>
      <c r="W56" s="16"/>
      <c r="X56" s="102"/>
    </row>
    <row r="57" spans="2:24" ht="12.75" hidden="1">
      <c r="B57" s="2"/>
      <c r="C57" s="2"/>
      <c r="E57" s="104">
        <v>0</v>
      </c>
      <c r="F57" s="8">
        <v>0</v>
      </c>
      <c r="G57" s="8">
        <v>0</v>
      </c>
      <c r="H57" s="8"/>
      <c r="I57" s="8">
        <v>0</v>
      </c>
      <c r="J57" s="105">
        <v>0</v>
      </c>
      <c r="K57" s="8"/>
      <c r="L57" s="104">
        <v>0</v>
      </c>
      <c r="M57" s="8"/>
      <c r="N57" s="8">
        <v>0</v>
      </c>
      <c r="O57" s="8"/>
      <c r="P57" s="8">
        <v>0</v>
      </c>
      <c r="Q57" s="105">
        <v>0</v>
      </c>
      <c r="S57" s="103"/>
      <c r="T57" s="16"/>
      <c r="U57" s="16"/>
      <c r="V57" s="16"/>
      <c r="W57" s="16"/>
      <c r="X57" s="102"/>
    </row>
    <row r="58" spans="2:24" ht="12.75" hidden="1">
      <c r="B58" s="2"/>
      <c r="C58" s="2" t="s">
        <v>26</v>
      </c>
      <c r="E58" s="104">
        <v>0</v>
      </c>
      <c r="F58" s="8">
        <v>0</v>
      </c>
      <c r="G58" s="8">
        <v>0</v>
      </c>
      <c r="H58" s="8"/>
      <c r="I58" s="8">
        <v>0</v>
      </c>
      <c r="J58" s="105">
        <v>0</v>
      </c>
      <c r="K58" s="8"/>
      <c r="L58" s="104">
        <v>0</v>
      </c>
      <c r="M58" s="8"/>
      <c r="N58" s="8">
        <v>0</v>
      </c>
      <c r="O58" s="8"/>
      <c r="P58" s="8">
        <v>0</v>
      </c>
      <c r="Q58" s="105">
        <v>0</v>
      </c>
      <c r="S58" s="103"/>
      <c r="T58" s="16"/>
      <c r="U58" s="16"/>
      <c r="V58" s="16"/>
      <c r="W58" s="16"/>
      <c r="X58" s="102"/>
    </row>
    <row r="59" spans="2:24" ht="12.75" hidden="1">
      <c r="B59" s="2"/>
      <c r="C59" s="2"/>
      <c r="E59" s="104">
        <v>0</v>
      </c>
      <c r="F59" s="8">
        <v>0</v>
      </c>
      <c r="G59" s="8">
        <v>0</v>
      </c>
      <c r="H59" s="8"/>
      <c r="I59" s="8">
        <v>0</v>
      </c>
      <c r="J59" s="105">
        <v>0</v>
      </c>
      <c r="K59" s="8"/>
      <c r="L59" s="104">
        <v>0</v>
      </c>
      <c r="M59" s="8"/>
      <c r="N59" s="8">
        <v>0</v>
      </c>
      <c r="O59" s="8"/>
      <c r="P59" s="8">
        <v>0</v>
      </c>
      <c r="Q59" s="105">
        <v>0</v>
      </c>
      <c r="S59" s="103"/>
      <c r="T59" s="16"/>
      <c r="U59" s="16"/>
      <c r="V59" s="16"/>
      <c r="W59" s="16"/>
      <c r="X59" s="102"/>
    </row>
    <row r="60" spans="2:24" ht="12.75" hidden="1">
      <c r="B60" s="2"/>
      <c r="C60" s="2"/>
      <c r="E60" s="104">
        <v>0</v>
      </c>
      <c r="F60" s="8">
        <v>0</v>
      </c>
      <c r="G60" s="8">
        <v>0</v>
      </c>
      <c r="H60" s="8"/>
      <c r="I60" s="8">
        <v>0</v>
      </c>
      <c r="J60" s="105">
        <v>0</v>
      </c>
      <c r="K60" s="8"/>
      <c r="L60" s="104">
        <v>0</v>
      </c>
      <c r="M60" s="8"/>
      <c r="N60" s="8">
        <v>0</v>
      </c>
      <c r="O60" s="8"/>
      <c r="P60" s="8">
        <v>0</v>
      </c>
      <c r="Q60" s="105">
        <v>0</v>
      </c>
      <c r="S60" s="103"/>
      <c r="T60" s="16"/>
      <c r="U60" s="16"/>
      <c r="V60" s="16"/>
      <c r="W60" s="16"/>
      <c r="X60" s="102"/>
    </row>
    <row r="61" spans="2:25" ht="12.75">
      <c r="B61" s="2"/>
      <c r="C61" s="2" t="s">
        <v>48</v>
      </c>
      <c r="E61" s="104">
        <v>0</v>
      </c>
      <c r="F61" s="8">
        <v>0</v>
      </c>
      <c r="G61" s="8">
        <v>0</v>
      </c>
      <c r="H61" s="8"/>
      <c r="I61" s="8">
        <v>0</v>
      </c>
      <c r="J61" s="105">
        <v>0</v>
      </c>
      <c r="K61" s="8"/>
      <c r="L61" s="104">
        <v>0</v>
      </c>
      <c r="M61" s="8"/>
      <c r="N61" s="8">
        <v>0</v>
      </c>
      <c r="O61" s="8"/>
      <c r="P61" s="8">
        <v>3</v>
      </c>
      <c r="Q61" s="105">
        <v>3</v>
      </c>
      <c r="S61" s="106">
        <f>+E61-L61</f>
        <v>0</v>
      </c>
      <c r="T61" s="16"/>
      <c r="U61" s="39">
        <f>+G61-N61</f>
        <v>0</v>
      </c>
      <c r="V61" s="16"/>
      <c r="W61" s="39">
        <f>+I61-P61</f>
        <v>-3</v>
      </c>
      <c r="X61" s="107">
        <f>+J61-Q61</f>
        <v>-3</v>
      </c>
      <c r="Y61" s="30"/>
    </row>
    <row r="62" spans="2:24" ht="12.75" hidden="1">
      <c r="B62" s="2"/>
      <c r="C62" s="2"/>
      <c r="E62" s="104">
        <v>0</v>
      </c>
      <c r="F62" s="8">
        <v>0</v>
      </c>
      <c r="G62" s="8">
        <v>0</v>
      </c>
      <c r="H62" s="8"/>
      <c r="I62" s="8">
        <v>0</v>
      </c>
      <c r="J62" s="105">
        <v>0</v>
      </c>
      <c r="K62" s="8"/>
      <c r="L62" s="104">
        <v>0</v>
      </c>
      <c r="M62" s="8"/>
      <c r="N62" s="8">
        <v>0</v>
      </c>
      <c r="O62" s="8"/>
      <c r="P62" s="8">
        <v>0</v>
      </c>
      <c r="Q62" s="105">
        <v>0</v>
      </c>
      <c r="S62" s="103"/>
      <c r="T62" s="16"/>
      <c r="U62" s="16"/>
      <c r="V62" s="16"/>
      <c r="W62" s="16"/>
      <c r="X62" s="102"/>
    </row>
    <row r="63" spans="2:24" ht="12.75" hidden="1">
      <c r="B63" s="2"/>
      <c r="C63" s="2"/>
      <c r="E63" s="104">
        <v>0</v>
      </c>
      <c r="F63" s="8">
        <v>0</v>
      </c>
      <c r="G63" s="8">
        <v>0</v>
      </c>
      <c r="H63" s="8"/>
      <c r="I63" s="8">
        <v>0</v>
      </c>
      <c r="J63" s="105">
        <v>0</v>
      </c>
      <c r="K63" s="8"/>
      <c r="L63" s="104">
        <v>0</v>
      </c>
      <c r="M63" s="8"/>
      <c r="N63" s="8">
        <v>0</v>
      </c>
      <c r="O63" s="8"/>
      <c r="P63" s="8">
        <v>0</v>
      </c>
      <c r="Q63" s="105">
        <v>0</v>
      </c>
      <c r="S63" s="103"/>
      <c r="T63" s="16"/>
      <c r="U63" s="16"/>
      <c r="V63" s="16"/>
      <c r="W63" s="16"/>
      <c r="X63" s="102"/>
    </row>
    <row r="64" spans="2:25" ht="12.75">
      <c r="B64" s="2"/>
      <c r="C64" s="2" t="s">
        <v>49</v>
      </c>
      <c r="E64" s="104">
        <v>15</v>
      </c>
      <c r="F64" s="8">
        <v>14</v>
      </c>
      <c r="G64" s="8">
        <v>0</v>
      </c>
      <c r="H64" s="8"/>
      <c r="I64" s="8">
        <v>3</v>
      </c>
      <c r="J64" s="105">
        <v>18</v>
      </c>
      <c r="K64" s="8"/>
      <c r="L64" s="104">
        <v>9</v>
      </c>
      <c r="M64" s="8"/>
      <c r="N64" s="8">
        <v>0</v>
      </c>
      <c r="O64" s="8"/>
      <c r="P64" s="8">
        <v>5</v>
      </c>
      <c r="Q64" s="105">
        <v>14</v>
      </c>
      <c r="S64" s="106">
        <f>+E64-L64</f>
        <v>6</v>
      </c>
      <c r="T64" s="16"/>
      <c r="U64" s="39">
        <f>+G64-N64</f>
        <v>0</v>
      </c>
      <c r="V64" s="16"/>
      <c r="W64" s="39">
        <f>+I64-P64</f>
        <v>-2</v>
      </c>
      <c r="X64" s="107">
        <f>+J64-Q64</f>
        <v>4</v>
      </c>
      <c r="Y64" s="30"/>
    </row>
    <row r="65" spans="2:24" ht="12.75" hidden="1">
      <c r="B65" s="2"/>
      <c r="C65" s="2"/>
      <c r="E65" s="104">
        <v>0</v>
      </c>
      <c r="F65" s="8">
        <v>0</v>
      </c>
      <c r="G65" s="8">
        <v>0</v>
      </c>
      <c r="H65" s="8"/>
      <c r="I65" s="8">
        <v>0</v>
      </c>
      <c r="J65" s="105">
        <v>0</v>
      </c>
      <c r="K65" s="8"/>
      <c r="L65" s="104">
        <v>0</v>
      </c>
      <c r="M65" s="8"/>
      <c r="N65" s="8">
        <v>0</v>
      </c>
      <c r="O65" s="8"/>
      <c r="P65" s="8">
        <v>0</v>
      </c>
      <c r="Q65" s="105">
        <v>0</v>
      </c>
      <c r="S65" s="103"/>
      <c r="T65" s="16"/>
      <c r="U65" s="16"/>
      <c r="V65" s="16"/>
      <c r="W65" s="16"/>
      <c r="X65" s="102"/>
    </row>
    <row r="66" spans="2:24" ht="12.75" hidden="1">
      <c r="B66" s="2"/>
      <c r="C66" s="2"/>
      <c r="E66" s="104">
        <v>0</v>
      </c>
      <c r="F66" s="8">
        <v>0</v>
      </c>
      <c r="G66" s="8">
        <v>0</v>
      </c>
      <c r="H66" s="8"/>
      <c r="I66" s="8">
        <v>0</v>
      </c>
      <c r="J66" s="105">
        <v>0</v>
      </c>
      <c r="K66" s="8"/>
      <c r="L66" s="104">
        <v>0</v>
      </c>
      <c r="M66" s="8"/>
      <c r="N66" s="8">
        <v>0</v>
      </c>
      <c r="O66" s="8"/>
      <c r="P66" s="8">
        <v>0</v>
      </c>
      <c r="Q66" s="105">
        <v>0</v>
      </c>
      <c r="S66" s="103"/>
      <c r="T66" s="16"/>
      <c r="U66" s="16"/>
      <c r="V66" s="16"/>
      <c r="W66" s="16"/>
      <c r="X66" s="102"/>
    </row>
    <row r="67" spans="2:25" ht="12.75">
      <c r="B67" s="2"/>
      <c r="C67" s="2" t="s">
        <v>50</v>
      </c>
      <c r="E67" s="104">
        <v>0</v>
      </c>
      <c r="F67" s="8">
        <v>0</v>
      </c>
      <c r="G67" s="8">
        <v>0</v>
      </c>
      <c r="H67" s="8"/>
      <c r="I67" s="8">
        <v>30</v>
      </c>
      <c r="J67" s="105">
        <v>30</v>
      </c>
      <c r="K67" s="8"/>
      <c r="L67" s="104">
        <v>0</v>
      </c>
      <c r="M67" s="8"/>
      <c r="N67" s="8">
        <v>0</v>
      </c>
      <c r="O67" s="8"/>
      <c r="P67" s="8">
        <v>36</v>
      </c>
      <c r="Q67" s="105">
        <v>36</v>
      </c>
      <c r="S67" s="106">
        <f>+E67-L67</f>
        <v>0</v>
      </c>
      <c r="T67" s="16"/>
      <c r="U67" s="39">
        <f>+G67-N67</f>
        <v>0</v>
      </c>
      <c r="V67" s="16"/>
      <c r="W67" s="39">
        <f>+I67-P67</f>
        <v>-6</v>
      </c>
      <c r="X67" s="107">
        <f>+J67-Q67</f>
        <v>-6</v>
      </c>
      <c r="Y67" s="30"/>
    </row>
    <row r="68" spans="2:24" ht="12.75" hidden="1">
      <c r="B68" s="2"/>
      <c r="C68" s="2"/>
      <c r="E68" s="104">
        <v>0</v>
      </c>
      <c r="F68" s="8">
        <v>0</v>
      </c>
      <c r="G68" s="8">
        <v>0</v>
      </c>
      <c r="H68" s="8"/>
      <c r="I68" s="8">
        <v>0</v>
      </c>
      <c r="J68" s="105">
        <v>0</v>
      </c>
      <c r="K68" s="8"/>
      <c r="L68" s="104">
        <v>0</v>
      </c>
      <c r="M68" s="8"/>
      <c r="N68" s="8">
        <v>0</v>
      </c>
      <c r="O68" s="8"/>
      <c r="P68" s="8">
        <v>0</v>
      </c>
      <c r="Q68" s="105">
        <v>0</v>
      </c>
      <c r="S68" s="103"/>
      <c r="T68" s="16"/>
      <c r="U68" s="16"/>
      <c r="V68" s="16"/>
      <c r="W68" s="16"/>
      <c r="X68" s="102"/>
    </row>
    <row r="69" spans="2:24" ht="12.75" hidden="1">
      <c r="B69" s="2"/>
      <c r="C69" s="2"/>
      <c r="E69" s="104">
        <v>0</v>
      </c>
      <c r="F69" s="8">
        <v>0</v>
      </c>
      <c r="G69" s="8">
        <v>0</v>
      </c>
      <c r="H69" s="8"/>
      <c r="I69" s="8">
        <v>0</v>
      </c>
      <c r="J69" s="105">
        <v>0</v>
      </c>
      <c r="K69" s="8"/>
      <c r="L69" s="104">
        <v>0</v>
      </c>
      <c r="M69" s="8"/>
      <c r="N69" s="8">
        <v>0</v>
      </c>
      <c r="O69" s="8"/>
      <c r="P69" s="8">
        <v>0</v>
      </c>
      <c r="Q69" s="105">
        <v>0</v>
      </c>
      <c r="S69" s="103"/>
      <c r="T69" s="16"/>
      <c r="U69" s="16"/>
      <c r="V69" s="16"/>
      <c r="W69" s="16"/>
      <c r="X69" s="102"/>
    </row>
    <row r="70" spans="2:25" ht="12.75">
      <c r="B70" s="2"/>
      <c r="C70" s="2" t="s">
        <v>51</v>
      </c>
      <c r="E70" s="104">
        <v>0</v>
      </c>
      <c r="F70" s="8">
        <v>0</v>
      </c>
      <c r="G70" s="8">
        <v>0</v>
      </c>
      <c r="H70" s="8"/>
      <c r="I70" s="8">
        <v>0</v>
      </c>
      <c r="J70" s="105">
        <v>0</v>
      </c>
      <c r="K70" s="8"/>
      <c r="L70" s="104">
        <v>1</v>
      </c>
      <c r="M70" s="8"/>
      <c r="N70" s="8">
        <v>0</v>
      </c>
      <c r="O70" s="8"/>
      <c r="P70" s="8">
        <v>0</v>
      </c>
      <c r="Q70" s="105">
        <v>1</v>
      </c>
      <c r="S70" s="106">
        <f>+E70-L70</f>
        <v>-1</v>
      </c>
      <c r="T70" s="16"/>
      <c r="U70" s="39">
        <f>+G70-N70</f>
        <v>0</v>
      </c>
      <c r="V70" s="16"/>
      <c r="W70" s="39">
        <f>+I70-P70</f>
        <v>0</v>
      </c>
      <c r="X70" s="107">
        <f>+J70-Q70</f>
        <v>-1</v>
      </c>
      <c r="Y70" s="30"/>
    </row>
    <row r="71" spans="2:24" ht="12.75" hidden="1">
      <c r="B71" s="2"/>
      <c r="C71" s="2"/>
      <c r="E71" s="104">
        <v>0</v>
      </c>
      <c r="F71" s="8">
        <v>0</v>
      </c>
      <c r="G71" s="8">
        <v>0</v>
      </c>
      <c r="H71" s="8"/>
      <c r="I71" s="8">
        <v>0</v>
      </c>
      <c r="J71" s="105">
        <v>0</v>
      </c>
      <c r="K71" s="8"/>
      <c r="L71" s="104">
        <v>0</v>
      </c>
      <c r="M71" s="8"/>
      <c r="N71" s="8">
        <v>0</v>
      </c>
      <c r="O71" s="8"/>
      <c r="P71" s="8">
        <v>0</v>
      </c>
      <c r="Q71" s="105">
        <v>0</v>
      </c>
      <c r="S71" s="103"/>
      <c r="T71" s="16"/>
      <c r="U71" s="16"/>
      <c r="V71" s="16"/>
      <c r="W71" s="16"/>
      <c r="X71" s="102"/>
    </row>
    <row r="72" spans="2:24" ht="12.75" hidden="1">
      <c r="B72" s="2"/>
      <c r="C72" s="2"/>
      <c r="E72" s="104">
        <v>0</v>
      </c>
      <c r="F72" s="8">
        <v>0</v>
      </c>
      <c r="G72" s="8">
        <v>0</v>
      </c>
      <c r="H72" s="8"/>
      <c r="I72" s="8">
        <v>0</v>
      </c>
      <c r="J72" s="105">
        <v>0</v>
      </c>
      <c r="K72" s="8"/>
      <c r="L72" s="104">
        <v>0</v>
      </c>
      <c r="M72" s="8"/>
      <c r="N72" s="8">
        <v>0</v>
      </c>
      <c r="O72" s="8"/>
      <c r="P72" s="8">
        <v>0</v>
      </c>
      <c r="Q72" s="105">
        <v>0</v>
      </c>
      <c r="S72" s="103"/>
      <c r="T72" s="16"/>
      <c r="U72" s="16"/>
      <c r="V72" s="16"/>
      <c r="W72" s="16"/>
      <c r="X72" s="102"/>
    </row>
    <row r="73" spans="2:25" ht="12.75">
      <c r="B73" s="2"/>
      <c r="C73" s="2" t="s">
        <v>52</v>
      </c>
      <c r="E73" s="104">
        <v>8</v>
      </c>
      <c r="F73" s="8">
        <v>0</v>
      </c>
      <c r="G73" s="8">
        <v>0</v>
      </c>
      <c r="H73" s="8"/>
      <c r="I73" s="8">
        <v>0</v>
      </c>
      <c r="J73" s="105">
        <v>8</v>
      </c>
      <c r="K73" s="8"/>
      <c r="L73" s="104">
        <v>0</v>
      </c>
      <c r="M73" s="8"/>
      <c r="N73" s="8">
        <v>0</v>
      </c>
      <c r="O73" s="8"/>
      <c r="P73" s="8">
        <v>0</v>
      </c>
      <c r="Q73" s="105">
        <v>0</v>
      </c>
      <c r="S73" s="106">
        <f>+E73-L73</f>
        <v>8</v>
      </c>
      <c r="T73" s="16"/>
      <c r="U73" s="39">
        <f>+G73-N73</f>
        <v>0</v>
      </c>
      <c r="V73" s="16"/>
      <c r="W73" s="39">
        <f>+I73-P73</f>
        <v>0</v>
      </c>
      <c r="X73" s="107">
        <f>+J73-Q73</f>
        <v>8</v>
      </c>
      <c r="Y73" s="30"/>
    </row>
    <row r="74" spans="2:24" ht="12.75" hidden="1">
      <c r="B74" s="2"/>
      <c r="C74" s="2"/>
      <c r="E74" s="104">
        <v>0</v>
      </c>
      <c r="F74" s="8">
        <v>0</v>
      </c>
      <c r="G74" s="8">
        <v>0</v>
      </c>
      <c r="H74" s="8"/>
      <c r="I74" s="8">
        <v>0</v>
      </c>
      <c r="J74" s="105">
        <v>0</v>
      </c>
      <c r="K74" s="8"/>
      <c r="L74" s="104">
        <v>0</v>
      </c>
      <c r="M74" s="8"/>
      <c r="N74" s="8">
        <v>0</v>
      </c>
      <c r="O74" s="8"/>
      <c r="P74" s="8">
        <v>0</v>
      </c>
      <c r="Q74" s="105">
        <v>0</v>
      </c>
      <c r="S74" s="103"/>
      <c r="T74" s="16"/>
      <c r="U74" s="16"/>
      <c r="V74" s="16"/>
      <c r="W74" s="16"/>
      <c r="X74" s="102"/>
    </row>
    <row r="75" spans="2:24" ht="12.75" hidden="1">
      <c r="B75" s="2"/>
      <c r="C75" s="2"/>
      <c r="E75" s="104">
        <v>0</v>
      </c>
      <c r="F75" s="8">
        <v>0</v>
      </c>
      <c r="G75" s="8">
        <v>0</v>
      </c>
      <c r="H75" s="8"/>
      <c r="I75" s="8">
        <v>0</v>
      </c>
      <c r="J75" s="105">
        <v>0</v>
      </c>
      <c r="K75" s="8"/>
      <c r="L75" s="104">
        <v>0</v>
      </c>
      <c r="M75" s="8"/>
      <c r="N75" s="8">
        <v>0</v>
      </c>
      <c r="O75" s="8"/>
      <c r="P75" s="8">
        <v>0</v>
      </c>
      <c r="Q75" s="105">
        <v>0</v>
      </c>
      <c r="S75" s="103"/>
      <c r="T75" s="16"/>
      <c r="U75" s="16"/>
      <c r="V75" s="16"/>
      <c r="W75" s="16"/>
      <c r="X75" s="102"/>
    </row>
    <row r="76" spans="2:24" ht="12.75" hidden="1">
      <c r="B76" s="2"/>
      <c r="C76" s="2" t="s">
        <v>27</v>
      </c>
      <c r="E76" s="104">
        <v>0</v>
      </c>
      <c r="F76" s="8">
        <v>0</v>
      </c>
      <c r="G76" s="8">
        <v>0</v>
      </c>
      <c r="H76" s="8"/>
      <c r="I76" s="8">
        <v>0</v>
      </c>
      <c r="J76" s="105">
        <v>0</v>
      </c>
      <c r="K76" s="8"/>
      <c r="L76" s="104">
        <v>0</v>
      </c>
      <c r="M76" s="8"/>
      <c r="N76" s="8">
        <v>0</v>
      </c>
      <c r="O76" s="8"/>
      <c r="P76" s="8">
        <v>0</v>
      </c>
      <c r="Q76" s="105">
        <v>0</v>
      </c>
      <c r="S76" s="103"/>
      <c r="T76" s="16"/>
      <c r="U76" s="16"/>
      <c r="V76" s="16"/>
      <c r="W76" s="16"/>
      <c r="X76" s="102"/>
    </row>
    <row r="77" spans="2:24" ht="12.75" hidden="1">
      <c r="B77" s="2"/>
      <c r="C77" s="2"/>
      <c r="E77" s="104">
        <v>0</v>
      </c>
      <c r="F77" s="8">
        <v>0</v>
      </c>
      <c r="G77" s="8">
        <v>0</v>
      </c>
      <c r="H77" s="8"/>
      <c r="I77" s="8">
        <v>0</v>
      </c>
      <c r="J77" s="105">
        <v>0</v>
      </c>
      <c r="K77" s="8"/>
      <c r="L77" s="104">
        <v>0</v>
      </c>
      <c r="M77" s="8"/>
      <c r="N77" s="8">
        <v>0</v>
      </c>
      <c r="O77" s="8"/>
      <c r="P77" s="8">
        <v>0</v>
      </c>
      <c r="Q77" s="105">
        <v>0</v>
      </c>
      <c r="S77" s="103"/>
      <c r="T77" s="16"/>
      <c r="U77" s="16"/>
      <c r="V77" s="16"/>
      <c r="W77" s="16"/>
      <c r="X77" s="102"/>
    </row>
    <row r="78" spans="2:24" ht="12.75" hidden="1">
      <c r="B78" s="2"/>
      <c r="C78" s="2"/>
      <c r="E78" s="104">
        <v>0</v>
      </c>
      <c r="F78" s="8">
        <v>0</v>
      </c>
      <c r="G78" s="8">
        <v>0</v>
      </c>
      <c r="H78" s="8"/>
      <c r="I78" s="8">
        <v>0</v>
      </c>
      <c r="J78" s="105">
        <v>0</v>
      </c>
      <c r="K78" s="8"/>
      <c r="L78" s="104">
        <v>0</v>
      </c>
      <c r="M78" s="8"/>
      <c r="N78" s="8">
        <v>0</v>
      </c>
      <c r="O78" s="8"/>
      <c r="P78" s="8">
        <v>0</v>
      </c>
      <c r="Q78" s="105">
        <v>0</v>
      </c>
      <c r="S78" s="103"/>
      <c r="T78" s="16"/>
      <c r="U78" s="16"/>
      <c r="V78" s="16"/>
      <c r="W78" s="16"/>
      <c r="X78" s="102"/>
    </row>
    <row r="79" spans="2:24" ht="12.75" hidden="1">
      <c r="B79" s="2"/>
      <c r="C79" s="2" t="s">
        <v>53</v>
      </c>
      <c r="E79" s="104">
        <v>0</v>
      </c>
      <c r="F79" s="8">
        <v>0</v>
      </c>
      <c r="G79" s="8">
        <v>0</v>
      </c>
      <c r="H79" s="8"/>
      <c r="I79" s="8">
        <v>0</v>
      </c>
      <c r="J79" s="105">
        <v>0</v>
      </c>
      <c r="K79" s="8"/>
      <c r="L79" s="104">
        <v>0</v>
      </c>
      <c r="M79" s="8"/>
      <c r="N79" s="8">
        <v>0</v>
      </c>
      <c r="O79" s="8"/>
      <c r="P79" s="8">
        <v>0</v>
      </c>
      <c r="Q79" s="105">
        <v>0</v>
      </c>
      <c r="S79" s="103"/>
      <c r="T79" s="16"/>
      <c r="U79" s="16"/>
      <c r="V79" s="16"/>
      <c r="W79" s="16"/>
      <c r="X79" s="102"/>
    </row>
    <row r="80" spans="2:24" ht="12.75" hidden="1">
      <c r="B80" s="2"/>
      <c r="C80" s="2"/>
      <c r="E80" s="104">
        <v>0</v>
      </c>
      <c r="F80" s="8">
        <v>0</v>
      </c>
      <c r="G80" s="8">
        <v>0</v>
      </c>
      <c r="H80" s="8"/>
      <c r="I80" s="8">
        <v>0</v>
      </c>
      <c r="J80" s="105">
        <v>0</v>
      </c>
      <c r="K80" s="8"/>
      <c r="L80" s="104">
        <v>0</v>
      </c>
      <c r="M80" s="8"/>
      <c r="N80" s="8">
        <v>0</v>
      </c>
      <c r="O80" s="8"/>
      <c r="P80" s="8">
        <v>0</v>
      </c>
      <c r="Q80" s="105">
        <v>0</v>
      </c>
      <c r="S80" s="103"/>
      <c r="T80" s="16"/>
      <c r="U80" s="16"/>
      <c r="V80" s="16"/>
      <c r="W80" s="16"/>
      <c r="X80" s="102"/>
    </row>
    <row r="81" spans="2:24" ht="12.75" hidden="1">
      <c r="B81" s="2"/>
      <c r="C81" s="2"/>
      <c r="E81" s="104">
        <v>0</v>
      </c>
      <c r="F81" s="8">
        <v>0</v>
      </c>
      <c r="G81" s="8">
        <v>0</v>
      </c>
      <c r="H81" s="8"/>
      <c r="I81" s="8">
        <v>0</v>
      </c>
      <c r="J81" s="105">
        <v>0</v>
      </c>
      <c r="K81" s="8"/>
      <c r="L81" s="104">
        <v>0</v>
      </c>
      <c r="M81" s="8"/>
      <c r="N81" s="8">
        <v>0</v>
      </c>
      <c r="O81" s="8"/>
      <c r="P81" s="8">
        <v>0</v>
      </c>
      <c r="Q81" s="105">
        <v>0</v>
      </c>
      <c r="S81" s="103"/>
      <c r="T81" s="16"/>
      <c r="U81" s="16"/>
      <c r="V81" s="16"/>
      <c r="W81" s="16"/>
      <c r="X81" s="102"/>
    </row>
    <row r="82" spans="2:25" ht="12.75">
      <c r="B82" s="2"/>
      <c r="C82" s="2" t="s">
        <v>54</v>
      </c>
      <c r="E82" s="104">
        <v>3</v>
      </c>
      <c r="F82" s="8">
        <v>3</v>
      </c>
      <c r="G82" s="8">
        <v>0</v>
      </c>
      <c r="H82" s="8"/>
      <c r="I82" s="8">
        <v>1</v>
      </c>
      <c r="J82" s="105">
        <v>4</v>
      </c>
      <c r="K82" s="8"/>
      <c r="L82" s="104">
        <v>0</v>
      </c>
      <c r="M82" s="8"/>
      <c r="N82" s="8">
        <v>0</v>
      </c>
      <c r="O82" s="8"/>
      <c r="P82" s="8">
        <v>0</v>
      </c>
      <c r="Q82" s="105">
        <v>0</v>
      </c>
      <c r="S82" s="106">
        <f>+E82-L82</f>
        <v>3</v>
      </c>
      <c r="T82" s="16"/>
      <c r="U82" s="39">
        <f>+G82-N82</f>
        <v>0</v>
      </c>
      <c r="V82" s="16"/>
      <c r="W82" s="39">
        <f>+I82-P82</f>
        <v>1</v>
      </c>
      <c r="X82" s="107">
        <f>+J82-Q82</f>
        <v>4</v>
      </c>
      <c r="Y82" s="30"/>
    </row>
    <row r="83" spans="2:24" ht="12.75" hidden="1">
      <c r="B83" s="2"/>
      <c r="C83" s="2"/>
      <c r="E83" s="104">
        <v>0</v>
      </c>
      <c r="F83" s="8">
        <v>0</v>
      </c>
      <c r="G83" s="8">
        <v>0</v>
      </c>
      <c r="H83" s="8"/>
      <c r="I83" s="8">
        <v>0</v>
      </c>
      <c r="J83" s="105">
        <v>0</v>
      </c>
      <c r="K83" s="8"/>
      <c r="L83" s="104">
        <v>0</v>
      </c>
      <c r="M83" s="8"/>
      <c r="N83" s="8">
        <v>0</v>
      </c>
      <c r="O83" s="8"/>
      <c r="P83" s="8">
        <v>0</v>
      </c>
      <c r="Q83" s="105">
        <v>0</v>
      </c>
      <c r="S83" s="103"/>
      <c r="T83" s="16"/>
      <c r="U83" s="16"/>
      <c r="V83" s="16"/>
      <c r="W83" s="16"/>
      <c r="X83" s="102"/>
    </row>
    <row r="84" spans="2:24" ht="12.75" hidden="1">
      <c r="B84" s="2"/>
      <c r="C84" s="2"/>
      <c r="E84" s="104">
        <v>0</v>
      </c>
      <c r="F84" s="8">
        <v>0</v>
      </c>
      <c r="G84" s="8">
        <v>0</v>
      </c>
      <c r="H84" s="8"/>
      <c r="I84" s="8">
        <v>0</v>
      </c>
      <c r="J84" s="105">
        <v>0</v>
      </c>
      <c r="K84" s="8"/>
      <c r="L84" s="104">
        <v>0</v>
      </c>
      <c r="M84" s="8"/>
      <c r="N84" s="8">
        <v>0</v>
      </c>
      <c r="O84" s="8"/>
      <c r="P84" s="8">
        <v>0</v>
      </c>
      <c r="Q84" s="105">
        <v>0</v>
      </c>
      <c r="S84" s="103"/>
      <c r="T84" s="16"/>
      <c r="U84" s="16"/>
      <c r="V84" s="16"/>
      <c r="W84" s="16"/>
      <c r="X84" s="102"/>
    </row>
    <row r="85" spans="2:25" ht="12.75">
      <c r="B85" s="2"/>
      <c r="C85" s="2" t="s">
        <v>55</v>
      </c>
      <c r="E85" s="104">
        <v>4</v>
      </c>
      <c r="F85" s="8">
        <v>2</v>
      </c>
      <c r="G85" s="8">
        <v>0</v>
      </c>
      <c r="H85" s="8"/>
      <c r="I85" s="8">
        <v>14</v>
      </c>
      <c r="J85" s="105">
        <v>18</v>
      </c>
      <c r="K85" s="8"/>
      <c r="L85" s="104">
        <v>4</v>
      </c>
      <c r="M85" s="8"/>
      <c r="N85" s="8">
        <v>0</v>
      </c>
      <c r="O85" s="8"/>
      <c r="P85" s="8">
        <v>8.5</v>
      </c>
      <c r="Q85" s="105">
        <v>12.5</v>
      </c>
      <c r="S85" s="106">
        <f>+E85-L85</f>
        <v>0</v>
      </c>
      <c r="T85" s="16"/>
      <c r="U85" s="39">
        <f>+G85-N85</f>
        <v>0</v>
      </c>
      <c r="V85" s="16"/>
      <c r="W85" s="39">
        <f>+I85-P85</f>
        <v>5.5</v>
      </c>
      <c r="X85" s="107">
        <f>+J85-Q85</f>
        <v>5.5</v>
      </c>
      <c r="Y85" s="30"/>
    </row>
    <row r="86" spans="2:24" ht="12.75" hidden="1">
      <c r="B86" s="2"/>
      <c r="C86" s="2"/>
      <c r="E86" s="104">
        <v>0</v>
      </c>
      <c r="F86" s="8">
        <v>0</v>
      </c>
      <c r="G86" s="8">
        <v>0</v>
      </c>
      <c r="H86" s="8"/>
      <c r="I86" s="8">
        <v>0</v>
      </c>
      <c r="J86" s="105">
        <v>0</v>
      </c>
      <c r="K86" s="8"/>
      <c r="L86" s="104">
        <v>0</v>
      </c>
      <c r="M86" s="8"/>
      <c r="N86" s="8">
        <v>0</v>
      </c>
      <c r="O86" s="8"/>
      <c r="P86" s="8">
        <v>0</v>
      </c>
      <c r="Q86" s="105">
        <v>0</v>
      </c>
      <c r="S86" s="103"/>
      <c r="T86" s="16"/>
      <c r="U86" s="16"/>
      <c r="V86" s="16"/>
      <c r="W86" s="16"/>
      <c r="X86" s="102"/>
    </row>
    <row r="87" spans="2:24" ht="12.75" hidden="1">
      <c r="B87" s="2"/>
      <c r="C87" s="2"/>
      <c r="E87" s="104">
        <v>0</v>
      </c>
      <c r="F87" s="8">
        <v>0</v>
      </c>
      <c r="G87" s="8">
        <v>0</v>
      </c>
      <c r="H87" s="8"/>
      <c r="I87" s="8">
        <v>0</v>
      </c>
      <c r="J87" s="105">
        <v>0</v>
      </c>
      <c r="K87" s="8"/>
      <c r="L87" s="104">
        <v>0</v>
      </c>
      <c r="M87" s="8"/>
      <c r="N87" s="8">
        <v>0</v>
      </c>
      <c r="O87" s="8"/>
      <c r="P87" s="8">
        <v>0</v>
      </c>
      <c r="Q87" s="105">
        <v>0</v>
      </c>
      <c r="S87" s="103"/>
      <c r="T87" s="16"/>
      <c r="U87" s="16"/>
      <c r="V87" s="16"/>
      <c r="W87" s="16"/>
      <c r="X87" s="102"/>
    </row>
    <row r="88" spans="2:25" ht="12.75">
      <c r="B88" s="2"/>
      <c r="C88" s="2" t="s">
        <v>56</v>
      </c>
      <c r="E88" s="104">
        <v>1</v>
      </c>
      <c r="F88" s="8">
        <v>0</v>
      </c>
      <c r="G88" s="8">
        <v>0</v>
      </c>
      <c r="H88" s="8"/>
      <c r="I88" s="8">
        <v>0</v>
      </c>
      <c r="J88" s="105">
        <v>1</v>
      </c>
      <c r="K88" s="8"/>
      <c r="L88" s="104">
        <v>0</v>
      </c>
      <c r="M88" s="8"/>
      <c r="N88" s="8">
        <v>3</v>
      </c>
      <c r="O88" s="8"/>
      <c r="P88" s="8">
        <v>1</v>
      </c>
      <c r="Q88" s="105">
        <v>4</v>
      </c>
      <c r="S88" s="106">
        <f>+E88-L88</f>
        <v>1</v>
      </c>
      <c r="T88" s="16"/>
      <c r="U88" s="39">
        <f>+G88-N88</f>
        <v>-3</v>
      </c>
      <c r="V88" s="16"/>
      <c r="W88" s="39">
        <f>+I88-P88</f>
        <v>-1</v>
      </c>
      <c r="X88" s="107">
        <f>+J88-Q88</f>
        <v>-3</v>
      </c>
      <c r="Y88" s="30"/>
    </row>
    <row r="89" spans="2:24" ht="12.75" hidden="1">
      <c r="B89" s="2"/>
      <c r="C89" s="2"/>
      <c r="E89" s="104">
        <v>0</v>
      </c>
      <c r="F89" s="8">
        <v>0</v>
      </c>
      <c r="G89" s="8">
        <v>0</v>
      </c>
      <c r="H89" s="8"/>
      <c r="I89" s="8">
        <v>0</v>
      </c>
      <c r="J89" s="105">
        <v>0</v>
      </c>
      <c r="K89" s="8"/>
      <c r="L89" s="104">
        <v>0</v>
      </c>
      <c r="M89" s="8"/>
      <c r="N89" s="8">
        <v>0</v>
      </c>
      <c r="O89" s="8"/>
      <c r="P89" s="8">
        <v>0</v>
      </c>
      <c r="Q89" s="105">
        <v>0</v>
      </c>
      <c r="S89" s="103"/>
      <c r="T89" s="16"/>
      <c r="U89" s="16"/>
      <c r="V89" s="16"/>
      <c r="W89" s="16"/>
      <c r="X89" s="102"/>
    </row>
    <row r="90" spans="2:24" ht="12.75" hidden="1">
      <c r="B90" s="2"/>
      <c r="C90" s="2"/>
      <c r="E90" s="104">
        <v>0</v>
      </c>
      <c r="F90" s="8">
        <v>0</v>
      </c>
      <c r="G90" s="8">
        <v>0</v>
      </c>
      <c r="H90" s="8"/>
      <c r="I90" s="8">
        <v>0</v>
      </c>
      <c r="J90" s="105">
        <v>0</v>
      </c>
      <c r="K90" s="8"/>
      <c r="L90" s="104">
        <v>0</v>
      </c>
      <c r="M90" s="8"/>
      <c r="N90" s="8">
        <v>0</v>
      </c>
      <c r="O90" s="8"/>
      <c r="P90" s="8">
        <v>0</v>
      </c>
      <c r="Q90" s="105">
        <v>0</v>
      </c>
      <c r="S90" s="103"/>
      <c r="T90" s="16"/>
      <c r="U90" s="16"/>
      <c r="V90" s="16"/>
      <c r="W90" s="16"/>
      <c r="X90" s="102"/>
    </row>
    <row r="91" spans="2:24" ht="12.75" hidden="1">
      <c r="B91" s="2"/>
      <c r="C91" s="2" t="s">
        <v>28</v>
      </c>
      <c r="E91" s="104">
        <v>0</v>
      </c>
      <c r="F91" s="8">
        <v>0</v>
      </c>
      <c r="G91" s="8">
        <v>0</v>
      </c>
      <c r="H91" s="8"/>
      <c r="I91" s="8">
        <v>0</v>
      </c>
      <c r="J91" s="105">
        <v>0</v>
      </c>
      <c r="K91" s="8"/>
      <c r="L91" s="104">
        <v>0</v>
      </c>
      <c r="M91" s="8"/>
      <c r="N91" s="8">
        <v>0</v>
      </c>
      <c r="O91" s="8"/>
      <c r="P91" s="8">
        <v>0</v>
      </c>
      <c r="Q91" s="105">
        <v>0</v>
      </c>
      <c r="S91" s="103"/>
      <c r="T91" s="16"/>
      <c r="U91" s="16"/>
      <c r="V91" s="16"/>
      <c r="W91" s="16"/>
      <c r="X91" s="102"/>
    </row>
    <row r="92" spans="2:24" ht="12.75" hidden="1">
      <c r="B92" s="2"/>
      <c r="C92" s="2"/>
      <c r="E92" s="104">
        <v>0</v>
      </c>
      <c r="F92" s="8">
        <v>0</v>
      </c>
      <c r="G92" s="8">
        <v>0</v>
      </c>
      <c r="H92" s="8"/>
      <c r="I92" s="8">
        <v>0</v>
      </c>
      <c r="J92" s="105">
        <v>0</v>
      </c>
      <c r="K92" s="8"/>
      <c r="L92" s="104">
        <v>0</v>
      </c>
      <c r="M92" s="8"/>
      <c r="N92" s="8">
        <v>0</v>
      </c>
      <c r="O92" s="8"/>
      <c r="P92" s="8">
        <v>0</v>
      </c>
      <c r="Q92" s="105">
        <v>0</v>
      </c>
      <c r="S92" s="103"/>
      <c r="T92" s="16"/>
      <c r="U92" s="16"/>
      <c r="V92" s="16"/>
      <c r="W92" s="16"/>
      <c r="X92" s="102"/>
    </row>
    <row r="93" spans="2:24" ht="12.75" hidden="1">
      <c r="B93" s="2"/>
      <c r="C93" s="2"/>
      <c r="E93" s="104">
        <v>0</v>
      </c>
      <c r="F93" s="8">
        <v>0</v>
      </c>
      <c r="G93" s="8">
        <v>0</v>
      </c>
      <c r="H93" s="8"/>
      <c r="I93" s="8">
        <v>0</v>
      </c>
      <c r="J93" s="105">
        <v>0</v>
      </c>
      <c r="K93" s="8"/>
      <c r="L93" s="104">
        <v>0</v>
      </c>
      <c r="M93" s="8"/>
      <c r="N93" s="8">
        <v>0</v>
      </c>
      <c r="O93" s="8"/>
      <c r="P93" s="8">
        <v>0</v>
      </c>
      <c r="Q93" s="105">
        <v>0</v>
      </c>
      <c r="S93" s="103"/>
      <c r="T93" s="16"/>
      <c r="U93" s="16"/>
      <c r="V93" s="16"/>
      <c r="W93" s="16"/>
      <c r="X93" s="102"/>
    </row>
    <row r="94" spans="2:24" ht="12.75" hidden="1">
      <c r="B94" s="2"/>
      <c r="C94" s="2" t="s">
        <v>29</v>
      </c>
      <c r="E94" s="104">
        <v>0</v>
      </c>
      <c r="F94" s="8">
        <v>0</v>
      </c>
      <c r="G94" s="8">
        <v>0</v>
      </c>
      <c r="H94" s="8"/>
      <c r="I94" s="8">
        <v>0</v>
      </c>
      <c r="J94" s="105">
        <v>0</v>
      </c>
      <c r="K94" s="8"/>
      <c r="L94" s="104">
        <v>0</v>
      </c>
      <c r="M94" s="8"/>
      <c r="N94" s="8">
        <v>0</v>
      </c>
      <c r="O94" s="8"/>
      <c r="P94" s="8">
        <v>0</v>
      </c>
      <c r="Q94" s="105">
        <v>0</v>
      </c>
      <c r="S94" s="103"/>
      <c r="T94" s="16"/>
      <c r="U94" s="16"/>
      <c r="V94" s="16"/>
      <c r="W94" s="16"/>
      <c r="X94" s="102"/>
    </row>
    <row r="95" spans="2:24" ht="12.75" hidden="1">
      <c r="B95" s="2"/>
      <c r="C95" s="2"/>
      <c r="E95" s="104">
        <v>0</v>
      </c>
      <c r="F95" s="8">
        <v>0</v>
      </c>
      <c r="G95" s="8">
        <v>0</v>
      </c>
      <c r="H95" s="8"/>
      <c r="I95" s="8">
        <v>0</v>
      </c>
      <c r="J95" s="105">
        <v>0</v>
      </c>
      <c r="K95" s="8"/>
      <c r="L95" s="104">
        <v>0</v>
      </c>
      <c r="M95" s="8"/>
      <c r="N95" s="8">
        <v>0</v>
      </c>
      <c r="O95" s="8"/>
      <c r="P95" s="8">
        <v>0</v>
      </c>
      <c r="Q95" s="105">
        <v>0</v>
      </c>
      <c r="S95" s="103"/>
      <c r="T95" s="16"/>
      <c r="U95" s="16"/>
      <c r="V95" s="16"/>
      <c r="W95" s="16"/>
      <c r="X95" s="102"/>
    </row>
    <row r="96" spans="2:24" ht="12.75" hidden="1">
      <c r="B96" s="2"/>
      <c r="C96" s="2"/>
      <c r="E96" s="104">
        <v>0</v>
      </c>
      <c r="F96" s="8">
        <v>0</v>
      </c>
      <c r="G96" s="8">
        <v>0</v>
      </c>
      <c r="H96" s="8"/>
      <c r="I96" s="8">
        <v>0</v>
      </c>
      <c r="J96" s="105">
        <v>0</v>
      </c>
      <c r="K96" s="8"/>
      <c r="L96" s="104">
        <v>0</v>
      </c>
      <c r="M96" s="8"/>
      <c r="N96" s="8">
        <v>0</v>
      </c>
      <c r="O96" s="8"/>
      <c r="P96" s="8">
        <v>0</v>
      </c>
      <c r="Q96" s="105">
        <v>0</v>
      </c>
      <c r="S96" s="103"/>
      <c r="T96" s="16"/>
      <c r="U96" s="16"/>
      <c r="V96" s="16"/>
      <c r="W96" s="16"/>
      <c r="X96" s="102"/>
    </row>
    <row r="97" spans="2:25" ht="12.75">
      <c r="B97" s="2"/>
      <c r="C97" s="2" t="s">
        <v>57</v>
      </c>
      <c r="E97" s="104">
        <v>0</v>
      </c>
      <c r="F97" s="8">
        <v>0</v>
      </c>
      <c r="G97" s="8">
        <v>59</v>
      </c>
      <c r="H97" s="8"/>
      <c r="I97" s="8">
        <v>0</v>
      </c>
      <c r="J97" s="105">
        <v>59</v>
      </c>
      <c r="K97" s="8"/>
      <c r="L97" s="104">
        <v>0</v>
      </c>
      <c r="M97" s="8"/>
      <c r="N97" s="8">
        <v>59</v>
      </c>
      <c r="O97" s="8"/>
      <c r="P97" s="8">
        <v>0</v>
      </c>
      <c r="Q97" s="105">
        <v>59</v>
      </c>
      <c r="S97" s="106">
        <f>+E97-L97</f>
        <v>0</v>
      </c>
      <c r="T97" s="16"/>
      <c r="U97" s="39">
        <f>+G97-N97</f>
        <v>0</v>
      </c>
      <c r="V97" s="16"/>
      <c r="W97" s="39">
        <f>+I97-P97</f>
        <v>0</v>
      </c>
      <c r="X97" s="107">
        <f>+J97-Q97</f>
        <v>0</v>
      </c>
      <c r="Y97" s="30"/>
    </row>
    <row r="98" spans="2:24" ht="12.75" hidden="1">
      <c r="B98" s="2"/>
      <c r="C98" s="2"/>
      <c r="E98" s="104">
        <v>0</v>
      </c>
      <c r="F98" s="8">
        <v>0</v>
      </c>
      <c r="G98" s="8">
        <v>0</v>
      </c>
      <c r="H98" s="8"/>
      <c r="I98" s="8">
        <v>0</v>
      </c>
      <c r="J98" s="105">
        <v>0</v>
      </c>
      <c r="K98" s="8"/>
      <c r="L98" s="104">
        <v>0</v>
      </c>
      <c r="M98" s="8"/>
      <c r="N98" s="8">
        <v>0</v>
      </c>
      <c r="O98" s="8"/>
      <c r="P98" s="8">
        <v>0</v>
      </c>
      <c r="Q98" s="105">
        <v>0</v>
      </c>
      <c r="S98" s="103"/>
      <c r="T98" s="16"/>
      <c r="U98" s="16"/>
      <c r="V98" s="16"/>
      <c r="W98" s="16"/>
      <c r="X98" s="102"/>
    </row>
    <row r="99" spans="2:24" ht="12.75" hidden="1">
      <c r="B99" s="2"/>
      <c r="C99" s="2"/>
      <c r="E99" s="104">
        <v>0</v>
      </c>
      <c r="F99" s="8">
        <v>0</v>
      </c>
      <c r="G99" s="8">
        <v>0</v>
      </c>
      <c r="H99" s="8"/>
      <c r="I99" s="8">
        <v>0</v>
      </c>
      <c r="J99" s="105">
        <v>0</v>
      </c>
      <c r="K99" s="8"/>
      <c r="L99" s="104">
        <v>0</v>
      </c>
      <c r="M99" s="8"/>
      <c r="N99" s="8">
        <v>0</v>
      </c>
      <c r="O99" s="8"/>
      <c r="P99" s="8">
        <v>0</v>
      </c>
      <c r="Q99" s="105">
        <v>0</v>
      </c>
      <c r="S99" s="103"/>
      <c r="T99" s="16"/>
      <c r="U99" s="16"/>
      <c r="V99" s="16"/>
      <c r="W99" s="16"/>
      <c r="X99" s="102"/>
    </row>
    <row r="100" spans="2:25" ht="12.75">
      <c r="B100" s="2"/>
      <c r="C100" s="2" t="s">
        <v>58</v>
      </c>
      <c r="E100" s="104">
        <v>35</v>
      </c>
      <c r="F100" s="8">
        <v>21</v>
      </c>
      <c r="G100" s="8">
        <v>0</v>
      </c>
      <c r="H100" s="8"/>
      <c r="I100" s="8">
        <v>37</v>
      </c>
      <c r="J100" s="105">
        <v>72</v>
      </c>
      <c r="K100" s="8"/>
      <c r="L100" s="104">
        <v>35</v>
      </c>
      <c r="M100" s="8"/>
      <c r="N100" s="8">
        <v>0</v>
      </c>
      <c r="O100" s="8"/>
      <c r="P100" s="8">
        <v>37</v>
      </c>
      <c r="Q100" s="105">
        <v>72</v>
      </c>
      <c r="S100" s="106">
        <f>+E100-L100</f>
        <v>0</v>
      </c>
      <c r="T100" s="16"/>
      <c r="U100" s="39">
        <f>+G100-N100</f>
        <v>0</v>
      </c>
      <c r="V100" s="16"/>
      <c r="W100" s="39">
        <f>+I100-P100</f>
        <v>0</v>
      </c>
      <c r="X100" s="107">
        <f>+J100-Q100</f>
        <v>0</v>
      </c>
      <c r="Y100" s="30"/>
    </row>
    <row r="101" spans="2:24" ht="12.75" hidden="1">
      <c r="B101" s="2"/>
      <c r="C101" s="2"/>
      <c r="E101" s="104">
        <v>0</v>
      </c>
      <c r="F101" s="8">
        <v>0</v>
      </c>
      <c r="G101" s="8">
        <v>0</v>
      </c>
      <c r="H101" s="8"/>
      <c r="I101" s="8">
        <v>0</v>
      </c>
      <c r="J101" s="105">
        <v>0</v>
      </c>
      <c r="K101" s="8"/>
      <c r="L101" s="104">
        <v>0</v>
      </c>
      <c r="M101" s="8"/>
      <c r="N101" s="8">
        <v>0</v>
      </c>
      <c r="O101" s="8"/>
      <c r="P101" s="8">
        <v>0</v>
      </c>
      <c r="Q101" s="105">
        <v>0</v>
      </c>
      <c r="S101" s="103"/>
      <c r="T101" s="16"/>
      <c r="U101" s="16"/>
      <c r="V101" s="16"/>
      <c r="W101" s="16"/>
      <c r="X101" s="102"/>
    </row>
    <row r="102" spans="2:24" ht="12.75" hidden="1">
      <c r="B102" s="2"/>
      <c r="C102" s="2"/>
      <c r="E102" s="104">
        <v>0</v>
      </c>
      <c r="F102" s="8">
        <v>0</v>
      </c>
      <c r="G102" s="8">
        <v>0</v>
      </c>
      <c r="H102" s="8"/>
      <c r="I102" s="8">
        <v>0</v>
      </c>
      <c r="J102" s="105">
        <v>0</v>
      </c>
      <c r="K102" s="8"/>
      <c r="L102" s="104">
        <v>0</v>
      </c>
      <c r="M102" s="8"/>
      <c r="N102" s="8">
        <v>0</v>
      </c>
      <c r="O102" s="8"/>
      <c r="P102" s="8">
        <v>0</v>
      </c>
      <c r="Q102" s="105">
        <v>0</v>
      </c>
      <c r="S102" s="103"/>
      <c r="T102" s="16"/>
      <c r="U102" s="16"/>
      <c r="V102" s="16"/>
      <c r="W102" s="16"/>
      <c r="X102" s="102"/>
    </row>
    <row r="103" spans="2:25" ht="12.75">
      <c r="B103" s="2"/>
      <c r="C103" s="2" t="s">
        <v>59</v>
      </c>
      <c r="E103" s="104">
        <v>3</v>
      </c>
      <c r="F103" s="8">
        <v>1</v>
      </c>
      <c r="G103" s="8">
        <v>0</v>
      </c>
      <c r="H103" s="8"/>
      <c r="I103" s="8">
        <v>19</v>
      </c>
      <c r="J103" s="105">
        <v>22</v>
      </c>
      <c r="K103" s="8"/>
      <c r="L103" s="104">
        <v>4</v>
      </c>
      <c r="M103" s="8"/>
      <c r="N103" s="8">
        <v>0</v>
      </c>
      <c r="O103" s="8"/>
      <c r="P103" s="8">
        <v>19</v>
      </c>
      <c r="Q103" s="105">
        <v>23</v>
      </c>
      <c r="S103" s="106">
        <f>+E103-L103</f>
        <v>-1</v>
      </c>
      <c r="T103" s="16"/>
      <c r="U103" s="39">
        <f>+G103-N103</f>
        <v>0</v>
      </c>
      <c r="V103" s="16"/>
      <c r="W103" s="39">
        <f>+I103-P103</f>
        <v>0</v>
      </c>
      <c r="X103" s="107">
        <f>+J103-Q103</f>
        <v>-1</v>
      </c>
      <c r="Y103" s="30"/>
    </row>
    <row r="104" spans="2:24" ht="12.75" hidden="1">
      <c r="B104" s="2"/>
      <c r="C104" s="2"/>
      <c r="E104" s="104">
        <v>0</v>
      </c>
      <c r="F104" s="8">
        <v>0</v>
      </c>
      <c r="G104" s="8">
        <v>0</v>
      </c>
      <c r="H104" s="8"/>
      <c r="I104" s="8">
        <v>0</v>
      </c>
      <c r="J104" s="105">
        <v>0</v>
      </c>
      <c r="K104" s="8"/>
      <c r="L104" s="104">
        <v>0</v>
      </c>
      <c r="M104" s="8"/>
      <c r="N104" s="8">
        <v>0</v>
      </c>
      <c r="O104" s="8"/>
      <c r="P104" s="8">
        <v>0</v>
      </c>
      <c r="Q104" s="105">
        <v>0</v>
      </c>
      <c r="S104" s="103"/>
      <c r="T104" s="16"/>
      <c r="U104" s="16"/>
      <c r="V104" s="16"/>
      <c r="W104" s="16"/>
      <c r="X104" s="102"/>
    </row>
    <row r="105" spans="2:25" ht="12.75">
      <c r="B105" s="2"/>
      <c r="C105" s="2" t="s">
        <v>79</v>
      </c>
      <c r="E105" s="104">
        <v>0</v>
      </c>
      <c r="F105" s="8">
        <v>0</v>
      </c>
      <c r="G105" s="8">
        <v>0</v>
      </c>
      <c r="H105" s="8"/>
      <c r="I105" s="8">
        <v>10</v>
      </c>
      <c r="J105" s="105">
        <v>10</v>
      </c>
      <c r="K105" s="8"/>
      <c r="L105" s="104">
        <v>0</v>
      </c>
      <c r="M105" s="8"/>
      <c r="N105" s="8">
        <v>0</v>
      </c>
      <c r="O105" s="8"/>
      <c r="P105" s="8">
        <v>11</v>
      </c>
      <c r="Q105" s="105">
        <v>11</v>
      </c>
      <c r="S105" s="106">
        <f>+E105-L105</f>
        <v>0</v>
      </c>
      <c r="T105" s="16"/>
      <c r="U105" s="39">
        <f>+G105-N105</f>
        <v>0</v>
      </c>
      <c r="V105" s="16"/>
      <c r="W105" s="39">
        <f>+I105-P105</f>
        <v>-1</v>
      </c>
      <c r="X105" s="107">
        <f>+J105-Q105</f>
        <v>-1</v>
      </c>
      <c r="Y105" s="30"/>
    </row>
    <row r="106" spans="2:25" ht="12.75">
      <c r="B106" s="2"/>
      <c r="C106" s="2" t="s">
        <v>60</v>
      </c>
      <c r="E106" s="104">
        <v>0</v>
      </c>
      <c r="F106" s="8">
        <v>0</v>
      </c>
      <c r="G106" s="8">
        <v>0</v>
      </c>
      <c r="H106" s="8"/>
      <c r="I106" s="8">
        <v>0</v>
      </c>
      <c r="J106" s="105">
        <v>0</v>
      </c>
      <c r="K106" s="8"/>
      <c r="L106" s="104">
        <v>0</v>
      </c>
      <c r="M106" s="8"/>
      <c r="N106" s="8">
        <v>0</v>
      </c>
      <c r="O106" s="8"/>
      <c r="P106" s="8">
        <v>0</v>
      </c>
      <c r="Q106" s="105">
        <v>0</v>
      </c>
      <c r="S106" s="106">
        <f>+E106-L106</f>
        <v>0</v>
      </c>
      <c r="T106" s="16"/>
      <c r="U106" s="39">
        <f>+G106-N106</f>
        <v>0</v>
      </c>
      <c r="V106" s="16"/>
      <c r="W106" s="39">
        <f>+I106-P106</f>
        <v>0</v>
      </c>
      <c r="X106" s="107">
        <f>+J106-Q106</f>
        <v>0</v>
      </c>
      <c r="Y106" s="30"/>
    </row>
    <row r="107" spans="2:24" ht="12.75" hidden="1">
      <c r="B107" s="2"/>
      <c r="C107" s="2"/>
      <c r="E107" s="104">
        <v>0</v>
      </c>
      <c r="F107" s="8">
        <v>0</v>
      </c>
      <c r="G107" s="8">
        <v>0</v>
      </c>
      <c r="H107" s="8"/>
      <c r="I107" s="8">
        <v>0</v>
      </c>
      <c r="J107" s="105">
        <v>0</v>
      </c>
      <c r="K107" s="8"/>
      <c r="L107" s="104">
        <v>0</v>
      </c>
      <c r="M107" s="8"/>
      <c r="N107" s="8">
        <v>0</v>
      </c>
      <c r="O107" s="8"/>
      <c r="P107" s="8">
        <v>0</v>
      </c>
      <c r="Q107" s="105">
        <v>0</v>
      </c>
      <c r="S107" s="103"/>
      <c r="T107" s="16"/>
      <c r="U107" s="16"/>
      <c r="V107" s="16"/>
      <c r="W107" s="16"/>
      <c r="X107" s="102"/>
    </row>
    <row r="108" spans="2:24" ht="12.75" hidden="1">
      <c r="B108" s="2"/>
      <c r="C108" s="2"/>
      <c r="E108" s="104">
        <v>0</v>
      </c>
      <c r="F108" s="8">
        <v>0</v>
      </c>
      <c r="G108" s="8">
        <v>0</v>
      </c>
      <c r="H108" s="8"/>
      <c r="I108" s="8">
        <v>0</v>
      </c>
      <c r="J108" s="105">
        <v>0</v>
      </c>
      <c r="K108" s="8"/>
      <c r="L108" s="104">
        <v>0</v>
      </c>
      <c r="M108" s="8"/>
      <c r="N108" s="8">
        <v>0</v>
      </c>
      <c r="O108" s="8"/>
      <c r="P108" s="8">
        <v>0</v>
      </c>
      <c r="Q108" s="105">
        <v>0</v>
      </c>
      <c r="S108" s="103"/>
      <c r="T108" s="16"/>
      <c r="U108" s="16"/>
      <c r="V108" s="16"/>
      <c r="W108" s="16"/>
      <c r="X108" s="102"/>
    </row>
    <row r="109" spans="2:25" ht="12.75">
      <c r="B109" s="2"/>
      <c r="C109" s="2" t="s">
        <v>61</v>
      </c>
      <c r="E109" s="104">
        <v>0</v>
      </c>
      <c r="F109" s="8">
        <v>0</v>
      </c>
      <c r="G109" s="8">
        <v>0</v>
      </c>
      <c r="H109" s="8"/>
      <c r="I109" s="8">
        <v>1</v>
      </c>
      <c r="J109" s="105">
        <v>1</v>
      </c>
      <c r="K109" s="8"/>
      <c r="L109" s="104">
        <v>0</v>
      </c>
      <c r="M109" s="8"/>
      <c r="N109" s="8">
        <v>0</v>
      </c>
      <c r="O109" s="8"/>
      <c r="P109" s="8">
        <v>2</v>
      </c>
      <c r="Q109" s="105">
        <v>2</v>
      </c>
      <c r="S109" s="106">
        <f>+E109-L109</f>
        <v>0</v>
      </c>
      <c r="T109" s="16"/>
      <c r="U109" s="39">
        <f>+G109-N109</f>
        <v>0</v>
      </c>
      <c r="V109" s="16"/>
      <c r="W109" s="39">
        <f>+I109-P109</f>
        <v>-1</v>
      </c>
      <c r="X109" s="107">
        <f>+J109-Q109</f>
        <v>-1</v>
      </c>
      <c r="Y109" s="30"/>
    </row>
    <row r="110" spans="2:24" ht="12.75" hidden="1">
      <c r="B110" s="2"/>
      <c r="C110" s="2"/>
      <c r="E110" s="104">
        <v>0</v>
      </c>
      <c r="F110" s="8">
        <v>0</v>
      </c>
      <c r="G110" s="8">
        <v>0</v>
      </c>
      <c r="H110" s="8"/>
      <c r="I110" s="8">
        <v>0</v>
      </c>
      <c r="J110" s="105">
        <v>0</v>
      </c>
      <c r="K110" s="8"/>
      <c r="L110" s="104">
        <v>0</v>
      </c>
      <c r="M110" s="8"/>
      <c r="N110" s="8">
        <v>0</v>
      </c>
      <c r="O110" s="8"/>
      <c r="P110" s="8">
        <v>0</v>
      </c>
      <c r="Q110" s="105">
        <v>0</v>
      </c>
      <c r="S110" s="103"/>
      <c r="T110" s="16"/>
      <c r="U110" s="16"/>
      <c r="V110" s="16"/>
      <c r="W110" s="16"/>
      <c r="X110" s="102"/>
    </row>
    <row r="111" spans="2:24" ht="12.75" hidden="1">
      <c r="B111" s="2"/>
      <c r="C111" s="2"/>
      <c r="E111" s="104">
        <v>0</v>
      </c>
      <c r="F111" s="8">
        <v>0</v>
      </c>
      <c r="G111" s="8">
        <v>0</v>
      </c>
      <c r="H111" s="8"/>
      <c r="I111" s="8">
        <v>0</v>
      </c>
      <c r="J111" s="105">
        <v>0</v>
      </c>
      <c r="K111" s="8"/>
      <c r="L111" s="104">
        <v>0</v>
      </c>
      <c r="M111" s="8"/>
      <c r="N111" s="8">
        <v>0</v>
      </c>
      <c r="O111" s="8"/>
      <c r="P111" s="8">
        <v>0</v>
      </c>
      <c r="Q111" s="105">
        <v>0</v>
      </c>
      <c r="S111" s="103"/>
      <c r="T111" s="16"/>
      <c r="U111" s="16"/>
      <c r="V111" s="16"/>
      <c r="W111" s="16"/>
      <c r="X111" s="102"/>
    </row>
    <row r="112" spans="2:25" ht="12.75">
      <c r="B112" s="2"/>
      <c r="C112" s="2" t="s">
        <v>62</v>
      </c>
      <c r="E112" s="104">
        <v>1</v>
      </c>
      <c r="F112" s="8">
        <v>1</v>
      </c>
      <c r="G112" s="8">
        <v>0</v>
      </c>
      <c r="H112" s="8"/>
      <c r="I112" s="8">
        <v>5</v>
      </c>
      <c r="J112" s="105">
        <v>6</v>
      </c>
      <c r="K112" s="8"/>
      <c r="L112" s="104">
        <v>3</v>
      </c>
      <c r="M112" s="8"/>
      <c r="N112" s="8">
        <v>0</v>
      </c>
      <c r="O112" s="8"/>
      <c r="P112" s="8">
        <v>4</v>
      </c>
      <c r="Q112" s="105">
        <v>7</v>
      </c>
      <c r="S112" s="106">
        <f>+E112-L112</f>
        <v>-2</v>
      </c>
      <c r="T112" s="16"/>
      <c r="U112" s="39">
        <f>+G112-N112</f>
        <v>0</v>
      </c>
      <c r="V112" s="16"/>
      <c r="W112" s="39">
        <f>+I112-P112</f>
        <v>1</v>
      </c>
      <c r="X112" s="107">
        <f>+J112-Q112</f>
        <v>-1</v>
      </c>
      <c r="Y112" s="30"/>
    </row>
    <row r="113" spans="2:24" ht="12.75" hidden="1">
      <c r="B113" s="2"/>
      <c r="C113" s="2"/>
      <c r="E113" s="104">
        <v>0</v>
      </c>
      <c r="F113" s="8">
        <v>0</v>
      </c>
      <c r="G113" s="8">
        <v>0</v>
      </c>
      <c r="H113" s="8"/>
      <c r="I113" s="8">
        <v>0</v>
      </c>
      <c r="J113" s="105">
        <v>0</v>
      </c>
      <c r="K113" s="8"/>
      <c r="L113" s="104">
        <v>0</v>
      </c>
      <c r="M113" s="8"/>
      <c r="N113" s="8">
        <v>0</v>
      </c>
      <c r="O113" s="8"/>
      <c r="P113" s="8">
        <v>0</v>
      </c>
      <c r="Q113" s="105">
        <v>0</v>
      </c>
      <c r="S113" s="103"/>
      <c r="T113" s="16"/>
      <c r="U113" s="16"/>
      <c r="V113" s="16"/>
      <c r="W113" s="16"/>
      <c r="X113" s="102"/>
    </row>
    <row r="114" spans="2:24" ht="12.75" hidden="1">
      <c r="B114" s="2"/>
      <c r="C114" s="2"/>
      <c r="E114" s="104">
        <v>0</v>
      </c>
      <c r="F114" s="8">
        <v>0</v>
      </c>
      <c r="G114" s="8">
        <v>0</v>
      </c>
      <c r="H114" s="8"/>
      <c r="I114" s="8">
        <v>0</v>
      </c>
      <c r="J114" s="105">
        <v>0</v>
      </c>
      <c r="K114" s="8"/>
      <c r="L114" s="104">
        <v>0</v>
      </c>
      <c r="M114" s="8"/>
      <c r="N114" s="8">
        <v>0</v>
      </c>
      <c r="O114" s="8"/>
      <c r="P114" s="8">
        <v>0</v>
      </c>
      <c r="Q114" s="105">
        <v>0</v>
      </c>
      <c r="S114" s="103"/>
      <c r="T114" s="16"/>
      <c r="U114" s="16"/>
      <c r="V114" s="16"/>
      <c r="W114" s="16"/>
      <c r="X114" s="102"/>
    </row>
    <row r="115" spans="2:25" ht="12.75">
      <c r="B115" s="2"/>
      <c r="C115" s="2" t="s">
        <v>63</v>
      </c>
      <c r="E115" s="104">
        <v>10</v>
      </c>
      <c r="F115" s="8">
        <v>3</v>
      </c>
      <c r="G115" s="8">
        <v>0</v>
      </c>
      <c r="H115" s="8"/>
      <c r="I115" s="8">
        <v>6</v>
      </c>
      <c r="J115" s="105">
        <v>16</v>
      </c>
      <c r="K115" s="8"/>
      <c r="L115" s="104">
        <v>10</v>
      </c>
      <c r="M115" s="8"/>
      <c r="N115" s="8">
        <v>0</v>
      </c>
      <c r="O115" s="8"/>
      <c r="P115" s="8">
        <v>6</v>
      </c>
      <c r="Q115" s="105">
        <v>16</v>
      </c>
      <c r="S115" s="106">
        <f>+E115-L115</f>
        <v>0</v>
      </c>
      <c r="T115" s="16"/>
      <c r="U115" s="39">
        <f>+G115-N115</f>
        <v>0</v>
      </c>
      <c r="V115" s="16"/>
      <c r="W115" s="39">
        <f>+I115-P115</f>
        <v>0</v>
      </c>
      <c r="X115" s="107">
        <f>+J115-Q115</f>
        <v>0</v>
      </c>
      <c r="Y115" s="30"/>
    </row>
    <row r="116" spans="2:24" ht="12.75" hidden="1">
      <c r="B116" s="2"/>
      <c r="C116" s="2"/>
      <c r="E116" s="104">
        <v>0</v>
      </c>
      <c r="F116" s="8">
        <v>0</v>
      </c>
      <c r="G116" s="8">
        <v>0</v>
      </c>
      <c r="H116" s="8"/>
      <c r="I116" s="8">
        <v>0</v>
      </c>
      <c r="J116" s="105">
        <v>0</v>
      </c>
      <c r="K116" s="8"/>
      <c r="L116" s="104">
        <v>0</v>
      </c>
      <c r="M116" s="8"/>
      <c r="N116" s="8">
        <v>0</v>
      </c>
      <c r="O116" s="8"/>
      <c r="P116" s="8">
        <v>0</v>
      </c>
      <c r="Q116" s="105">
        <v>0</v>
      </c>
      <c r="S116" s="103"/>
      <c r="T116" s="16"/>
      <c r="U116" s="16"/>
      <c r="V116" s="16"/>
      <c r="W116" s="16"/>
      <c r="X116" s="102"/>
    </row>
    <row r="117" spans="2:24" ht="12.75" hidden="1">
      <c r="B117" s="2"/>
      <c r="C117" s="2"/>
      <c r="E117" s="104">
        <v>0</v>
      </c>
      <c r="F117" s="8">
        <v>0</v>
      </c>
      <c r="G117" s="8">
        <v>0</v>
      </c>
      <c r="H117" s="8"/>
      <c r="I117" s="8">
        <v>0</v>
      </c>
      <c r="J117" s="105">
        <v>0</v>
      </c>
      <c r="K117" s="8"/>
      <c r="L117" s="104">
        <v>0</v>
      </c>
      <c r="M117" s="8"/>
      <c r="N117" s="8">
        <v>0</v>
      </c>
      <c r="O117" s="8"/>
      <c r="P117" s="8">
        <v>0</v>
      </c>
      <c r="Q117" s="105">
        <v>0</v>
      </c>
      <c r="S117" s="103"/>
      <c r="T117" s="16"/>
      <c r="U117" s="16"/>
      <c r="V117" s="16"/>
      <c r="W117" s="16"/>
      <c r="X117" s="102"/>
    </row>
    <row r="118" spans="2:25" ht="12.75">
      <c r="B118" s="2"/>
      <c r="C118" s="2" t="s">
        <v>64</v>
      </c>
      <c r="E118" s="104">
        <v>9</v>
      </c>
      <c r="F118" s="8">
        <v>7</v>
      </c>
      <c r="G118" s="8">
        <v>0</v>
      </c>
      <c r="H118" s="8"/>
      <c r="I118" s="8">
        <v>6</v>
      </c>
      <c r="J118" s="105">
        <v>15</v>
      </c>
      <c r="K118" s="8"/>
      <c r="L118" s="104">
        <v>7</v>
      </c>
      <c r="M118" s="8"/>
      <c r="N118" s="8">
        <v>0</v>
      </c>
      <c r="O118" s="8"/>
      <c r="P118" s="8">
        <v>5</v>
      </c>
      <c r="Q118" s="105">
        <v>12</v>
      </c>
      <c r="S118" s="106">
        <f>+E118-L118</f>
        <v>2</v>
      </c>
      <c r="T118" s="16"/>
      <c r="U118" s="39">
        <f>+G118-N118</f>
        <v>0</v>
      </c>
      <c r="V118" s="16"/>
      <c r="W118" s="39">
        <f>+I118-P118</f>
        <v>1</v>
      </c>
      <c r="X118" s="107">
        <f>+J118-Q118</f>
        <v>3</v>
      </c>
      <c r="Y118" s="30"/>
    </row>
    <row r="119" spans="2:24" ht="12.75" hidden="1">
      <c r="B119" s="2"/>
      <c r="C119" s="2"/>
      <c r="E119" s="104">
        <v>0</v>
      </c>
      <c r="F119" s="8">
        <v>0</v>
      </c>
      <c r="G119" s="8">
        <v>0</v>
      </c>
      <c r="H119" s="8"/>
      <c r="I119" s="8">
        <v>0</v>
      </c>
      <c r="J119" s="105">
        <v>0</v>
      </c>
      <c r="K119" s="8"/>
      <c r="L119" s="104">
        <v>0</v>
      </c>
      <c r="M119" s="8"/>
      <c r="N119" s="8">
        <v>0</v>
      </c>
      <c r="O119" s="8"/>
      <c r="P119" s="8">
        <v>0</v>
      </c>
      <c r="Q119" s="105">
        <v>0</v>
      </c>
      <c r="S119" s="103"/>
      <c r="T119" s="16"/>
      <c r="U119" s="16"/>
      <c r="V119" s="16"/>
      <c r="W119" s="16"/>
      <c r="X119" s="102"/>
    </row>
    <row r="120" spans="2:24" ht="12.75" hidden="1">
      <c r="B120" s="2"/>
      <c r="C120" s="2"/>
      <c r="E120" s="104">
        <v>0</v>
      </c>
      <c r="F120" s="8">
        <v>0</v>
      </c>
      <c r="G120" s="8">
        <v>0</v>
      </c>
      <c r="H120" s="8"/>
      <c r="I120" s="8">
        <v>0</v>
      </c>
      <c r="J120" s="105">
        <v>0</v>
      </c>
      <c r="K120" s="8"/>
      <c r="L120" s="104">
        <v>0</v>
      </c>
      <c r="M120" s="8"/>
      <c r="N120" s="8">
        <v>0</v>
      </c>
      <c r="O120" s="8"/>
      <c r="P120" s="8">
        <v>0</v>
      </c>
      <c r="Q120" s="105">
        <v>0</v>
      </c>
      <c r="S120" s="103"/>
      <c r="T120" s="16"/>
      <c r="U120" s="16"/>
      <c r="V120" s="16"/>
      <c r="W120" s="16"/>
      <c r="X120" s="102"/>
    </row>
    <row r="121" spans="2:24" ht="12.75" hidden="1">
      <c r="B121" s="2"/>
      <c r="C121" s="2" t="s">
        <v>77</v>
      </c>
      <c r="E121" s="104">
        <v>0</v>
      </c>
      <c r="F121" s="8">
        <v>0</v>
      </c>
      <c r="G121" s="8">
        <v>0</v>
      </c>
      <c r="H121" s="8"/>
      <c r="I121" s="8">
        <v>0</v>
      </c>
      <c r="J121" s="105">
        <v>0</v>
      </c>
      <c r="K121" s="8"/>
      <c r="L121" s="104">
        <v>0</v>
      </c>
      <c r="M121" s="8"/>
      <c r="N121" s="8">
        <v>0</v>
      </c>
      <c r="O121" s="8"/>
      <c r="P121" s="8">
        <v>0</v>
      </c>
      <c r="Q121" s="105">
        <v>0</v>
      </c>
      <c r="S121" s="103"/>
      <c r="T121" s="16"/>
      <c r="U121" s="16"/>
      <c r="V121" s="16"/>
      <c r="W121" s="16"/>
      <c r="X121" s="102"/>
    </row>
    <row r="122" spans="2:24" ht="12.75" hidden="1">
      <c r="B122" s="2"/>
      <c r="C122" s="2"/>
      <c r="E122" s="104">
        <v>0</v>
      </c>
      <c r="F122" s="8">
        <v>0</v>
      </c>
      <c r="G122" s="8">
        <v>0</v>
      </c>
      <c r="H122" s="8"/>
      <c r="I122" s="8">
        <v>0</v>
      </c>
      <c r="J122" s="105">
        <v>0</v>
      </c>
      <c r="K122" s="8"/>
      <c r="L122" s="104">
        <v>0</v>
      </c>
      <c r="M122" s="8"/>
      <c r="N122" s="8">
        <v>0</v>
      </c>
      <c r="O122" s="8"/>
      <c r="P122" s="8">
        <v>0</v>
      </c>
      <c r="Q122" s="105">
        <v>0</v>
      </c>
      <c r="S122" s="103"/>
      <c r="T122" s="16"/>
      <c r="U122" s="16"/>
      <c r="V122" s="16"/>
      <c r="W122" s="16"/>
      <c r="X122" s="102"/>
    </row>
    <row r="123" spans="2:24" ht="12.75" hidden="1">
      <c r="B123" s="2"/>
      <c r="C123" s="2"/>
      <c r="E123" s="104">
        <v>0</v>
      </c>
      <c r="F123" s="8">
        <v>0</v>
      </c>
      <c r="G123" s="8">
        <v>0</v>
      </c>
      <c r="H123" s="8"/>
      <c r="I123" s="8">
        <v>0</v>
      </c>
      <c r="J123" s="105">
        <v>0</v>
      </c>
      <c r="K123" s="8"/>
      <c r="L123" s="104">
        <v>0</v>
      </c>
      <c r="M123" s="8"/>
      <c r="N123" s="8">
        <v>0</v>
      </c>
      <c r="O123" s="8"/>
      <c r="P123" s="8">
        <v>0</v>
      </c>
      <c r="Q123" s="105">
        <v>0</v>
      </c>
      <c r="S123" s="103"/>
      <c r="T123" s="16"/>
      <c r="U123" s="16"/>
      <c r="V123" s="16"/>
      <c r="W123" s="16"/>
      <c r="X123" s="102"/>
    </row>
    <row r="124" spans="2:25" ht="12.75">
      <c r="B124" s="2"/>
      <c r="C124" s="2" t="s">
        <v>65</v>
      </c>
      <c r="E124" s="104">
        <v>0</v>
      </c>
      <c r="F124" s="8">
        <v>0</v>
      </c>
      <c r="G124" s="8">
        <v>0</v>
      </c>
      <c r="H124" s="8"/>
      <c r="I124" s="8">
        <v>14</v>
      </c>
      <c r="J124" s="105">
        <v>14</v>
      </c>
      <c r="K124" s="8"/>
      <c r="L124" s="104">
        <v>0</v>
      </c>
      <c r="M124" s="8"/>
      <c r="N124" s="8">
        <v>0</v>
      </c>
      <c r="O124" s="8"/>
      <c r="P124" s="8">
        <v>22</v>
      </c>
      <c r="Q124" s="105">
        <v>22</v>
      </c>
      <c r="S124" s="106">
        <f>+E124-L124</f>
        <v>0</v>
      </c>
      <c r="T124" s="16"/>
      <c r="U124" s="39">
        <f>+G124-N124</f>
        <v>0</v>
      </c>
      <c r="V124" s="16"/>
      <c r="W124" s="39">
        <f>+I124-P124</f>
        <v>-8</v>
      </c>
      <c r="X124" s="107">
        <f>+J124-Q124</f>
        <v>-8</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3"/>
      <c r="T125" s="16"/>
      <c r="U125" s="16"/>
      <c r="V125" s="16"/>
      <c r="W125" s="16"/>
      <c r="X125" s="102"/>
    </row>
    <row r="126" spans="2:24" ht="12.75" hidden="1">
      <c r="B126" s="2"/>
      <c r="C126" s="2"/>
      <c r="E126" s="104">
        <v>0</v>
      </c>
      <c r="F126" s="8"/>
      <c r="G126" s="8">
        <v>0</v>
      </c>
      <c r="H126" s="8"/>
      <c r="I126" s="8">
        <v>0</v>
      </c>
      <c r="J126" s="105">
        <v>0</v>
      </c>
      <c r="K126" s="8"/>
      <c r="L126" s="104">
        <v>0</v>
      </c>
      <c r="M126" s="8"/>
      <c r="N126" s="8">
        <v>0</v>
      </c>
      <c r="O126" s="8"/>
      <c r="P126" s="8">
        <v>0</v>
      </c>
      <c r="Q126" s="105">
        <v>0</v>
      </c>
      <c r="S126" s="103"/>
      <c r="T126" s="16"/>
      <c r="U126" s="16"/>
      <c r="V126" s="16"/>
      <c r="W126" s="16"/>
      <c r="X126" s="102"/>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3"/>
      <c r="T127" s="16"/>
      <c r="U127" s="16"/>
      <c r="V127" s="16"/>
      <c r="W127" s="16"/>
      <c r="X127" s="102"/>
    </row>
    <row r="128" spans="2:24" ht="12.75" hidden="1">
      <c r="B128" s="2"/>
      <c r="C128" s="2"/>
      <c r="E128" s="104">
        <v>0</v>
      </c>
      <c r="F128" s="8"/>
      <c r="G128" s="8">
        <v>0</v>
      </c>
      <c r="H128" s="8"/>
      <c r="I128" s="8">
        <v>0</v>
      </c>
      <c r="J128" s="105">
        <v>0</v>
      </c>
      <c r="K128" s="8"/>
      <c r="L128" s="104">
        <v>0</v>
      </c>
      <c r="M128" s="8"/>
      <c r="N128" s="8">
        <v>0</v>
      </c>
      <c r="O128" s="8"/>
      <c r="P128" s="8">
        <v>0</v>
      </c>
      <c r="Q128" s="105">
        <v>0</v>
      </c>
      <c r="S128" s="103"/>
      <c r="T128" s="16"/>
      <c r="U128" s="16"/>
      <c r="V128" s="16"/>
      <c r="W128" s="16"/>
      <c r="X128" s="102"/>
    </row>
    <row r="129" spans="2:24" ht="12.75" hidden="1">
      <c r="B129" s="2"/>
      <c r="C129" s="2"/>
      <c r="E129" s="104">
        <v>0</v>
      </c>
      <c r="F129" s="8"/>
      <c r="G129" s="8">
        <v>0</v>
      </c>
      <c r="H129" s="8"/>
      <c r="I129" s="8">
        <v>0</v>
      </c>
      <c r="J129" s="105">
        <v>0</v>
      </c>
      <c r="K129" s="8"/>
      <c r="L129" s="104">
        <v>0</v>
      </c>
      <c r="M129" s="8"/>
      <c r="N129" s="8">
        <v>0</v>
      </c>
      <c r="O129" s="8"/>
      <c r="P129" s="8">
        <v>0</v>
      </c>
      <c r="Q129" s="105">
        <v>0</v>
      </c>
      <c r="S129" s="103"/>
      <c r="T129" s="16"/>
      <c r="U129" s="16"/>
      <c r="V129" s="16"/>
      <c r="W129" s="16"/>
      <c r="X129" s="102"/>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3"/>
      <c r="T130" s="16"/>
      <c r="U130" s="16"/>
      <c r="V130" s="16"/>
      <c r="W130" s="16"/>
      <c r="X130" s="102"/>
    </row>
    <row r="131" spans="2:24" ht="12.75" hidden="1">
      <c r="B131" s="2"/>
      <c r="C131" s="2"/>
      <c r="E131" s="104">
        <v>0</v>
      </c>
      <c r="F131" s="8"/>
      <c r="G131" s="8">
        <v>0</v>
      </c>
      <c r="H131" s="8"/>
      <c r="I131" s="8">
        <v>0</v>
      </c>
      <c r="J131" s="105">
        <v>0</v>
      </c>
      <c r="K131" s="8"/>
      <c r="L131" s="104">
        <v>0</v>
      </c>
      <c r="M131" s="8"/>
      <c r="N131" s="8">
        <v>0</v>
      </c>
      <c r="O131" s="8"/>
      <c r="P131" s="8">
        <v>0</v>
      </c>
      <c r="Q131" s="105">
        <v>0</v>
      </c>
      <c r="S131" s="103"/>
      <c r="T131" s="16"/>
      <c r="U131" s="16"/>
      <c r="V131" s="16"/>
      <c r="W131" s="16"/>
      <c r="X131" s="102"/>
    </row>
    <row r="132" spans="2:24" ht="12.75" hidden="1">
      <c r="B132" s="2"/>
      <c r="C132" s="2"/>
      <c r="E132" s="104">
        <v>0</v>
      </c>
      <c r="F132" s="8"/>
      <c r="G132" s="8">
        <v>0</v>
      </c>
      <c r="H132" s="8"/>
      <c r="I132" s="8">
        <v>0</v>
      </c>
      <c r="J132" s="105">
        <v>0</v>
      </c>
      <c r="K132" s="8"/>
      <c r="L132" s="104">
        <v>0</v>
      </c>
      <c r="M132" s="8"/>
      <c r="N132" s="8">
        <v>0</v>
      </c>
      <c r="O132" s="8"/>
      <c r="P132" s="8">
        <v>0</v>
      </c>
      <c r="Q132" s="105">
        <v>0</v>
      </c>
      <c r="S132" s="103"/>
      <c r="T132" s="16"/>
      <c r="U132" s="16"/>
      <c r="V132" s="16"/>
      <c r="W132" s="16"/>
      <c r="X132" s="102"/>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3"/>
      <c r="T133" s="16"/>
      <c r="U133" s="16"/>
      <c r="V133" s="16"/>
      <c r="W133" s="16"/>
      <c r="X133" s="102"/>
    </row>
    <row r="134" spans="2:24" ht="12.75" hidden="1">
      <c r="B134" s="2"/>
      <c r="C134" s="2"/>
      <c r="E134" s="104">
        <v>0</v>
      </c>
      <c r="F134" s="8"/>
      <c r="G134" s="8">
        <v>0</v>
      </c>
      <c r="H134" s="8"/>
      <c r="I134" s="8">
        <v>0</v>
      </c>
      <c r="J134" s="105">
        <v>0</v>
      </c>
      <c r="K134" s="8"/>
      <c r="L134" s="104">
        <v>0</v>
      </c>
      <c r="M134" s="8"/>
      <c r="N134" s="8">
        <v>0</v>
      </c>
      <c r="O134" s="8"/>
      <c r="P134" s="8">
        <v>0</v>
      </c>
      <c r="Q134" s="105">
        <v>0</v>
      </c>
      <c r="S134" s="103"/>
      <c r="T134" s="16"/>
      <c r="U134" s="16"/>
      <c r="V134" s="16"/>
      <c r="W134" s="16"/>
      <c r="X134" s="102"/>
    </row>
    <row r="135" spans="2:24" ht="12.75" hidden="1">
      <c r="B135" s="2"/>
      <c r="C135" s="2"/>
      <c r="E135" s="104">
        <v>0</v>
      </c>
      <c r="F135" s="8"/>
      <c r="G135" s="8">
        <v>0</v>
      </c>
      <c r="H135" s="8"/>
      <c r="I135" s="8">
        <v>0</v>
      </c>
      <c r="J135" s="105">
        <v>0</v>
      </c>
      <c r="K135" s="8"/>
      <c r="L135" s="104">
        <v>0</v>
      </c>
      <c r="M135" s="8"/>
      <c r="N135" s="8">
        <v>0</v>
      </c>
      <c r="O135" s="8"/>
      <c r="P135" s="8">
        <v>0</v>
      </c>
      <c r="Q135" s="105">
        <v>0</v>
      </c>
      <c r="S135" s="103"/>
      <c r="T135" s="16"/>
      <c r="U135" s="16"/>
      <c r="V135" s="16"/>
      <c r="W135" s="16"/>
      <c r="X135" s="102"/>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3"/>
      <c r="T136" s="16"/>
      <c r="U136" s="16"/>
      <c r="V136" s="16"/>
      <c r="W136" s="16"/>
      <c r="X136" s="102"/>
    </row>
    <row r="137" spans="2:24" ht="12.75" hidden="1">
      <c r="B137" s="2"/>
      <c r="C137" s="2"/>
      <c r="E137" s="104">
        <v>0</v>
      </c>
      <c r="F137" s="8"/>
      <c r="G137" s="8">
        <v>0</v>
      </c>
      <c r="H137" s="8"/>
      <c r="I137" s="8">
        <v>0</v>
      </c>
      <c r="J137" s="105">
        <v>0</v>
      </c>
      <c r="K137" s="8"/>
      <c r="L137" s="104">
        <v>0</v>
      </c>
      <c r="M137" s="8"/>
      <c r="N137" s="8">
        <v>0</v>
      </c>
      <c r="O137" s="8"/>
      <c r="P137" s="8">
        <v>0</v>
      </c>
      <c r="Q137" s="105">
        <v>0</v>
      </c>
      <c r="S137" s="103"/>
      <c r="T137" s="16"/>
      <c r="U137" s="16"/>
      <c r="V137" s="16"/>
      <c r="W137" s="16"/>
      <c r="X137" s="102"/>
    </row>
    <row r="138" spans="2:24" ht="12.75" hidden="1">
      <c r="B138" s="2"/>
      <c r="C138" s="2"/>
      <c r="E138" s="104">
        <v>0</v>
      </c>
      <c r="F138" s="8"/>
      <c r="G138" s="8">
        <v>0</v>
      </c>
      <c r="H138" s="8"/>
      <c r="I138" s="8">
        <v>0</v>
      </c>
      <c r="J138" s="105">
        <v>0</v>
      </c>
      <c r="K138" s="8"/>
      <c r="L138" s="104">
        <v>0</v>
      </c>
      <c r="M138" s="8"/>
      <c r="N138" s="8">
        <v>0</v>
      </c>
      <c r="O138" s="8"/>
      <c r="P138" s="8">
        <v>0</v>
      </c>
      <c r="Q138" s="105">
        <v>0</v>
      </c>
      <c r="S138" s="103"/>
      <c r="T138" s="16"/>
      <c r="U138" s="16"/>
      <c r="V138" s="16"/>
      <c r="W138" s="16"/>
      <c r="X138" s="102"/>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3"/>
      <c r="T139" s="16"/>
      <c r="U139" s="16"/>
      <c r="V139" s="16"/>
      <c r="W139" s="16"/>
      <c r="X139" s="102"/>
    </row>
    <row r="140" spans="2:24" ht="12.75" hidden="1">
      <c r="B140" s="2"/>
      <c r="C140" s="2"/>
      <c r="E140" s="104">
        <v>0</v>
      </c>
      <c r="F140" s="8"/>
      <c r="G140" s="8">
        <v>0</v>
      </c>
      <c r="H140" s="8"/>
      <c r="I140" s="8">
        <v>0</v>
      </c>
      <c r="J140" s="105"/>
      <c r="K140" s="8"/>
      <c r="L140" s="104">
        <v>0</v>
      </c>
      <c r="M140" s="8"/>
      <c r="N140" s="8">
        <v>0</v>
      </c>
      <c r="O140" s="8"/>
      <c r="P140" s="8">
        <v>0</v>
      </c>
      <c r="Q140" s="105"/>
      <c r="S140" s="103"/>
      <c r="T140" s="16"/>
      <c r="U140" s="16"/>
      <c r="V140" s="16"/>
      <c r="W140" s="16"/>
      <c r="X140" s="102"/>
    </row>
    <row r="141" spans="2:24" ht="12.75" hidden="1">
      <c r="B141" s="2"/>
      <c r="C141" s="2" t="s">
        <v>84</v>
      </c>
      <c r="E141" s="119">
        <v>102</v>
      </c>
      <c r="F141" s="15">
        <v>57</v>
      </c>
      <c r="G141" s="15">
        <v>59</v>
      </c>
      <c r="H141" s="15">
        <v>0</v>
      </c>
      <c r="I141" s="120">
        <v>235</v>
      </c>
      <c r="J141" s="113">
        <v>396</v>
      </c>
      <c r="K141" s="15"/>
      <c r="L141" s="112">
        <v>85</v>
      </c>
      <c r="M141" s="15">
        <v>0</v>
      </c>
      <c r="N141" s="15">
        <v>62</v>
      </c>
      <c r="O141" s="15">
        <v>0</v>
      </c>
      <c r="P141" s="15">
        <v>190.5</v>
      </c>
      <c r="Q141" s="113">
        <v>337.5</v>
      </c>
      <c r="S141" s="112">
        <f>SUM(S46:S139)</f>
        <v>17</v>
      </c>
      <c r="T141" s="15"/>
      <c r="U141" s="15">
        <f>SUM(U46:U139)</f>
        <v>-3</v>
      </c>
      <c r="V141" s="15"/>
      <c r="W141" s="15">
        <f>SUM(W46:W139)</f>
        <v>44.5</v>
      </c>
      <c r="X141" s="113">
        <f>SUM(X46:X139)</f>
        <v>58.5</v>
      </c>
    </row>
    <row r="142" spans="2:24" ht="12.75" hidden="1">
      <c r="B142" s="2"/>
      <c r="C142" s="2"/>
      <c r="E142" s="104">
        <v>0</v>
      </c>
      <c r="F142" s="8"/>
      <c r="G142" s="8">
        <v>0</v>
      </c>
      <c r="H142" s="8"/>
      <c r="I142" s="20">
        <v>0</v>
      </c>
      <c r="J142" s="105"/>
      <c r="K142" s="8"/>
      <c r="L142" s="104"/>
      <c r="M142" s="8"/>
      <c r="N142" s="8"/>
      <c r="O142" s="8"/>
      <c r="P142" s="8"/>
      <c r="Q142" s="105"/>
      <c r="S142" s="103"/>
      <c r="T142" s="16"/>
      <c r="U142" s="16"/>
      <c r="V142" s="16"/>
      <c r="W142" s="16"/>
      <c r="X142" s="102"/>
    </row>
    <row r="143" spans="2:24" ht="12.75" hidden="1">
      <c r="B143" s="2"/>
      <c r="C143" s="14" t="s">
        <v>36</v>
      </c>
      <c r="E143" s="104">
        <v>0</v>
      </c>
      <c r="F143" s="8"/>
      <c r="G143" s="8">
        <v>0</v>
      </c>
      <c r="H143" s="8"/>
      <c r="I143" s="20">
        <v>0</v>
      </c>
      <c r="J143" s="105"/>
      <c r="K143" s="8"/>
      <c r="L143" s="104"/>
      <c r="M143" s="8"/>
      <c r="N143" s="8"/>
      <c r="O143" s="8"/>
      <c r="P143" s="8"/>
      <c r="Q143" s="105"/>
      <c r="S143" s="103"/>
      <c r="T143" s="16"/>
      <c r="U143" s="16"/>
      <c r="V143" s="16"/>
      <c r="W143" s="16"/>
      <c r="X143" s="102"/>
    </row>
    <row r="144" spans="2:24" ht="12.75" hidden="1">
      <c r="B144" s="2"/>
      <c r="C144" s="2"/>
      <c r="E144" s="104">
        <v>0</v>
      </c>
      <c r="F144" s="8"/>
      <c r="G144" s="8">
        <v>0</v>
      </c>
      <c r="H144" s="8"/>
      <c r="I144" s="20">
        <v>0</v>
      </c>
      <c r="J144" s="105"/>
      <c r="K144" s="8"/>
      <c r="L144" s="104"/>
      <c r="M144" s="8"/>
      <c r="N144" s="8"/>
      <c r="O144" s="8"/>
      <c r="P144" s="8"/>
      <c r="Q144" s="105"/>
      <c r="S144" s="103"/>
      <c r="T144" s="16"/>
      <c r="U144" s="16"/>
      <c r="V144" s="16"/>
      <c r="W144" s="16"/>
      <c r="X144" s="102"/>
    </row>
    <row r="145" spans="2:24" ht="12.75" hidden="1">
      <c r="B145" s="2"/>
      <c r="C145" s="2" t="s">
        <v>37</v>
      </c>
      <c r="E145" s="104">
        <v>0</v>
      </c>
      <c r="F145" s="8"/>
      <c r="G145" s="8">
        <v>0</v>
      </c>
      <c r="H145" s="8"/>
      <c r="I145" s="20">
        <v>20</v>
      </c>
      <c r="J145" s="105">
        <v>20</v>
      </c>
      <c r="K145" s="8"/>
      <c r="L145" s="104">
        <v>0</v>
      </c>
      <c r="M145" s="8"/>
      <c r="N145" s="8">
        <v>0</v>
      </c>
      <c r="O145" s="8"/>
      <c r="P145" s="8">
        <v>4</v>
      </c>
      <c r="Q145" s="105">
        <v>4</v>
      </c>
      <c r="S145" s="103"/>
      <c r="T145" s="16"/>
      <c r="U145" s="16"/>
      <c r="V145" s="16"/>
      <c r="W145" s="16"/>
      <c r="X145" s="102"/>
    </row>
    <row r="146" spans="2:24" ht="12.75" hidden="1">
      <c r="B146" s="2"/>
      <c r="C146" s="2"/>
      <c r="E146" s="104">
        <v>0</v>
      </c>
      <c r="F146" s="8"/>
      <c r="G146" s="8">
        <v>0</v>
      </c>
      <c r="H146" s="8"/>
      <c r="I146" s="20">
        <v>0</v>
      </c>
      <c r="J146" s="105">
        <v>0</v>
      </c>
      <c r="K146" s="8"/>
      <c r="L146" s="104"/>
      <c r="M146" s="8"/>
      <c r="N146" s="8"/>
      <c r="O146" s="8"/>
      <c r="P146" s="8"/>
      <c r="Q146" s="105"/>
      <c r="S146" s="103"/>
      <c r="T146" s="16"/>
      <c r="U146" s="16"/>
      <c r="V146" s="16"/>
      <c r="W146" s="16"/>
      <c r="X146" s="102"/>
    </row>
    <row r="147" spans="2:24" ht="12.75" hidden="1">
      <c r="B147" s="2"/>
      <c r="C147" s="2"/>
      <c r="E147" s="104">
        <v>0</v>
      </c>
      <c r="F147" s="8"/>
      <c r="G147" s="8">
        <v>0</v>
      </c>
      <c r="H147" s="8"/>
      <c r="I147" s="20">
        <v>0</v>
      </c>
      <c r="J147" s="105">
        <v>0</v>
      </c>
      <c r="K147" s="8"/>
      <c r="L147" s="104"/>
      <c r="M147" s="8"/>
      <c r="N147" s="8"/>
      <c r="O147" s="8"/>
      <c r="P147" s="8"/>
      <c r="Q147" s="105"/>
      <c r="S147" s="103"/>
      <c r="T147" s="16"/>
      <c r="U147" s="16"/>
      <c r="V147" s="16"/>
      <c r="W147" s="16"/>
      <c r="X147" s="102"/>
    </row>
    <row r="148" spans="2:24" ht="12.75" hidden="1">
      <c r="B148" s="2"/>
      <c r="C148" s="2" t="s">
        <v>38</v>
      </c>
      <c r="E148" s="104">
        <v>0</v>
      </c>
      <c r="F148" s="8"/>
      <c r="G148" s="8">
        <v>0</v>
      </c>
      <c r="H148" s="8"/>
      <c r="I148" s="20">
        <v>0</v>
      </c>
      <c r="J148" s="105">
        <v>0</v>
      </c>
      <c r="K148" s="8"/>
      <c r="L148" s="104">
        <v>0</v>
      </c>
      <c r="M148" s="8"/>
      <c r="N148" s="8">
        <v>0</v>
      </c>
      <c r="O148" s="8"/>
      <c r="P148" s="8">
        <v>0</v>
      </c>
      <c r="Q148" s="105">
        <v>0</v>
      </c>
      <c r="S148" s="103"/>
      <c r="T148" s="16"/>
      <c r="U148" s="16"/>
      <c r="V148" s="16"/>
      <c r="W148" s="16"/>
      <c r="X148" s="102"/>
    </row>
    <row r="149" spans="2:24" ht="12.75" hidden="1">
      <c r="B149" s="2"/>
      <c r="C149" s="2"/>
      <c r="E149" s="104">
        <v>0</v>
      </c>
      <c r="F149" s="8"/>
      <c r="G149" s="8">
        <v>0</v>
      </c>
      <c r="H149" s="8"/>
      <c r="I149" s="20">
        <v>0</v>
      </c>
      <c r="J149" s="105">
        <v>0</v>
      </c>
      <c r="K149" s="8"/>
      <c r="L149" s="104"/>
      <c r="M149" s="8"/>
      <c r="N149" s="8"/>
      <c r="O149" s="8"/>
      <c r="P149" s="8"/>
      <c r="Q149" s="105"/>
      <c r="S149" s="103"/>
      <c r="T149" s="16"/>
      <c r="U149" s="16"/>
      <c r="V149" s="16"/>
      <c r="W149" s="16"/>
      <c r="X149" s="102"/>
    </row>
    <row r="150" spans="2:24" ht="12.75" hidden="1">
      <c r="B150" s="2"/>
      <c r="C150" s="2"/>
      <c r="E150" s="104">
        <v>0</v>
      </c>
      <c r="F150" s="8"/>
      <c r="G150" s="8">
        <v>0</v>
      </c>
      <c r="H150" s="8"/>
      <c r="I150" s="20">
        <v>0</v>
      </c>
      <c r="J150" s="105">
        <v>0</v>
      </c>
      <c r="K150" s="8"/>
      <c r="L150" s="104"/>
      <c r="M150" s="8"/>
      <c r="N150" s="8"/>
      <c r="O150" s="8"/>
      <c r="P150" s="8"/>
      <c r="Q150" s="105"/>
      <c r="S150" s="103"/>
      <c r="T150" s="16"/>
      <c r="U150" s="16"/>
      <c r="V150" s="16"/>
      <c r="W150" s="16"/>
      <c r="X150" s="102"/>
    </row>
    <row r="151" spans="2:24" ht="12.75" hidden="1">
      <c r="B151" s="2"/>
      <c r="C151" s="2" t="s">
        <v>34</v>
      </c>
      <c r="E151" s="104">
        <v>5</v>
      </c>
      <c r="F151" s="8"/>
      <c r="G151" s="8">
        <v>0</v>
      </c>
      <c r="H151" s="8"/>
      <c r="I151" s="20">
        <v>0</v>
      </c>
      <c r="J151" s="105">
        <v>5</v>
      </c>
      <c r="K151" s="8"/>
      <c r="L151" s="104">
        <v>0</v>
      </c>
      <c r="M151" s="8"/>
      <c r="N151" s="8">
        <v>0</v>
      </c>
      <c r="O151" s="8"/>
      <c r="P151" s="8">
        <v>0</v>
      </c>
      <c r="Q151" s="105">
        <v>0</v>
      </c>
      <c r="S151" s="103"/>
      <c r="T151" s="16"/>
      <c r="U151" s="16"/>
      <c r="V151" s="16"/>
      <c r="W151" s="16"/>
      <c r="X151" s="102"/>
    </row>
    <row r="152" spans="2:24" ht="12.75" hidden="1">
      <c r="B152" s="2"/>
      <c r="C152" s="2"/>
      <c r="E152" s="104">
        <v>0</v>
      </c>
      <c r="F152" s="8"/>
      <c r="G152" s="8">
        <v>0</v>
      </c>
      <c r="H152" s="8"/>
      <c r="I152" s="20">
        <v>0</v>
      </c>
      <c r="J152" s="105">
        <v>0</v>
      </c>
      <c r="K152" s="8"/>
      <c r="L152" s="104"/>
      <c r="M152" s="8"/>
      <c r="N152" s="8"/>
      <c r="O152" s="8"/>
      <c r="P152" s="8"/>
      <c r="Q152" s="105"/>
      <c r="S152" s="103"/>
      <c r="T152" s="16"/>
      <c r="U152" s="16"/>
      <c r="V152" s="16"/>
      <c r="W152" s="16"/>
      <c r="X152" s="102"/>
    </row>
    <row r="153" spans="2:24" ht="12.75" hidden="1">
      <c r="B153" s="2"/>
      <c r="C153" s="2"/>
      <c r="E153" s="104">
        <v>0</v>
      </c>
      <c r="F153" s="8"/>
      <c r="G153" s="8">
        <v>0</v>
      </c>
      <c r="H153" s="8"/>
      <c r="I153" s="20">
        <v>0</v>
      </c>
      <c r="J153" s="105">
        <v>0</v>
      </c>
      <c r="K153" s="8"/>
      <c r="L153" s="104"/>
      <c r="M153" s="8"/>
      <c r="N153" s="8"/>
      <c r="O153" s="8"/>
      <c r="P153" s="8"/>
      <c r="Q153" s="105"/>
      <c r="S153" s="103"/>
      <c r="T153" s="16"/>
      <c r="U153" s="16"/>
      <c r="V153" s="16"/>
      <c r="W153" s="16"/>
      <c r="X153" s="102"/>
    </row>
    <row r="154" spans="2:24" ht="12.75" hidden="1">
      <c r="B154" s="2"/>
      <c r="C154" s="2" t="s">
        <v>31</v>
      </c>
      <c r="E154" s="104">
        <v>2</v>
      </c>
      <c r="F154" s="8"/>
      <c r="G154" s="8">
        <v>0</v>
      </c>
      <c r="H154" s="8"/>
      <c r="I154" s="20">
        <v>7</v>
      </c>
      <c r="J154" s="105">
        <v>9</v>
      </c>
      <c r="K154" s="8"/>
      <c r="L154" s="104">
        <v>3</v>
      </c>
      <c r="M154" s="8"/>
      <c r="N154" s="8">
        <v>0</v>
      </c>
      <c r="O154" s="8"/>
      <c r="P154" s="8">
        <v>4</v>
      </c>
      <c r="Q154" s="105">
        <v>7</v>
      </c>
      <c r="S154" s="103"/>
      <c r="T154" s="16"/>
      <c r="U154" s="16"/>
      <c r="V154" s="16"/>
      <c r="W154" s="16"/>
      <c r="X154" s="102"/>
    </row>
    <row r="155" spans="2:24" ht="12.75" hidden="1">
      <c r="B155" s="2"/>
      <c r="C155" s="2"/>
      <c r="E155" s="104">
        <v>0</v>
      </c>
      <c r="F155" s="8"/>
      <c r="G155" s="8">
        <v>0</v>
      </c>
      <c r="H155" s="8"/>
      <c r="I155" s="20">
        <v>0</v>
      </c>
      <c r="J155" s="105">
        <v>0</v>
      </c>
      <c r="K155" s="8"/>
      <c r="L155" s="104"/>
      <c r="M155" s="8"/>
      <c r="N155" s="8"/>
      <c r="O155" s="8"/>
      <c r="P155" s="8"/>
      <c r="Q155" s="105"/>
      <c r="S155" s="103"/>
      <c r="T155" s="16"/>
      <c r="U155" s="16"/>
      <c r="V155" s="16"/>
      <c r="W155" s="16"/>
      <c r="X155" s="102"/>
    </row>
    <row r="156" spans="2:24" ht="12.75" hidden="1">
      <c r="B156" s="2"/>
      <c r="C156" s="2"/>
      <c r="E156" s="104">
        <v>0</v>
      </c>
      <c r="F156" s="8"/>
      <c r="G156" s="8">
        <v>0</v>
      </c>
      <c r="H156" s="8"/>
      <c r="I156" s="20">
        <v>0</v>
      </c>
      <c r="J156" s="105">
        <v>0</v>
      </c>
      <c r="K156" s="8"/>
      <c r="L156" s="104"/>
      <c r="M156" s="8"/>
      <c r="N156" s="8"/>
      <c r="O156" s="8"/>
      <c r="P156" s="8"/>
      <c r="Q156" s="105"/>
      <c r="S156" s="103"/>
      <c r="T156" s="16"/>
      <c r="U156" s="16"/>
      <c r="V156" s="16"/>
      <c r="W156" s="16"/>
      <c r="X156" s="102"/>
    </row>
    <row r="157" spans="2:24" ht="12.75" hidden="1">
      <c r="B157" s="2"/>
      <c r="C157" s="2" t="s">
        <v>39</v>
      </c>
      <c r="E157" s="104">
        <v>1</v>
      </c>
      <c r="F157" s="8"/>
      <c r="G157" s="8">
        <v>0</v>
      </c>
      <c r="H157" s="8"/>
      <c r="I157" s="20">
        <v>2</v>
      </c>
      <c r="J157" s="105">
        <v>3</v>
      </c>
      <c r="K157" s="8"/>
      <c r="L157" s="104">
        <v>0</v>
      </c>
      <c r="M157" s="8"/>
      <c r="N157" s="8">
        <v>0</v>
      </c>
      <c r="O157" s="8"/>
      <c r="P157" s="8">
        <v>0</v>
      </c>
      <c r="Q157" s="105">
        <v>0</v>
      </c>
      <c r="S157" s="103"/>
      <c r="T157" s="16"/>
      <c r="U157" s="16"/>
      <c r="V157" s="16"/>
      <c r="W157" s="16"/>
      <c r="X157" s="102"/>
    </row>
    <row r="158" spans="2:24" ht="12.75" hidden="1">
      <c r="B158" s="2"/>
      <c r="C158" s="2"/>
      <c r="E158" s="104">
        <v>0</v>
      </c>
      <c r="F158" s="8"/>
      <c r="G158" s="8">
        <v>0</v>
      </c>
      <c r="H158" s="8"/>
      <c r="I158" s="20">
        <v>0</v>
      </c>
      <c r="J158" s="105">
        <v>0</v>
      </c>
      <c r="K158" s="8"/>
      <c r="L158" s="104"/>
      <c r="M158" s="8"/>
      <c r="N158" s="8"/>
      <c r="O158" s="8"/>
      <c r="P158" s="8"/>
      <c r="Q158" s="105"/>
      <c r="S158" s="103"/>
      <c r="T158" s="16"/>
      <c r="U158" s="16"/>
      <c r="V158" s="16"/>
      <c r="W158" s="16"/>
      <c r="X158" s="102"/>
    </row>
    <row r="159" spans="2:24" ht="12.75" hidden="1">
      <c r="B159" s="2"/>
      <c r="C159" s="2"/>
      <c r="E159" s="104">
        <v>0</v>
      </c>
      <c r="F159" s="8"/>
      <c r="G159" s="8">
        <v>0</v>
      </c>
      <c r="H159" s="8"/>
      <c r="I159" s="20">
        <v>0</v>
      </c>
      <c r="J159" s="105">
        <v>0</v>
      </c>
      <c r="K159" s="8"/>
      <c r="L159" s="104"/>
      <c r="M159" s="8"/>
      <c r="N159" s="8"/>
      <c r="O159" s="8"/>
      <c r="P159" s="8"/>
      <c r="Q159" s="105"/>
      <c r="S159" s="103"/>
      <c r="T159" s="16"/>
      <c r="U159" s="16"/>
      <c r="V159" s="16"/>
      <c r="W159" s="16"/>
      <c r="X159" s="102"/>
    </row>
    <row r="160" spans="2:24" ht="12.75" hidden="1">
      <c r="B160" s="2"/>
      <c r="C160" s="2" t="s">
        <v>40</v>
      </c>
      <c r="E160" s="104">
        <v>0</v>
      </c>
      <c r="F160" s="8"/>
      <c r="G160" s="8">
        <v>0</v>
      </c>
      <c r="H160" s="8"/>
      <c r="I160" s="20">
        <v>8</v>
      </c>
      <c r="J160" s="105">
        <v>8</v>
      </c>
      <c r="K160" s="8"/>
      <c r="L160" s="104">
        <v>1</v>
      </c>
      <c r="M160" s="8"/>
      <c r="N160" s="8">
        <v>0</v>
      </c>
      <c r="O160" s="8"/>
      <c r="P160" s="8">
        <v>4</v>
      </c>
      <c r="Q160" s="105">
        <v>5</v>
      </c>
      <c r="S160" s="103"/>
      <c r="T160" s="16"/>
      <c r="U160" s="16"/>
      <c r="V160" s="16"/>
      <c r="W160" s="16"/>
      <c r="X160" s="102"/>
    </row>
    <row r="161" spans="2:24" ht="12.75" hidden="1">
      <c r="B161" s="2"/>
      <c r="C161" s="2"/>
      <c r="E161" s="104">
        <v>0</v>
      </c>
      <c r="F161" s="8"/>
      <c r="G161" s="8">
        <v>0</v>
      </c>
      <c r="H161" s="8"/>
      <c r="I161" s="20">
        <v>0</v>
      </c>
      <c r="J161" s="105">
        <v>0</v>
      </c>
      <c r="K161" s="8"/>
      <c r="L161" s="104"/>
      <c r="M161" s="8"/>
      <c r="N161" s="8"/>
      <c r="O161" s="8"/>
      <c r="P161" s="8"/>
      <c r="Q161" s="105"/>
      <c r="S161" s="103"/>
      <c r="T161" s="16"/>
      <c r="U161" s="16"/>
      <c r="V161" s="16"/>
      <c r="W161" s="16"/>
      <c r="X161" s="102"/>
    </row>
    <row r="162" spans="2:24" ht="12.75" hidden="1">
      <c r="B162" s="2"/>
      <c r="C162" s="2"/>
      <c r="E162" s="104">
        <v>0</v>
      </c>
      <c r="F162" s="8"/>
      <c r="G162" s="8">
        <v>0</v>
      </c>
      <c r="H162" s="8"/>
      <c r="I162" s="20">
        <v>0</v>
      </c>
      <c r="J162" s="105">
        <v>0</v>
      </c>
      <c r="K162" s="8"/>
      <c r="L162" s="104"/>
      <c r="M162" s="8"/>
      <c r="N162" s="8"/>
      <c r="O162" s="8"/>
      <c r="P162" s="8"/>
      <c r="Q162" s="105"/>
      <c r="S162" s="103"/>
      <c r="T162" s="16"/>
      <c r="U162" s="16"/>
      <c r="V162" s="16"/>
      <c r="W162" s="16"/>
      <c r="X162" s="102"/>
    </row>
    <row r="163" spans="2:24" ht="12.75" hidden="1">
      <c r="B163" s="2"/>
      <c r="C163" s="2" t="s">
        <v>41</v>
      </c>
      <c r="E163" s="104">
        <v>0</v>
      </c>
      <c r="F163" s="8"/>
      <c r="G163" s="8">
        <v>0</v>
      </c>
      <c r="H163" s="8"/>
      <c r="I163" s="20">
        <v>0</v>
      </c>
      <c r="J163" s="105">
        <v>0</v>
      </c>
      <c r="K163" s="8"/>
      <c r="L163" s="104">
        <v>0</v>
      </c>
      <c r="M163" s="8"/>
      <c r="N163" s="8">
        <v>0</v>
      </c>
      <c r="O163" s="8"/>
      <c r="P163" s="8">
        <v>0</v>
      </c>
      <c r="Q163" s="105">
        <v>0</v>
      </c>
      <c r="S163" s="103"/>
      <c r="T163" s="16"/>
      <c r="U163" s="16"/>
      <c r="V163" s="16"/>
      <c r="W163" s="16"/>
      <c r="X163" s="102"/>
    </row>
    <row r="164" spans="2:24" ht="12.75" hidden="1">
      <c r="B164" s="2"/>
      <c r="C164" s="2"/>
      <c r="E164" s="104">
        <v>0</v>
      </c>
      <c r="F164" s="8"/>
      <c r="G164" s="8">
        <v>0</v>
      </c>
      <c r="H164" s="8"/>
      <c r="I164" s="20">
        <v>0</v>
      </c>
      <c r="J164" s="105">
        <v>0</v>
      </c>
      <c r="K164" s="8"/>
      <c r="L164" s="104"/>
      <c r="M164" s="8"/>
      <c r="N164" s="8"/>
      <c r="O164" s="8"/>
      <c r="P164" s="8"/>
      <c r="Q164" s="105"/>
      <c r="S164" s="103"/>
      <c r="T164" s="16"/>
      <c r="U164" s="16"/>
      <c r="V164" s="16"/>
      <c r="W164" s="16"/>
      <c r="X164" s="102"/>
    </row>
    <row r="165" spans="2:24" ht="12.75" hidden="1">
      <c r="B165" s="2"/>
      <c r="C165" s="2"/>
      <c r="E165" s="104">
        <v>0</v>
      </c>
      <c r="F165" s="8"/>
      <c r="G165" s="8">
        <v>0</v>
      </c>
      <c r="H165" s="8"/>
      <c r="I165" s="20">
        <v>0</v>
      </c>
      <c r="J165" s="105">
        <v>0</v>
      </c>
      <c r="K165" s="8"/>
      <c r="L165" s="104"/>
      <c r="M165" s="8"/>
      <c r="N165" s="8"/>
      <c r="O165" s="8"/>
      <c r="P165" s="8"/>
      <c r="Q165" s="105"/>
      <c r="S165" s="103"/>
      <c r="T165" s="16"/>
      <c r="U165" s="16"/>
      <c r="V165" s="16"/>
      <c r="W165" s="16"/>
      <c r="X165" s="102"/>
    </row>
    <row r="166" spans="2:24" ht="12.75" hidden="1">
      <c r="B166" s="2"/>
      <c r="C166" s="2" t="s">
        <v>42</v>
      </c>
      <c r="E166" s="104">
        <v>0</v>
      </c>
      <c r="F166" s="8"/>
      <c r="G166" s="8">
        <v>0</v>
      </c>
      <c r="H166" s="8"/>
      <c r="I166" s="20">
        <v>0</v>
      </c>
      <c r="J166" s="105">
        <v>0</v>
      </c>
      <c r="K166" s="8"/>
      <c r="L166" s="104">
        <v>0</v>
      </c>
      <c r="M166" s="8"/>
      <c r="N166" s="8">
        <v>0</v>
      </c>
      <c r="O166" s="8"/>
      <c r="P166" s="8">
        <v>0</v>
      </c>
      <c r="Q166" s="105">
        <v>0</v>
      </c>
      <c r="S166" s="103"/>
      <c r="T166" s="16"/>
      <c r="U166" s="16"/>
      <c r="V166" s="16"/>
      <c r="W166" s="16"/>
      <c r="X166" s="102"/>
    </row>
    <row r="167" spans="2:24" ht="12.75" hidden="1">
      <c r="B167" s="2"/>
      <c r="C167" s="2"/>
      <c r="E167" s="108">
        <v>0</v>
      </c>
      <c r="F167" s="8"/>
      <c r="G167" s="8">
        <v>0</v>
      </c>
      <c r="H167" s="8"/>
      <c r="I167" s="8">
        <v>0</v>
      </c>
      <c r="J167" s="105"/>
      <c r="K167" s="8"/>
      <c r="L167" s="104">
        <v>0</v>
      </c>
      <c r="M167" s="8"/>
      <c r="N167" s="8">
        <v>0</v>
      </c>
      <c r="O167" s="8"/>
      <c r="P167" s="8">
        <v>0</v>
      </c>
      <c r="Q167" s="105"/>
      <c r="S167" s="103"/>
      <c r="T167" s="16"/>
      <c r="U167" s="16"/>
      <c r="V167" s="16"/>
      <c r="W167" s="16"/>
      <c r="X167" s="102"/>
    </row>
    <row r="168" spans="2:24" ht="12.75">
      <c r="B168" s="2"/>
      <c r="C168" s="2" t="s">
        <v>67</v>
      </c>
      <c r="E168" s="104">
        <v>8</v>
      </c>
      <c r="F168" s="78">
        <v>0</v>
      </c>
      <c r="G168" s="8">
        <v>0</v>
      </c>
      <c r="H168" s="8">
        <v>0</v>
      </c>
      <c r="I168" s="8">
        <v>36</v>
      </c>
      <c r="J168" s="121">
        <v>44</v>
      </c>
      <c r="K168" s="15"/>
      <c r="L168" s="104">
        <v>9</v>
      </c>
      <c r="M168" s="8"/>
      <c r="N168" s="8">
        <v>0</v>
      </c>
      <c r="O168" s="8"/>
      <c r="P168" s="8">
        <v>18</v>
      </c>
      <c r="Q168" s="105">
        <v>27</v>
      </c>
      <c r="S168" s="104">
        <f>SUM(S145:S167)</f>
        <v>0</v>
      </c>
      <c r="T168" s="8"/>
      <c r="U168" s="8">
        <f>SUM(U145:U167)</f>
        <v>0</v>
      </c>
      <c r="V168" s="8"/>
      <c r="W168" s="8">
        <f>+I168-P168</f>
        <v>18</v>
      </c>
      <c r="X168" s="105">
        <f>SUM(S168:W168)</f>
        <v>18</v>
      </c>
    </row>
    <row r="169" spans="2:24" ht="3.75" customHeight="1">
      <c r="B169" s="2"/>
      <c r="C169" s="2"/>
      <c r="E169" s="108">
        <v>0</v>
      </c>
      <c r="F169" s="7"/>
      <c r="G169" s="7">
        <v>0</v>
      </c>
      <c r="H169" s="7"/>
      <c r="I169" s="7">
        <v>0</v>
      </c>
      <c r="J169" s="109">
        <v>0</v>
      </c>
      <c r="K169" s="8"/>
      <c r="L169" s="104">
        <v>0</v>
      </c>
      <c r="M169" s="8"/>
      <c r="N169" s="8">
        <v>0</v>
      </c>
      <c r="O169" s="8"/>
      <c r="P169" s="8">
        <v>0</v>
      </c>
      <c r="Q169" s="122">
        <v>0</v>
      </c>
      <c r="S169" s="123"/>
      <c r="T169" s="17"/>
      <c r="U169" s="17"/>
      <c r="V169" s="17"/>
      <c r="W169" s="17"/>
      <c r="X169" s="124"/>
    </row>
    <row r="170" spans="2:25" ht="12.75">
      <c r="B170" s="2"/>
      <c r="C170" s="2" t="s">
        <v>75</v>
      </c>
      <c r="E170" s="112">
        <v>110</v>
      </c>
      <c r="F170" s="15">
        <v>57</v>
      </c>
      <c r="G170" s="15">
        <v>59</v>
      </c>
      <c r="H170" s="15">
        <v>0</v>
      </c>
      <c r="I170" s="15">
        <v>271</v>
      </c>
      <c r="J170" s="113">
        <v>440</v>
      </c>
      <c r="K170" s="15"/>
      <c r="L170" s="112">
        <v>94</v>
      </c>
      <c r="M170" s="15">
        <v>0</v>
      </c>
      <c r="N170" s="15">
        <v>62</v>
      </c>
      <c r="O170" s="15">
        <v>0</v>
      </c>
      <c r="P170" s="15">
        <v>208.5</v>
      </c>
      <c r="Q170" s="113">
        <v>364.5</v>
      </c>
      <c r="S170" s="112">
        <f>S141+S168</f>
        <v>17</v>
      </c>
      <c r="T170" s="15"/>
      <c r="U170" s="15">
        <f>U141+U168</f>
        <v>-3</v>
      </c>
      <c r="V170" s="15"/>
      <c r="W170" s="15">
        <f>W141+W168</f>
        <v>62.5</v>
      </c>
      <c r="X170" s="113">
        <f>X141+X168</f>
        <v>76.5</v>
      </c>
      <c r="Y170" s="30">
        <f>+J170-Q170-X170</f>
        <v>-1</v>
      </c>
    </row>
    <row r="171" spans="5:24" ht="4.5" customHeight="1" thickBot="1">
      <c r="E171" s="125"/>
      <c r="F171" s="126"/>
      <c r="G171" s="126"/>
      <c r="H171" s="126"/>
      <c r="I171" s="126"/>
      <c r="J171" s="127"/>
      <c r="L171" s="125"/>
      <c r="M171" s="126"/>
      <c r="N171" s="126"/>
      <c r="O171" s="126"/>
      <c r="P171" s="126"/>
      <c r="Q171" s="127"/>
      <c r="S171" s="125"/>
      <c r="T171" s="126"/>
      <c r="U171" s="126"/>
      <c r="V171" s="126"/>
      <c r="W171" s="126"/>
      <c r="X171" s="128"/>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sheetProtection/>
  <mergeCells count="3">
    <mergeCell ref="E5:J5"/>
    <mergeCell ref="L5:Q5"/>
    <mergeCell ref="S5:X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3:AD29"/>
  <sheetViews>
    <sheetView zoomScalePageLayoutView="0" workbookViewId="0" topLeftCell="A1">
      <pane xSplit="2" ySplit="7" topLeftCell="O8" activePane="bottomRight" state="frozen"/>
      <selection pane="topLeft" activeCell="E19" sqref="E19"/>
      <selection pane="topRight" activeCell="E19" sqref="E19"/>
      <selection pane="bottomLeft" activeCell="E19" sqref="E19"/>
      <selection pane="bottomRight" activeCell="E19" sqref="E19"/>
    </sheetView>
  </sheetViews>
  <sheetFormatPr defaultColWidth="9.140625" defaultRowHeight="12.75"/>
  <cols>
    <col min="1" max="1" width="2.421875" style="0" customWidth="1"/>
    <col min="2" max="2" width="19.8515625" style="0" customWidth="1"/>
    <col min="3" max="3" width="8.140625" style="0" customWidth="1"/>
    <col min="4" max="4" width="7.28125" style="296" customWidth="1"/>
    <col min="5" max="5" width="6.8515625" style="0" customWidth="1"/>
    <col min="6" max="6" width="9.8515625" style="282" customWidth="1"/>
    <col min="7" max="7" width="0.2890625" style="0" customWidth="1"/>
    <col min="8" max="8" width="8.421875" style="282" customWidth="1"/>
    <col min="9" max="9" width="7.140625" style="0" customWidth="1"/>
    <col min="10" max="10" width="8.140625" style="0" customWidth="1"/>
    <col min="11" max="11" width="0.42578125" style="0" customWidth="1"/>
    <col min="12" max="12" width="8.28125" style="319" customWidth="1"/>
    <col min="13" max="13" width="7.140625" style="145" customWidth="1"/>
    <col min="14" max="14" width="8.140625" style="145" customWidth="1"/>
    <col min="15" max="15" width="0.42578125" style="0" customWidth="1"/>
    <col min="16" max="16" width="8.140625" style="145" customWidth="1"/>
    <col min="17" max="17" width="7.140625" style="145" bestFit="1" customWidth="1"/>
    <col min="18" max="18" width="8.140625" style="145" bestFit="1" customWidth="1"/>
    <col min="19" max="19" width="0.5625" style="0" customWidth="1"/>
    <col min="20" max="20" width="9.8515625" style="0" bestFit="1" customWidth="1"/>
    <col min="21" max="21" width="7.140625" style="0" bestFit="1" customWidth="1"/>
    <col min="22" max="22" width="8.140625" style="0" bestFit="1" customWidth="1"/>
    <col min="23" max="23" width="1.28515625" style="0" customWidth="1"/>
    <col min="25" max="25" width="3.7109375" style="0" customWidth="1"/>
    <col min="26" max="26" width="11.28125" style="0" bestFit="1" customWidth="1"/>
    <col min="27" max="27" width="1.28515625" style="0" customWidth="1"/>
  </cols>
  <sheetData>
    <row r="3" ht="12.75">
      <c r="B3" s="280" t="s">
        <v>320</v>
      </c>
    </row>
    <row r="5" spans="3:30" ht="12.75">
      <c r="C5" s="280" t="s">
        <v>267</v>
      </c>
      <c r="D5" s="503" t="s">
        <v>268</v>
      </c>
      <c r="E5" s="504"/>
      <c r="F5" s="505"/>
      <c r="G5" s="280"/>
      <c r="H5" s="503" t="s">
        <v>277</v>
      </c>
      <c r="I5" s="504"/>
      <c r="J5" s="505"/>
      <c r="K5" s="280"/>
      <c r="L5" s="506" t="s">
        <v>278</v>
      </c>
      <c r="M5" s="507"/>
      <c r="N5" s="508"/>
      <c r="P5" s="509" t="s">
        <v>299</v>
      </c>
      <c r="Q5" s="510"/>
      <c r="R5" s="511"/>
      <c r="T5" s="500" t="s">
        <v>300</v>
      </c>
      <c r="U5" s="501"/>
      <c r="V5" s="502"/>
      <c r="X5" s="512" t="s">
        <v>310</v>
      </c>
      <c r="Y5" s="512"/>
      <c r="Z5" s="512"/>
      <c r="AB5" s="497" t="s">
        <v>314</v>
      </c>
      <c r="AC5" s="498"/>
      <c r="AD5" s="499"/>
    </row>
    <row r="6" spans="2:30" ht="22.5">
      <c r="B6" s="280"/>
      <c r="C6" s="283" t="s">
        <v>274</v>
      </c>
      <c r="D6" s="373" t="s">
        <v>280</v>
      </c>
      <c r="E6" s="284" t="s">
        <v>276</v>
      </c>
      <c r="F6" s="290" t="s">
        <v>273</v>
      </c>
      <c r="H6" s="373" t="s">
        <v>280</v>
      </c>
      <c r="I6" s="284" t="s">
        <v>276</v>
      </c>
      <c r="J6" s="285" t="s">
        <v>273</v>
      </c>
      <c r="L6" s="373" t="s">
        <v>280</v>
      </c>
      <c r="M6" s="320" t="s">
        <v>276</v>
      </c>
      <c r="N6" s="321" t="s">
        <v>273</v>
      </c>
      <c r="P6" s="396" t="s">
        <v>280</v>
      </c>
      <c r="Q6" s="320" t="s">
        <v>276</v>
      </c>
      <c r="R6" s="321" t="s">
        <v>273</v>
      </c>
      <c r="T6" s="372" t="s">
        <v>280</v>
      </c>
      <c r="U6" s="313" t="s">
        <v>276</v>
      </c>
      <c r="V6" s="314" t="s">
        <v>273</v>
      </c>
      <c r="Z6" s="413" t="s">
        <v>273</v>
      </c>
      <c r="AB6" s="416" t="s">
        <v>280</v>
      </c>
      <c r="AC6" s="417" t="s">
        <v>276</v>
      </c>
      <c r="AD6" s="418" t="s">
        <v>273</v>
      </c>
    </row>
    <row r="7" spans="2:30" ht="12.75">
      <c r="B7" s="280"/>
      <c r="D7" s="374" t="s">
        <v>279</v>
      </c>
      <c r="E7" s="297" t="s">
        <v>275</v>
      </c>
      <c r="F7" s="298"/>
      <c r="H7" s="374" t="s">
        <v>279</v>
      </c>
      <c r="I7" s="297" t="s">
        <v>275</v>
      </c>
      <c r="J7" s="299"/>
      <c r="L7" s="376" t="s">
        <v>279</v>
      </c>
      <c r="M7" s="322" t="s">
        <v>275</v>
      </c>
      <c r="N7" s="323"/>
      <c r="P7" s="397" t="s">
        <v>279</v>
      </c>
      <c r="Q7" s="322" t="s">
        <v>275</v>
      </c>
      <c r="R7" s="323"/>
      <c r="T7" s="315" t="s">
        <v>279</v>
      </c>
      <c r="U7" s="316" t="s">
        <v>275</v>
      </c>
      <c r="V7" s="317"/>
      <c r="AB7" s="419" t="s">
        <v>279</v>
      </c>
      <c r="AC7" s="420" t="s">
        <v>275</v>
      </c>
      <c r="AD7" s="421"/>
    </row>
    <row r="8" spans="1:30" ht="12.75">
      <c r="A8" s="399"/>
      <c r="B8" s="400" t="s">
        <v>285</v>
      </c>
      <c r="D8" s="375"/>
      <c r="E8" s="284"/>
      <c r="F8" s="291"/>
      <c r="H8" s="375"/>
      <c r="I8" s="284"/>
      <c r="J8" s="286"/>
      <c r="L8" s="377"/>
      <c r="M8" s="320"/>
      <c r="N8" s="324"/>
      <c r="P8" s="398"/>
      <c r="Q8" s="320"/>
      <c r="R8" s="324"/>
      <c r="T8" s="312"/>
      <c r="U8" s="313"/>
      <c r="V8" s="318"/>
      <c r="Z8" s="412"/>
      <c r="AB8" s="422"/>
      <c r="AC8" s="423"/>
      <c r="AD8" s="424"/>
    </row>
    <row r="9" spans="1:30" ht="12.75">
      <c r="A9" s="399">
        <v>1</v>
      </c>
      <c r="B9" s="399" t="s">
        <v>270</v>
      </c>
      <c r="C9" s="306">
        <v>3095.78</v>
      </c>
      <c r="D9" s="331">
        <f>+F9-C9</f>
        <v>-226.06970000000047</v>
      </c>
      <c r="E9" s="287">
        <v>3.5225</v>
      </c>
      <c r="F9" s="291">
        <f>814.68*E9</f>
        <v>2869.7102999999997</v>
      </c>
      <c r="H9" s="331">
        <f>+J9-F9</f>
        <v>-39.10464000000002</v>
      </c>
      <c r="I9" s="332">
        <v>3.4745</v>
      </c>
      <c r="J9" s="333">
        <f>814.68*I9</f>
        <v>2830.6056599999997</v>
      </c>
      <c r="K9" s="326"/>
      <c r="L9" s="334">
        <f>+N9-J9</f>
        <v>-40.733999999999924</v>
      </c>
      <c r="M9" s="335">
        <v>3.4245</v>
      </c>
      <c r="N9" s="336">
        <f>814.68*M9</f>
        <v>2789.87166</v>
      </c>
      <c r="O9" s="326"/>
      <c r="P9" s="385">
        <f>+R9-N9</f>
        <v>-123.42401999999993</v>
      </c>
      <c r="Q9" s="335">
        <v>3.273</v>
      </c>
      <c r="R9" s="336">
        <f>814.68*Q9</f>
        <v>2666.44764</v>
      </c>
      <c r="T9" s="337">
        <f>+V9-R9</f>
        <v>-12.627539999999954</v>
      </c>
      <c r="U9" s="338">
        <v>3.2575</v>
      </c>
      <c r="V9" s="339">
        <f>814.68*U9</f>
        <v>2653.8201</v>
      </c>
      <c r="X9" s="414" t="s">
        <v>311</v>
      </c>
      <c r="Y9" s="414"/>
      <c r="Z9" s="415">
        <v>-2653.82</v>
      </c>
      <c r="AB9" s="422"/>
      <c r="AC9" s="423"/>
      <c r="AD9" s="425">
        <f>+V9+Z9</f>
        <v>9.999999974752427E-05</v>
      </c>
    </row>
    <row r="10" spans="1:30" ht="12.75">
      <c r="A10" s="399">
        <v>2</v>
      </c>
      <c r="B10" s="399" t="s">
        <v>271</v>
      </c>
      <c r="C10" s="306">
        <v>4000.26</v>
      </c>
      <c r="D10" s="331">
        <f>+F10-C10</f>
        <v>1665.4259999999995</v>
      </c>
      <c r="E10" s="287">
        <v>4.9699</v>
      </c>
      <c r="F10" s="291">
        <f>1140*E10</f>
        <v>5665.686</v>
      </c>
      <c r="H10" s="331">
        <f>+J10-F10</f>
        <v>125.40000000000055</v>
      </c>
      <c r="I10" s="332">
        <v>5.0799</v>
      </c>
      <c r="J10" s="333">
        <f>1140*I10</f>
        <v>5791.086</v>
      </c>
      <c r="K10" s="326"/>
      <c r="L10" s="334">
        <f>+N10-J10</f>
        <v>-183.3119999999999</v>
      </c>
      <c r="M10" s="335">
        <v>4.9191</v>
      </c>
      <c r="N10" s="336">
        <f>1140*M10</f>
        <v>5607.774</v>
      </c>
      <c r="O10" s="326"/>
      <c r="P10" s="385">
        <f>+R10-N10</f>
        <v>-608.8740000000007</v>
      </c>
      <c r="Q10" s="335">
        <v>4.385</v>
      </c>
      <c r="R10" s="336">
        <f>1140*Q10</f>
        <v>4998.9</v>
      </c>
      <c r="T10" s="337">
        <f>+V10-R10</f>
        <v>-463.40999999999985</v>
      </c>
      <c r="U10" s="338">
        <v>3.9785</v>
      </c>
      <c r="V10" s="339">
        <f>1140*U10</f>
        <v>4535.49</v>
      </c>
      <c r="X10" s="414" t="s">
        <v>312</v>
      </c>
      <c r="Y10" s="414"/>
      <c r="Z10" s="415">
        <v>-4535.49</v>
      </c>
      <c r="AB10" s="422"/>
      <c r="AC10" s="423"/>
      <c r="AD10" s="426">
        <f>+V10+Z10</f>
        <v>0</v>
      </c>
    </row>
    <row r="11" spans="1:30" ht="12.75">
      <c r="A11" s="399"/>
      <c r="B11" s="399"/>
      <c r="C11" s="306"/>
      <c r="D11" s="331"/>
      <c r="E11" s="288"/>
      <c r="F11" s="300">
        <f>SUM(F9:F10)</f>
        <v>8535.3963</v>
      </c>
      <c r="H11" s="378">
        <f>SUM(H9:H10)</f>
        <v>86.29536000000053</v>
      </c>
      <c r="I11" s="379"/>
      <c r="J11" s="380">
        <f>SUM(J9:J10)</f>
        <v>8621.69166</v>
      </c>
      <c r="K11" s="381"/>
      <c r="L11" s="382">
        <f>SUM(L9:L10)</f>
        <v>-224.04599999999982</v>
      </c>
      <c r="M11" s="340"/>
      <c r="N11" s="341">
        <f>SUM(N9:N10)</f>
        <v>8397.64566</v>
      </c>
      <c r="O11" s="326"/>
      <c r="P11" s="382">
        <f>SUM(P9:P10)</f>
        <v>-732.2980200000006</v>
      </c>
      <c r="Q11" s="340"/>
      <c r="R11" s="341">
        <f>SUM(R9:R10)</f>
        <v>7665.34764</v>
      </c>
      <c r="T11" s="342">
        <f>SUM(T9:T10)</f>
        <v>-476.0375399999998</v>
      </c>
      <c r="U11" s="343"/>
      <c r="V11" s="344">
        <f>SUM(V9:V10)</f>
        <v>7189.3101</v>
      </c>
      <c r="X11" s="282"/>
      <c r="Y11" s="282"/>
      <c r="Z11" s="306"/>
      <c r="AB11" s="427">
        <f>SUM(AB9:AB10)</f>
        <v>0</v>
      </c>
      <c r="AC11" s="428"/>
      <c r="AD11" s="429">
        <f>SUM(AD9:AD10)</f>
        <v>9.999999974752427E-05</v>
      </c>
    </row>
    <row r="12" spans="1:30" ht="12.75">
      <c r="A12" s="399"/>
      <c r="B12" s="399"/>
      <c r="C12" s="281"/>
      <c r="D12" s="294"/>
      <c r="E12" s="288"/>
      <c r="F12" s="291"/>
      <c r="H12" s="383"/>
      <c r="I12" s="379"/>
      <c r="J12" s="384"/>
      <c r="K12" s="381"/>
      <c r="L12" s="385"/>
      <c r="M12" s="340"/>
      <c r="N12" s="336"/>
      <c r="O12" s="326"/>
      <c r="P12" s="385"/>
      <c r="Q12" s="340"/>
      <c r="R12" s="336"/>
      <c r="T12" s="337"/>
      <c r="U12" s="343"/>
      <c r="V12" s="339"/>
      <c r="X12" s="282"/>
      <c r="Y12" s="282"/>
      <c r="Z12" s="306"/>
      <c r="AB12" s="422"/>
      <c r="AC12" s="423"/>
      <c r="AD12" s="424"/>
    </row>
    <row r="13" spans="1:30" ht="12.75">
      <c r="A13" s="399"/>
      <c r="B13" s="399"/>
      <c r="C13" s="281"/>
      <c r="D13" s="294"/>
      <c r="E13" s="284"/>
      <c r="F13" s="291"/>
      <c r="H13" s="383"/>
      <c r="I13" s="379"/>
      <c r="J13" s="384"/>
      <c r="K13" s="381"/>
      <c r="L13" s="385"/>
      <c r="M13" s="340"/>
      <c r="N13" s="336"/>
      <c r="O13" s="326"/>
      <c r="P13" s="385"/>
      <c r="Q13" s="340"/>
      <c r="R13" s="336"/>
      <c r="T13" s="337"/>
      <c r="U13" s="343"/>
      <c r="V13" s="339"/>
      <c r="X13" s="282"/>
      <c r="Y13" s="282"/>
      <c r="Z13" s="306"/>
      <c r="AB13" s="422"/>
      <c r="AC13" s="423"/>
      <c r="AD13" s="424"/>
    </row>
    <row r="14" spans="1:30" ht="12.75">
      <c r="A14" s="399"/>
      <c r="B14" s="400" t="s">
        <v>269</v>
      </c>
      <c r="C14" s="281"/>
      <c r="D14" s="294"/>
      <c r="E14" s="284"/>
      <c r="F14" s="291"/>
      <c r="H14" s="383"/>
      <c r="I14" s="379"/>
      <c r="J14" s="384"/>
      <c r="K14" s="381"/>
      <c r="L14" s="385"/>
      <c r="M14" s="340"/>
      <c r="N14" s="336"/>
      <c r="O14" s="326"/>
      <c r="P14" s="385"/>
      <c r="Q14" s="340"/>
      <c r="R14" s="336"/>
      <c r="T14" s="337"/>
      <c r="U14" s="343"/>
      <c r="V14" s="339"/>
      <c r="X14" s="282"/>
      <c r="Y14" s="282"/>
      <c r="Z14" s="306"/>
      <c r="AB14" s="422"/>
      <c r="AC14" s="423"/>
      <c r="AD14" s="424"/>
    </row>
    <row r="15" spans="1:30" ht="12.75">
      <c r="A15" s="399">
        <v>1</v>
      </c>
      <c r="B15" s="399" t="s">
        <v>272</v>
      </c>
      <c r="C15" s="281"/>
      <c r="D15" s="294"/>
      <c r="E15" s="287">
        <v>4.9699</v>
      </c>
      <c r="F15" s="291">
        <f>100549.53*E15</f>
        <v>499721.109147</v>
      </c>
      <c r="H15" s="383">
        <f>+J15-F15</f>
        <v>11060.44829999999</v>
      </c>
      <c r="I15" s="386">
        <v>5.0799</v>
      </c>
      <c r="J15" s="384">
        <f>100549.53*I15</f>
        <v>510781.557447</v>
      </c>
      <c r="K15" s="381"/>
      <c r="L15" s="385">
        <f>+N15-J15</f>
        <v>-16168.36442399997</v>
      </c>
      <c r="M15" s="335">
        <v>4.9191</v>
      </c>
      <c r="N15" s="336">
        <f>100549.53*M15</f>
        <v>494613.193023</v>
      </c>
      <c r="O15" s="326"/>
      <c r="P15" s="385">
        <f>+R15-N15</f>
        <v>-53703.50397300004</v>
      </c>
      <c r="Q15" s="335">
        <f>+Q10</f>
        <v>4.385</v>
      </c>
      <c r="R15" s="336">
        <f>100549.53*Q15</f>
        <v>440909.68905</v>
      </c>
      <c r="T15" s="337">
        <f>+V15-R15</f>
        <v>-40873.38394500001</v>
      </c>
      <c r="U15" s="338">
        <f>+U10</f>
        <v>3.9785</v>
      </c>
      <c r="V15" s="339">
        <f>100549.53*U15</f>
        <v>400036.305105</v>
      </c>
      <c r="X15" s="414" t="s">
        <v>313</v>
      </c>
      <c r="Y15" s="414"/>
      <c r="Z15" s="415">
        <v>-400036.31</v>
      </c>
      <c r="AB15" s="422"/>
      <c r="AC15" s="423"/>
      <c r="AD15" s="425">
        <f>+V15+Z15</f>
        <v>-0.004895000020042062</v>
      </c>
    </row>
    <row r="16" spans="1:30" ht="12.75">
      <c r="A16" s="399">
        <v>2</v>
      </c>
      <c r="B16" s="399" t="s">
        <v>301</v>
      </c>
      <c r="C16" s="281"/>
      <c r="D16" s="294"/>
      <c r="E16" s="287">
        <v>4.9699</v>
      </c>
      <c r="F16" s="291">
        <f>22855*E16</f>
        <v>113587.0645</v>
      </c>
      <c r="H16" s="383">
        <f>+J16-F16</f>
        <v>2514.0500000000175</v>
      </c>
      <c r="I16" s="386">
        <v>5.0799</v>
      </c>
      <c r="J16" s="384">
        <f>22855*I16</f>
        <v>116101.11450000001</v>
      </c>
      <c r="K16" s="381"/>
      <c r="L16" s="385">
        <f>+N16-J16</f>
        <v>-3675.0840000000026</v>
      </c>
      <c r="M16" s="335">
        <v>4.9191</v>
      </c>
      <c r="N16" s="336">
        <f>22855*M16</f>
        <v>112426.03050000001</v>
      </c>
      <c r="O16" s="326"/>
      <c r="P16" s="385">
        <f>+R16-N16</f>
        <v>-12206.85550000002</v>
      </c>
      <c r="Q16" s="335">
        <f>+Q10</f>
        <v>4.385</v>
      </c>
      <c r="R16" s="336">
        <f>22855*Q16</f>
        <v>100219.17499999999</v>
      </c>
      <c r="T16" s="337">
        <f>+V16-R16</f>
        <v>-9290.557499999995</v>
      </c>
      <c r="U16" s="338">
        <f>+U10</f>
        <v>3.9785</v>
      </c>
      <c r="V16" s="339">
        <f>22855*U16</f>
        <v>90928.6175</v>
      </c>
      <c r="X16" s="282"/>
      <c r="Y16" s="282"/>
      <c r="Z16" s="306"/>
      <c r="AB16" s="430">
        <f>+AD16-V16</f>
        <v>5014.387000000002</v>
      </c>
      <c r="AC16" s="431">
        <v>4.1979</v>
      </c>
      <c r="AD16" s="432">
        <f>22855*AC16</f>
        <v>95943.0045</v>
      </c>
    </row>
    <row r="17" spans="1:30" ht="12.75">
      <c r="A17" s="399"/>
      <c r="B17" s="401" t="s">
        <v>302</v>
      </c>
      <c r="C17" s="281"/>
      <c r="D17" s="294"/>
      <c r="E17" s="287"/>
      <c r="F17" s="300">
        <f>SUM(F15:F16)</f>
        <v>613308.173647</v>
      </c>
      <c r="H17" s="378">
        <f>SUM(H15:H16)</f>
        <v>13574.498300000007</v>
      </c>
      <c r="I17" s="386"/>
      <c r="J17" s="380">
        <f>SUM(J15:J16)</f>
        <v>626882.671947</v>
      </c>
      <c r="K17" s="381"/>
      <c r="L17" s="382">
        <f>SUM(L15:L16)</f>
        <v>-19843.448423999973</v>
      </c>
      <c r="M17" s="335"/>
      <c r="N17" s="341">
        <f>SUM(N15:N16)</f>
        <v>607039.223523</v>
      </c>
      <c r="O17" s="326"/>
      <c r="P17" s="382">
        <f>SUM(P15:P16)</f>
        <v>-65910.35947300006</v>
      </c>
      <c r="Q17" s="335"/>
      <c r="R17" s="341">
        <f>SUM(R15:R16)</f>
        <v>541128.86405</v>
      </c>
      <c r="T17" s="342">
        <f>SUM(T15:T16)</f>
        <v>-50163.941445000004</v>
      </c>
      <c r="U17" s="338"/>
      <c r="V17" s="344">
        <f>SUM(V15:V16)</f>
        <v>490964.92260499997</v>
      </c>
      <c r="X17" s="282"/>
      <c r="Y17" s="282"/>
      <c r="Z17" s="282"/>
      <c r="AB17" s="427">
        <f>SUM(AB15:AB16)</f>
        <v>5014.387000000002</v>
      </c>
      <c r="AC17" s="431"/>
      <c r="AD17" s="429">
        <f>SUM(AD15:AD16)</f>
        <v>95942.99960499998</v>
      </c>
    </row>
    <row r="18" spans="1:30" ht="12.75">
      <c r="A18" s="399"/>
      <c r="B18" s="399"/>
      <c r="C18" s="281"/>
      <c r="D18" s="294"/>
      <c r="E18" s="144"/>
      <c r="F18" s="292"/>
      <c r="H18" s="383"/>
      <c r="I18" s="387"/>
      <c r="J18" s="388"/>
      <c r="K18" s="381"/>
      <c r="L18" s="385"/>
      <c r="M18" s="345"/>
      <c r="N18" s="346"/>
      <c r="O18" s="326"/>
      <c r="P18" s="385"/>
      <c r="Q18" s="345"/>
      <c r="R18" s="346"/>
      <c r="T18" s="337"/>
      <c r="U18" s="347"/>
      <c r="V18" s="348"/>
      <c r="AB18" s="422"/>
      <c r="AC18" s="423"/>
      <c r="AD18" s="424"/>
    </row>
    <row r="19" spans="1:30" ht="13.5" thickBot="1">
      <c r="A19" s="399"/>
      <c r="B19" s="399"/>
      <c r="C19" s="281"/>
      <c r="D19" s="294"/>
      <c r="E19" s="144"/>
      <c r="F19" s="301">
        <f>+F11+F17</f>
        <v>621843.569947</v>
      </c>
      <c r="H19" s="389">
        <f>+H11+H17</f>
        <v>13660.793660000007</v>
      </c>
      <c r="I19" s="387"/>
      <c r="J19" s="390">
        <f>+J11+J17</f>
        <v>635504.363607</v>
      </c>
      <c r="K19" s="381"/>
      <c r="L19" s="391">
        <f>+L11+L17</f>
        <v>-20067.49442399997</v>
      </c>
      <c r="M19" s="345"/>
      <c r="N19" s="349">
        <f>+N11+N17</f>
        <v>615436.8691830001</v>
      </c>
      <c r="O19" s="326"/>
      <c r="P19" s="391">
        <f>+P11+P17</f>
        <v>-66642.65749300006</v>
      </c>
      <c r="Q19" s="345"/>
      <c r="R19" s="349">
        <f>+R11+R17</f>
        <v>548794.21169</v>
      </c>
      <c r="T19" s="350">
        <f>+T11+T17</f>
        <v>-50639.978985</v>
      </c>
      <c r="U19" s="347"/>
      <c r="V19" s="351">
        <f>+V11+V17</f>
        <v>498154.232705</v>
      </c>
      <c r="AB19" s="433">
        <f>+AB11+AB17</f>
        <v>5014.387000000002</v>
      </c>
      <c r="AC19" s="434"/>
      <c r="AD19" s="435">
        <f>+AD11+AD17</f>
        <v>95942.99970499998</v>
      </c>
    </row>
    <row r="20" spans="1:30" ht="13.5" thickTop="1">
      <c r="A20" s="399"/>
      <c r="B20" s="399"/>
      <c r="D20" s="295"/>
      <c r="E20" s="289"/>
      <c r="F20" s="293"/>
      <c r="H20" s="392"/>
      <c r="I20" s="393"/>
      <c r="J20" s="394"/>
      <c r="K20" s="381"/>
      <c r="L20" s="395"/>
      <c r="M20" s="352"/>
      <c r="N20" s="353"/>
      <c r="O20" s="326"/>
      <c r="P20" s="395"/>
      <c r="Q20" s="352"/>
      <c r="R20" s="353"/>
      <c r="T20" s="354"/>
      <c r="U20" s="355"/>
      <c r="V20" s="356"/>
      <c r="AB20" s="436"/>
      <c r="AC20" s="437"/>
      <c r="AD20" s="438"/>
    </row>
    <row r="21" spans="1:30" ht="12.75">
      <c r="A21" s="399"/>
      <c r="B21" s="399"/>
      <c r="H21" s="326"/>
      <c r="I21" s="326"/>
      <c r="J21" s="326"/>
      <c r="K21" s="326"/>
      <c r="L21" s="327"/>
      <c r="M21" s="327"/>
      <c r="N21" s="327"/>
      <c r="O21" s="326"/>
      <c r="P21" s="327"/>
      <c r="Q21" s="327"/>
      <c r="R21" s="327"/>
      <c r="T21" s="329"/>
      <c r="U21" s="329"/>
      <c r="V21" s="329"/>
      <c r="AB21" s="439"/>
      <c r="AC21" s="439"/>
      <c r="AD21" s="439"/>
    </row>
    <row r="22" spans="1:30" ht="12.75">
      <c r="A22" s="399"/>
      <c r="B22" s="402" t="s">
        <v>281</v>
      </c>
      <c r="H22" s="326"/>
      <c r="I22" s="357" t="s">
        <v>282</v>
      </c>
      <c r="J22" s="357" t="s">
        <v>283</v>
      </c>
      <c r="K22" s="358"/>
      <c r="L22" s="359"/>
      <c r="M22" s="360" t="s">
        <v>282</v>
      </c>
      <c r="N22" s="360" t="s">
        <v>283</v>
      </c>
      <c r="O22" s="326"/>
      <c r="P22" s="359"/>
      <c r="Q22" s="360" t="s">
        <v>282</v>
      </c>
      <c r="R22" s="360" t="s">
        <v>283</v>
      </c>
      <c r="T22" s="361"/>
      <c r="U22" s="362" t="s">
        <v>282</v>
      </c>
      <c r="V22" s="362" t="s">
        <v>283</v>
      </c>
      <c r="X22" s="444" t="s">
        <v>317</v>
      </c>
      <c r="Y22" s="444"/>
      <c r="Z22" s="445">
        <f>+V9+V10</f>
        <v>7189.3101</v>
      </c>
      <c r="AB22" s="440"/>
      <c r="AC22" s="441" t="s">
        <v>282</v>
      </c>
      <c r="AD22" s="441" t="s">
        <v>283</v>
      </c>
    </row>
    <row r="23" spans="1:30" ht="12.75">
      <c r="A23" s="399"/>
      <c r="B23" s="399" t="s">
        <v>303</v>
      </c>
      <c r="H23" s="326"/>
      <c r="I23" s="325">
        <f>+H19</f>
        <v>13660.793660000007</v>
      </c>
      <c r="J23" s="326"/>
      <c r="K23" s="326"/>
      <c r="L23" s="327"/>
      <c r="M23" s="327"/>
      <c r="N23" s="328">
        <f>-L19</f>
        <v>20067.49442399997</v>
      </c>
      <c r="O23" s="326"/>
      <c r="P23" s="327"/>
      <c r="Q23" s="327"/>
      <c r="R23" s="328">
        <f>-P19</f>
        <v>66642.65749300006</v>
      </c>
      <c r="T23" s="329"/>
      <c r="U23" s="329"/>
      <c r="V23" s="330">
        <f>-T19</f>
        <v>50639.978985</v>
      </c>
      <c r="X23" s="444" t="s">
        <v>318</v>
      </c>
      <c r="Y23" s="444"/>
      <c r="Z23" s="445">
        <f>+V15</f>
        <v>400036.305105</v>
      </c>
      <c r="AB23" s="442" t="s">
        <v>315</v>
      </c>
      <c r="AC23" s="443">
        <f>+AB16</f>
        <v>5014.387000000002</v>
      </c>
      <c r="AD23" s="443"/>
    </row>
    <row r="24" spans="1:30" ht="12.75">
      <c r="A24" s="399"/>
      <c r="B24" s="399" t="s">
        <v>266</v>
      </c>
      <c r="H24" s="326"/>
      <c r="I24" s="326"/>
      <c r="J24" s="325">
        <f>+H11</f>
        <v>86.29536000000053</v>
      </c>
      <c r="K24" s="326"/>
      <c r="L24" s="327"/>
      <c r="M24" s="328">
        <f>-L11</f>
        <v>224.04599999999982</v>
      </c>
      <c r="N24" s="327"/>
      <c r="O24" s="326"/>
      <c r="P24" s="327"/>
      <c r="Q24" s="328">
        <f>-P11</f>
        <v>732.2980200000006</v>
      </c>
      <c r="R24" s="327"/>
      <c r="T24" s="329"/>
      <c r="U24" s="330">
        <f>-T11</f>
        <v>476.0375399999998</v>
      </c>
      <c r="V24" s="329"/>
      <c r="X24" s="444" t="s">
        <v>319</v>
      </c>
      <c r="Y24" s="444"/>
      <c r="Z24" s="445">
        <f>+Z22+Z23</f>
        <v>407225.615205</v>
      </c>
      <c r="AB24" s="442"/>
      <c r="AC24" s="443">
        <f>-AB11</f>
        <v>0</v>
      </c>
      <c r="AD24" s="442"/>
    </row>
    <row r="25" spans="1:30" ht="12.75">
      <c r="A25" s="399"/>
      <c r="B25" s="399" t="s">
        <v>284</v>
      </c>
      <c r="H25" s="326"/>
      <c r="I25" s="326"/>
      <c r="J25" s="325">
        <f>+H17</f>
        <v>13574.498300000007</v>
      </c>
      <c r="K25" s="326"/>
      <c r="L25" s="327"/>
      <c r="M25" s="328">
        <f>-L17</f>
        <v>19843.448423999973</v>
      </c>
      <c r="N25" s="327"/>
      <c r="O25" s="326"/>
      <c r="P25" s="327"/>
      <c r="Q25" s="328">
        <f>-P17</f>
        <v>65910.35947300006</v>
      </c>
      <c r="R25" s="327"/>
      <c r="T25" s="329"/>
      <c r="U25" s="330">
        <f>-T17</f>
        <v>50163.941445000004</v>
      </c>
      <c r="V25" s="329"/>
      <c r="X25" s="446" t="s">
        <v>316</v>
      </c>
      <c r="Y25" s="444"/>
      <c r="Z25" s="444"/>
      <c r="AB25" s="442" t="s">
        <v>284</v>
      </c>
      <c r="AC25" s="443"/>
      <c r="AD25" s="443">
        <f>+AC23</f>
        <v>5014.387000000002</v>
      </c>
    </row>
    <row r="26" spans="1:22" ht="12.75">
      <c r="A26" s="399"/>
      <c r="B26" s="399"/>
      <c r="H26" s="326"/>
      <c r="I26" s="326"/>
      <c r="J26" s="326"/>
      <c r="K26" s="326"/>
      <c r="L26" s="327"/>
      <c r="M26" s="327"/>
      <c r="N26" s="327"/>
      <c r="O26" s="326"/>
      <c r="P26" s="327"/>
      <c r="Q26" s="327"/>
      <c r="R26" s="327"/>
      <c r="T26" s="326"/>
      <c r="U26" s="326"/>
      <c r="V26" s="326"/>
    </row>
    <row r="27" spans="8:22" ht="12.75">
      <c r="H27" s="326"/>
      <c r="I27" s="326"/>
      <c r="J27" s="326"/>
      <c r="K27" s="326"/>
      <c r="L27" s="327"/>
      <c r="M27" s="327"/>
      <c r="N27" s="327"/>
      <c r="O27" s="326"/>
      <c r="P27" s="327"/>
      <c r="Q27" s="327"/>
      <c r="R27" s="327"/>
      <c r="T27" s="326"/>
      <c r="U27" s="326"/>
      <c r="V27" s="326"/>
    </row>
    <row r="28" spans="9:14" ht="12.75">
      <c r="I28" s="282"/>
      <c r="J28" s="282"/>
      <c r="K28" s="282"/>
      <c r="M28" s="319"/>
      <c r="N28" s="319"/>
    </row>
    <row r="29" spans="9:14" ht="12.75">
      <c r="I29" s="282"/>
      <c r="J29" s="282"/>
      <c r="K29" s="282"/>
      <c r="M29" s="319"/>
      <c r="N29" s="319"/>
    </row>
  </sheetData>
  <sheetProtection/>
  <mergeCells count="7">
    <mergeCell ref="AB5:AD5"/>
    <mergeCell ref="T5:V5"/>
    <mergeCell ref="D5:F5"/>
    <mergeCell ref="H5:J5"/>
    <mergeCell ref="L5:N5"/>
    <mergeCell ref="P5:R5"/>
    <mergeCell ref="X5:Z5"/>
  </mergeCells>
  <printOptions/>
  <pageMargins left="0.24" right="0.2" top="0.64" bottom="0.57" header="0.26" footer="0.18"/>
  <pageSetup horizontalDpi="300" verticalDpi="300" orientation="landscape" paperSize="9" r:id="rId2"/>
  <headerFooter alignWithMargins="0">
    <oddHeader>&amp;C&amp;F&amp;R&amp;D
&amp;T</oddHeader>
  </headerFooter>
  <drawing r:id="rId1"/>
</worksheet>
</file>

<file path=xl/worksheets/sheet4.xml><?xml version="1.0" encoding="utf-8"?>
<worksheet xmlns="http://schemas.openxmlformats.org/spreadsheetml/2006/main" xmlns:r="http://schemas.openxmlformats.org/officeDocument/2006/relationships">
  <sheetPr>
    <tabColor rgb="FFFFC000"/>
  </sheetPr>
  <dimension ref="A2:O444"/>
  <sheetViews>
    <sheetView workbookViewId="0" topLeftCell="A1">
      <selection activeCell="E19" sqref="E19"/>
    </sheetView>
  </sheetViews>
  <sheetFormatPr defaultColWidth="10.28125" defaultRowHeight="12.75"/>
  <cols>
    <col min="1" max="1" width="5.28125" style="185" customWidth="1"/>
    <col min="2" max="2" width="10.421875" style="185" customWidth="1"/>
    <col min="3" max="3" width="6.00390625" style="185" bestFit="1" customWidth="1"/>
    <col min="4" max="4" width="14.140625" style="185" bestFit="1" customWidth="1"/>
    <col min="5" max="5" width="8.57421875" style="185" bestFit="1" customWidth="1"/>
    <col min="6" max="6" width="5.140625" style="186" bestFit="1" customWidth="1"/>
    <col min="7" max="7" width="7.421875" style="186" bestFit="1" customWidth="1"/>
    <col min="8" max="8" width="17.421875" style="185" customWidth="1"/>
    <col min="9" max="9" width="1.57421875" style="185" customWidth="1"/>
    <col min="10" max="10" width="11.00390625" style="185" bestFit="1" customWidth="1"/>
    <col min="11" max="11" width="1.1484375" style="185" customWidth="1"/>
    <col min="12" max="12" width="15.28125" style="185" customWidth="1"/>
    <col min="13" max="13" width="0.5625" style="185" customWidth="1"/>
    <col min="14" max="14" width="3.8515625" style="187" customWidth="1"/>
    <col min="15" max="15" width="17.7109375" style="185" customWidth="1"/>
    <col min="16" max="16384" width="10.28125" style="185" customWidth="1"/>
  </cols>
  <sheetData>
    <row r="1" ht="5.25" customHeight="1"/>
    <row r="2" spans="1:10" ht="12.75">
      <c r="A2" s="188" t="s">
        <v>203</v>
      </c>
      <c r="J2" s="189"/>
    </row>
    <row r="3" ht="12.75">
      <c r="A3" s="188" t="s">
        <v>321</v>
      </c>
    </row>
    <row r="5" spans="1:7" s="191" customFormat="1" ht="12.75">
      <c r="A5" s="190" t="s">
        <v>204</v>
      </c>
      <c r="F5" s="192"/>
      <c r="G5" s="192"/>
    </row>
    <row r="6" spans="6:14" s="191" customFormat="1" ht="12.75">
      <c r="F6" s="192"/>
      <c r="G6" s="192"/>
      <c r="H6" s="192"/>
      <c r="I6" s="192"/>
      <c r="J6" s="192"/>
      <c r="K6" s="192"/>
      <c r="L6" s="192"/>
      <c r="N6" s="192"/>
    </row>
    <row r="7" spans="1:14" s="191" customFormat="1" ht="12.75">
      <c r="A7" s="193"/>
      <c r="F7" s="192"/>
      <c r="G7" s="192"/>
      <c r="H7" s="194"/>
      <c r="I7" s="194"/>
      <c r="J7" s="194"/>
      <c r="K7" s="194"/>
      <c r="L7" s="194"/>
      <c r="N7" s="195"/>
    </row>
    <row r="8" spans="4:15" s="191" customFormat="1" ht="12.75">
      <c r="D8" s="196" t="s">
        <v>205</v>
      </c>
      <c r="E8" s="196" t="s">
        <v>206</v>
      </c>
      <c r="F8" s="197"/>
      <c r="G8" s="198" t="s">
        <v>207</v>
      </c>
      <c r="H8" s="199" t="s">
        <v>208</v>
      </c>
      <c r="I8" s="200"/>
      <c r="L8" s="191" t="s">
        <v>307</v>
      </c>
      <c r="O8" s="191" t="s">
        <v>306</v>
      </c>
    </row>
    <row r="9" spans="4:15" s="191" customFormat="1" ht="12.75">
      <c r="D9" s="201"/>
      <c r="E9" s="201" t="s">
        <v>209</v>
      </c>
      <c r="F9" s="202" t="s">
        <v>210</v>
      </c>
      <c r="G9" s="203" t="s">
        <v>211</v>
      </c>
      <c r="H9" s="204" t="s">
        <v>205</v>
      </c>
      <c r="I9" s="205"/>
      <c r="K9" s="303" t="s">
        <v>287</v>
      </c>
      <c r="L9" s="194" t="e">
        <f>+CIS!#REF!*1000</f>
        <v>#REF!</v>
      </c>
      <c r="O9" s="403" t="e">
        <f>+CIS!#REF!*1000</f>
        <v>#REF!</v>
      </c>
    </row>
    <row r="10" spans="4:15" s="206" customFormat="1" ht="12.75">
      <c r="D10" s="207"/>
      <c r="E10" s="207" t="s">
        <v>212</v>
      </c>
      <c r="F10" s="208" t="s">
        <v>212</v>
      </c>
      <c r="G10" s="209" t="s">
        <v>213</v>
      </c>
      <c r="H10" s="210"/>
      <c r="I10" s="211"/>
      <c r="K10" s="302" t="s">
        <v>286</v>
      </c>
      <c r="L10" s="304" t="e">
        <f>+CIS!#REF!*1000</f>
        <v>#REF!</v>
      </c>
      <c r="M10" s="304"/>
      <c r="N10" s="305"/>
      <c r="O10" s="304" t="e">
        <f>+CIS!#REF!*1000</f>
        <v>#REF!</v>
      </c>
    </row>
    <row r="11" spans="4:15" s="206" customFormat="1" ht="12.75">
      <c r="D11" s="213"/>
      <c r="E11" s="213"/>
      <c r="F11" s="213"/>
      <c r="H11" s="214"/>
      <c r="I11" s="213"/>
      <c r="J11" s="213"/>
      <c r="L11" s="304"/>
      <c r="M11" s="304"/>
      <c r="N11" s="305"/>
      <c r="O11" s="304"/>
    </row>
    <row r="12" spans="2:14" s="206" customFormat="1" ht="12.75">
      <c r="B12" s="215" t="s">
        <v>214</v>
      </c>
      <c r="D12" s="213"/>
      <c r="E12" s="213"/>
      <c r="F12" s="213"/>
      <c r="H12" s="214"/>
      <c r="I12" s="213"/>
      <c r="J12" s="213"/>
      <c r="N12" s="212"/>
    </row>
    <row r="13" spans="2:14" s="206" customFormat="1" ht="12.75">
      <c r="B13" s="206" t="s">
        <v>215</v>
      </c>
      <c r="D13" s="216">
        <v>195066690</v>
      </c>
      <c r="E13" s="213" t="s">
        <v>216</v>
      </c>
      <c r="F13" s="213" t="s">
        <v>216</v>
      </c>
      <c r="G13" s="206">
        <v>1</v>
      </c>
      <c r="H13" s="217">
        <f>D13*G13/G15</f>
        <v>65022230</v>
      </c>
      <c r="I13" s="213"/>
      <c r="J13" s="213"/>
      <c r="N13" s="212"/>
    </row>
    <row r="14" spans="2:14" s="206" customFormat="1" ht="12.75">
      <c r="B14" s="206" t="s">
        <v>217</v>
      </c>
      <c r="D14" s="216">
        <v>195066690</v>
      </c>
      <c r="E14" s="213" t="s">
        <v>216</v>
      </c>
      <c r="F14" s="213" t="s">
        <v>216</v>
      </c>
      <c r="G14" s="405">
        <v>2</v>
      </c>
      <c r="H14" s="218">
        <f>D14*G14/G15</f>
        <v>130044460</v>
      </c>
      <c r="I14" s="213"/>
      <c r="J14" s="213"/>
      <c r="N14" s="212"/>
    </row>
    <row r="15" spans="2:14" s="206" customFormat="1" ht="13.5" thickBot="1">
      <c r="B15" s="219" t="s">
        <v>218</v>
      </c>
      <c r="E15" s="213"/>
      <c r="F15" s="213"/>
      <c r="G15" s="220">
        <f>SUM(G13:G14)</f>
        <v>3</v>
      </c>
      <c r="H15" s="221">
        <f>SUM(H13:H14)</f>
        <v>195066690</v>
      </c>
      <c r="I15" s="216">
        <f>D14</f>
        <v>195066690</v>
      </c>
      <c r="N15" s="212"/>
    </row>
    <row r="16" spans="4:15" s="206" customFormat="1" ht="12.75">
      <c r="D16" s="216"/>
      <c r="E16" s="213"/>
      <c r="F16" s="213"/>
      <c r="H16" s="216"/>
      <c r="I16" s="216"/>
      <c r="L16" s="222" t="s">
        <v>219</v>
      </c>
      <c r="M16" s="223"/>
      <c r="N16" s="223"/>
      <c r="O16" s="224"/>
    </row>
    <row r="17" spans="4:15" s="206" customFormat="1" ht="12.75">
      <c r="D17" s="216"/>
      <c r="E17" s="213"/>
      <c r="F17" s="213"/>
      <c r="H17" s="216"/>
      <c r="I17" s="216"/>
      <c r="L17" s="225"/>
      <c r="M17" s="191"/>
      <c r="N17" s="191"/>
      <c r="O17" s="226" t="s">
        <v>3</v>
      </c>
    </row>
    <row r="18" spans="6:15" s="191" customFormat="1" ht="12.75">
      <c r="F18" s="192"/>
      <c r="G18" s="192"/>
      <c r="H18" s="227">
        <v>2010</v>
      </c>
      <c r="J18" s="227" t="s">
        <v>220</v>
      </c>
      <c r="L18" s="225" t="s">
        <v>221</v>
      </c>
      <c r="O18" s="404" t="e">
        <f>+O10/1000</f>
        <v>#REF!</v>
      </c>
    </row>
    <row r="19" spans="1:15" s="191" customFormat="1" ht="38.25">
      <c r="A19" s="219" t="s">
        <v>222</v>
      </c>
      <c r="B19" s="190" t="s">
        <v>223</v>
      </c>
      <c r="C19" s="190"/>
      <c r="D19" s="190"/>
      <c r="E19" s="190"/>
      <c r="F19" s="192"/>
      <c r="G19" s="192"/>
      <c r="H19" s="194"/>
      <c r="I19" s="194"/>
      <c r="J19" s="194"/>
      <c r="K19" s="194"/>
      <c r="L19" s="228" t="str">
        <f>B22</f>
        <v>Weighted average number of ordinary shares</v>
      </c>
      <c r="O19" s="229">
        <f>H22/1000</f>
        <v>195066.69</v>
      </c>
    </row>
    <row r="20" spans="6:15" s="191" customFormat="1" ht="12.75">
      <c r="F20" s="192"/>
      <c r="G20" s="192"/>
      <c r="H20" s="194"/>
      <c r="I20" s="194"/>
      <c r="J20" s="194"/>
      <c r="K20" s="194"/>
      <c r="L20" s="225"/>
      <c r="O20" s="230"/>
    </row>
    <row r="21" spans="6:15" s="191" customFormat="1" ht="12.75">
      <c r="F21" s="192"/>
      <c r="G21" s="192"/>
      <c r="H21" s="194"/>
      <c r="I21" s="194"/>
      <c r="J21" s="194"/>
      <c r="K21" s="194"/>
      <c r="L21" s="231" t="str">
        <f>B30</f>
        <v>Basic EPS (RM)</v>
      </c>
      <c r="M21" s="232"/>
      <c r="N21" s="232"/>
      <c r="O21" s="233" t="e">
        <f>O18/O19*100</f>
        <v>#REF!</v>
      </c>
    </row>
    <row r="22" spans="1:14" s="191" customFormat="1" ht="12.75">
      <c r="A22" s="193"/>
      <c r="B22" s="191" t="s">
        <v>218</v>
      </c>
      <c r="F22" s="234"/>
      <c r="G22" s="234"/>
      <c r="H22" s="235">
        <f>H15</f>
        <v>195066690</v>
      </c>
      <c r="I22" s="194"/>
      <c r="J22" s="236" t="s">
        <v>224</v>
      </c>
      <c r="K22" s="194"/>
      <c r="L22" s="194"/>
      <c r="N22" s="195"/>
    </row>
    <row r="23" spans="6:12" s="191" customFormat="1" ht="12.75" hidden="1">
      <c r="F23" s="192"/>
      <c r="G23" s="192"/>
      <c r="H23" s="194"/>
      <c r="I23" s="194"/>
      <c r="J23" s="236"/>
      <c r="K23" s="194"/>
      <c r="L23" s="194"/>
    </row>
    <row r="24" spans="1:14" s="191" customFormat="1" ht="9.75" customHeight="1">
      <c r="A24" s="193"/>
      <c r="F24" s="192"/>
      <c r="G24" s="192"/>
      <c r="H24" s="194"/>
      <c r="I24" s="194"/>
      <c r="J24" s="236"/>
      <c r="K24" s="194"/>
      <c r="L24" s="194"/>
      <c r="N24" s="195"/>
    </row>
    <row r="25" spans="6:12" s="191" customFormat="1" ht="12.75" hidden="1">
      <c r="F25" s="192"/>
      <c r="G25" s="192"/>
      <c r="H25" s="194"/>
      <c r="I25" s="194"/>
      <c r="J25" s="236"/>
      <c r="K25" s="194"/>
      <c r="L25" s="194"/>
    </row>
    <row r="26" spans="1:14" s="191" customFormat="1" ht="12.75">
      <c r="A26" s="193"/>
      <c r="B26" s="191" t="s">
        <v>305</v>
      </c>
      <c r="F26" s="237"/>
      <c r="G26" s="237"/>
      <c r="H26" s="403" t="e">
        <f>+CIS!#REF!*1000</f>
        <v>#REF!</v>
      </c>
      <c r="I26" s="194"/>
      <c r="J26" s="236" t="s">
        <v>225</v>
      </c>
      <c r="K26" s="194"/>
      <c r="L26" s="194"/>
      <c r="N26" s="195"/>
    </row>
    <row r="27" spans="6:12" s="191" customFormat="1" ht="12.75" hidden="1">
      <c r="F27" s="192"/>
      <c r="G27" s="192"/>
      <c r="H27" s="194"/>
      <c r="I27" s="194"/>
      <c r="J27" s="236"/>
      <c r="K27" s="194"/>
      <c r="L27" s="194"/>
    </row>
    <row r="28" spans="1:14" s="191" customFormat="1" ht="8.25" customHeight="1">
      <c r="A28" s="193"/>
      <c r="F28" s="192"/>
      <c r="G28" s="192"/>
      <c r="H28" s="194"/>
      <c r="I28" s="194"/>
      <c r="J28" s="236"/>
      <c r="K28" s="194"/>
      <c r="L28" s="194"/>
      <c r="N28" s="195"/>
    </row>
    <row r="29" spans="6:12" s="191" customFormat="1" ht="12.75" hidden="1">
      <c r="F29" s="192"/>
      <c r="G29" s="192"/>
      <c r="H29" s="194"/>
      <c r="I29" s="194"/>
      <c r="J29" s="236"/>
      <c r="K29" s="194"/>
      <c r="L29" s="194"/>
    </row>
    <row r="30" spans="1:14" s="191" customFormat="1" ht="13.5" thickBot="1">
      <c r="A30" s="193"/>
      <c r="B30" s="191" t="s">
        <v>226</v>
      </c>
      <c r="F30" s="192"/>
      <c r="G30" s="192"/>
      <c r="H30" s="238" t="e">
        <f>H26/H22*100</f>
        <v>#REF!</v>
      </c>
      <c r="I30" s="194"/>
      <c r="J30" s="236" t="s">
        <v>227</v>
      </c>
      <c r="K30" s="194"/>
      <c r="L30" s="194"/>
      <c r="N30" s="195"/>
    </row>
    <row r="31" spans="1:12" s="191" customFormat="1" ht="12.75" hidden="1">
      <c r="A31" s="193"/>
      <c r="F31" s="192"/>
      <c r="G31" s="192"/>
      <c r="H31" s="194"/>
      <c r="I31" s="194"/>
      <c r="J31" s="236"/>
      <c r="K31" s="194"/>
      <c r="L31" s="194"/>
    </row>
    <row r="32" spans="1:14" s="191" customFormat="1" ht="12.75">
      <c r="A32" s="193"/>
      <c r="F32" s="192"/>
      <c r="G32" s="192"/>
      <c r="H32" s="194"/>
      <c r="I32" s="194"/>
      <c r="J32" s="236"/>
      <c r="K32" s="194"/>
      <c r="L32" s="194"/>
      <c r="N32" s="195"/>
    </row>
    <row r="33" spans="6:12" s="191" customFormat="1" ht="12.75" hidden="1">
      <c r="F33" s="192"/>
      <c r="G33" s="192"/>
      <c r="H33" s="194"/>
      <c r="I33" s="194"/>
      <c r="J33" s="236"/>
      <c r="K33" s="194"/>
      <c r="L33" s="194"/>
    </row>
    <row r="34" spans="1:14" s="191" customFormat="1" ht="12.75">
      <c r="A34" s="193"/>
      <c r="F34" s="192"/>
      <c r="G34" s="192"/>
      <c r="H34" s="194"/>
      <c r="I34" s="194"/>
      <c r="J34" s="236"/>
      <c r="K34" s="194"/>
      <c r="L34" s="194"/>
      <c r="N34" s="195"/>
    </row>
    <row r="35" spans="6:12" s="191" customFormat="1" ht="12.75" hidden="1">
      <c r="F35" s="192"/>
      <c r="G35" s="192"/>
      <c r="H35" s="194"/>
      <c r="I35" s="194"/>
      <c r="J35" s="236"/>
      <c r="K35" s="194"/>
      <c r="L35" s="194"/>
    </row>
    <row r="36" spans="1:14" s="191" customFormat="1" ht="12.75">
      <c r="A36" s="219" t="s">
        <v>228</v>
      </c>
      <c r="B36" s="190" t="s">
        <v>229</v>
      </c>
      <c r="C36" s="190"/>
      <c r="D36" s="190"/>
      <c r="E36" s="190"/>
      <c r="F36" s="192"/>
      <c r="G36" s="192"/>
      <c r="H36" s="194"/>
      <c r="I36" s="194"/>
      <c r="J36" s="239"/>
      <c r="K36" s="194"/>
      <c r="L36" s="194"/>
      <c r="N36" s="194"/>
    </row>
    <row r="37" spans="6:14" s="191" customFormat="1" ht="13.5" thickBot="1">
      <c r="F37" s="192"/>
      <c r="G37" s="192"/>
      <c r="H37" s="194"/>
      <c r="I37" s="194"/>
      <c r="J37" s="240"/>
      <c r="K37" s="194"/>
      <c r="L37" s="194"/>
      <c r="N37" s="194"/>
    </row>
    <row r="38" spans="2:14" s="191" customFormat="1" ht="12.75">
      <c r="B38" s="455" t="s">
        <v>230</v>
      </c>
      <c r="C38" s="456"/>
      <c r="D38" s="456"/>
      <c r="E38" s="456"/>
      <c r="F38" s="457"/>
      <c r="G38" s="457"/>
      <c r="H38" s="458"/>
      <c r="I38" s="458"/>
      <c r="J38" s="459"/>
      <c r="K38" s="458"/>
      <c r="L38" s="460"/>
      <c r="N38" s="194"/>
    </row>
    <row r="39" spans="2:14" s="191" customFormat="1" ht="12.75">
      <c r="B39" s="461"/>
      <c r="F39" s="192"/>
      <c r="G39" s="192"/>
      <c r="H39" s="194"/>
      <c r="I39" s="194"/>
      <c r="J39" s="240"/>
      <c r="K39" s="194"/>
      <c r="L39" s="462"/>
      <c r="N39" s="194"/>
    </row>
    <row r="40" spans="2:12" s="191" customFormat="1" ht="12.75">
      <c r="B40" s="461" t="s">
        <v>218</v>
      </c>
      <c r="F40" s="234"/>
      <c r="G40" s="234"/>
      <c r="H40" s="194">
        <f>H22</f>
        <v>195066690</v>
      </c>
      <c r="I40" s="194"/>
      <c r="J40" s="239" t="s">
        <v>231</v>
      </c>
      <c r="K40" s="194"/>
      <c r="L40" s="462"/>
    </row>
    <row r="41" spans="2:12" s="191" customFormat="1" ht="12.75">
      <c r="B41" s="461" t="s">
        <v>232</v>
      </c>
      <c r="F41" s="192"/>
      <c r="G41" s="192"/>
      <c r="H41" s="241">
        <f>H67</f>
        <v>0.6349999999999999</v>
      </c>
      <c r="J41" s="239" t="s">
        <v>233</v>
      </c>
      <c r="L41" s="463"/>
    </row>
    <row r="42" spans="2:12" s="191" customFormat="1" ht="17.25" customHeight="1">
      <c r="B42" s="461"/>
      <c r="F42" s="192"/>
      <c r="G42" s="192"/>
      <c r="H42" s="194"/>
      <c r="I42" s="194"/>
      <c r="J42" s="239"/>
      <c r="K42" s="194"/>
      <c r="L42" s="462"/>
    </row>
    <row r="43" spans="2:12" s="191" customFormat="1" ht="17.25" customHeight="1">
      <c r="B43" s="464" t="s">
        <v>234</v>
      </c>
      <c r="C43" s="242"/>
      <c r="D43" s="242"/>
      <c r="F43" s="192"/>
      <c r="G43" s="192"/>
      <c r="H43" s="243">
        <v>29211830</v>
      </c>
      <c r="I43" s="194"/>
      <c r="J43" s="239" t="s">
        <v>235</v>
      </c>
      <c r="K43" s="194"/>
      <c r="L43" s="462"/>
    </row>
    <row r="44" spans="2:12" s="191" customFormat="1" ht="17.25" customHeight="1">
      <c r="B44" s="461" t="s">
        <v>236</v>
      </c>
      <c r="F44" s="192"/>
      <c r="G44" s="192"/>
      <c r="H44" s="244">
        <v>1.5</v>
      </c>
      <c r="I44" s="194"/>
      <c r="J44" s="239" t="s">
        <v>237</v>
      </c>
      <c r="K44" s="194" t="s">
        <v>237</v>
      </c>
      <c r="L44" s="462"/>
    </row>
    <row r="45" spans="2:12" s="191" customFormat="1" ht="17.25" customHeight="1">
      <c r="B45" s="461"/>
      <c r="F45" s="192"/>
      <c r="G45" s="192"/>
      <c r="H45" s="194"/>
      <c r="I45" s="194"/>
      <c r="J45" s="239"/>
      <c r="K45" s="194"/>
      <c r="L45" s="462"/>
    </row>
    <row r="46" spans="2:12" s="191" customFormat="1" ht="17.25" customHeight="1">
      <c r="B46" s="461"/>
      <c r="F46" s="192"/>
      <c r="G46" s="192"/>
      <c r="H46" s="194"/>
      <c r="I46" s="194"/>
      <c r="J46" s="239"/>
      <c r="K46" s="194"/>
      <c r="L46" s="462"/>
    </row>
    <row r="47" spans="2:12" s="191" customFormat="1" ht="17.25" customHeight="1">
      <c r="B47" s="461"/>
      <c r="F47" s="192"/>
      <c r="G47" s="192"/>
      <c r="H47" s="194"/>
      <c r="I47" s="194"/>
      <c r="J47" s="239"/>
      <c r="K47" s="194"/>
      <c r="L47" s="462"/>
    </row>
    <row r="48" spans="2:12" s="191" customFormat="1" ht="17.25" customHeight="1" thickBot="1">
      <c r="B48" s="465"/>
      <c r="C48" s="466"/>
      <c r="D48" s="466"/>
      <c r="E48" s="466"/>
      <c r="F48" s="467"/>
      <c r="G48" s="467"/>
      <c r="H48" s="468"/>
      <c r="I48" s="468"/>
      <c r="J48" s="469"/>
      <c r="K48" s="468"/>
      <c r="L48" s="470"/>
    </row>
    <row r="49" spans="1:14" s="206" customFormat="1" ht="12.75">
      <c r="A49" s="190" t="s">
        <v>238</v>
      </c>
      <c r="F49" s="245"/>
      <c r="G49" s="245"/>
      <c r="N49" s="212"/>
    </row>
    <row r="50" spans="6:14" s="206" customFormat="1" ht="12.75">
      <c r="F50" s="245"/>
      <c r="G50" s="245"/>
      <c r="N50" s="212"/>
    </row>
    <row r="51" spans="3:14" s="206" customFormat="1" ht="12.75">
      <c r="C51" s="246" t="s">
        <v>239</v>
      </c>
      <c r="E51" s="246" t="s">
        <v>240</v>
      </c>
      <c r="F51" s="245"/>
      <c r="G51" s="245"/>
      <c r="H51" s="246" t="s">
        <v>241</v>
      </c>
      <c r="N51" s="212"/>
    </row>
    <row r="52" spans="3:14" s="206" customFormat="1" ht="12.75">
      <c r="C52" s="247" t="s">
        <v>224</v>
      </c>
      <c r="E52" s="247" t="s">
        <v>225</v>
      </c>
      <c r="F52" s="245"/>
      <c r="G52" s="245"/>
      <c r="H52" s="247" t="s">
        <v>242</v>
      </c>
      <c r="N52" s="212"/>
    </row>
    <row r="53" spans="1:14" s="206" customFormat="1" ht="12.75">
      <c r="A53" s="185"/>
      <c r="B53" s="248">
        <v>39995</v>
      </c>
      <c r="C53" s="249">
        <v>0.79</v>
      </c>
      <c r="D53" s="250" t="s">
        <v>243</v>
      </c>
      <c r="E53" s="249">
        <v>0.59</v>
      </c>
      <c r="F53" s="250" t="s">
        <v>243</v>
      </c>
      <c r="G53" s="250"/>
      <c r="H53" s="249">
        <f aca="true" t="shared" si="0" ref="H53:H64">SUM(C53:E53)/2</f>
        <v>0.69</v>
      </c>
      <c r="J53" s="185"/>
      <c r="K53" s="206">
        <v>0.34</v>
      </c>
      <c r="N53" s="212"/>
    </row>
    <row r="54" spans="1:14" s="206" customFormat="1" ht="12.75">
      <c r="A54" s="185"/>
      <c r="B54" s="248">
        <v>40026</v>
      </c>
      <c r="C54" s="249">
        <v>0.63</v>
      </c>
      <c r="E54" s="249">
        <v>0.6</v>
      </c>
      <c r="F54" s="245"/>
      <c r="G54" s="245"/>
      <c r="H54" s="249">
        <f t="shared" si="0"/>
        <v>0.615</v>
      </c>
      <c r="J54" s="185"/>
      <c r="K54" s="206">
        <v>0.45</v>
      </c>
      <c r="N54" s="212"/>
    </row>
    <row r="55" spans="1:14" s="206" customFormat="1" ht="12.75">
      <c r="A55" s="185"/>
      <c r="B55" s="248">
        <v>40057</v>
      </c>
      <c r="C55" s="249">
        <v>0.6</v>
      </c>
      <c r="E55" s="249">
        <v>0.6</v>
      </c>
      <c r="F55" s="245"/>
      <c r="G55" s="245"/>
      <c r="H55" s="249">
        <f t="shared" si="0"/>
        <v>0.6</v>
      </c>
      <c r="J55" s="185"/>
      <c r="K55" s="206">
        <v>0.33</v>
      </c>
      <c r="N55" s="212"/>
    </row>
    <row r="56" spans="1:14" s="206" customFormat="1" ht="12.75">
      <c r="A56" s="185"/>
      <c r="B56" s="248">
        <v>40087</v>
      </c>
      <c r="C56" s="249"/>
      <c r="E56" s="249"/>
      <c r="F56" s="245"/>
      <c r="G56" s="245"/>
      <c r="H56" s="249">
        <f t="shared" si="0"/>
        <v>0</v>
      </c>
      <c r="J56" s="185"/>
      <c r="K56" s="206">
        <v>0.335</v>
      </c>
      <c r="N56" s="212"/>
    </row>
    <row r="57" spans="1:14" s="206" customFormat="1" ht="12.75">
      <c r="A57" s="185"/>
      <c r="B57" s="248">
        <v>40118</v>
      </c>
      <c r="C57" s="249"/>
      <c r="E57" s="249"/>
      <c r="F57" s="245"/>
      <c r="G57" s="245"/>
      <c r="H57" s="249">
        <f t="shared" si="0"/>
        <v>0</v>
      </c>
      <c r="J57" s="185"/>
      <c r="K57" s="206">
        <v>0.3</v>
      </c>
      <c r="N57" s="212"/>
    </row>
    <row r="58" spans="1:14" s="206" customFormat="1" ht="12.75">
      <c r="A58" s="185"/>
      <c r="B58" s="248">
        <v>40148</v>
      </c>
      <c r="C58" s="249"/>
      <c r="E58" s="249"/>
      <c r="F58" s="245"/>
      <c r="G58" s="245"/>
      <c r="H58" s="249">
        <f t="shared" si="0"/>
        <v>0</v>
      </c>
      <c r="J58" s="185"/>
      <c r="K58" s="206">
        <v>0.33</v>
      </c>
      <c r="N58" s="212"/>
    </row>
    <row r="59" spans="1:14" s="206" customFormat="1" ht="12.75">
      <c r="A59" s="185"/>
      <c r="B59" s="248">
        <v>40179</v>
      </c>
      <c r="C59" s="363"/>
      <c r="E59" s="363"/>
      <c r="F59" s="251"/>
      <c r="G59" s="251"/>
      <c r="H59" s="249">
        <f t="shared" si="0"/>
        <v>0</v>
      </c>
      <c r="I59" s="252"/>
      <c r="J59" s="185"/>
      <c r="K59" s="206">
        <v>0.605</v>
      </c>
      <c r="N59" s="212"/>
    </row>
    <row r="60" spans="1:14" s="206" customFormat="1" ht="12.75">
      <c r="A60" s="185"/>
      <c r="B60" s="248">
        <v>40210</v>
      </c>
      <c r="C60" s="363"/>
      <c r="E60" s="363"/>
      <c r="F60" s="251"/>
      <c r="G60" s="251"/>
      <c r="H60" s="249">
        <f t="shared" si="0"/>
        <v>0</v>
      </c>
      <c r="I60" s="252"/>
      <c r="J60" s="185"/>
      <c r="K60" s="206">
        <v>0.56</v>
      </c>
      <c r="N60" s="212"/>
    </row>
    <row r="61" spans="1:14" s="206" customFormat="1" ht="12.75">
      <c r="A61" s="185"/>
      <c r="B61" s="248">
        <v>40238</v>
      </c>
      <c r="C61" s="363"/>
      <c r="E61" s="363"/>
      <c r="F61" s="251"/>
      <c r="G61" s="251"/>
      <c r="H61" s="249">
        <f t="shared" si="0"/>
        <v>0</v>
      </c>
      <c r="I61" s="252"/>
      <c r="J61" s="185"/>
      <c r="K61" s="206">
        <v>0.56</v>
      </c>
      <c r="N61" s="212"/>
    </row>
    <row r="62" spans="1:14" s="206" customFormat="1" ht="12.75">
      <c r="A62" s="185"/>
      <c r="B62" s="248">
        <v>40269</v>
      </c>
      <c r="C62" s="249"/>
      <c r="E62" s="249"/>
      <c r="F62" s="251"/>
      <c r="G62" s="251"/>
      <c r="H62" s="249">
        <f t="shared" si="0"/>
        <v>0</v>
      </c>
      <c r="I62" s="252"/>
      <c r="J62" s="185"/>
      <c r="K62" s="206">
        <v>0.545</v>
      </c>
      <c r="N62" s="212"/>
    </row>
    <row r="63" spans="1:14" s="206" customFormat="1" ht="12.75">
      <c r="A63" s="185"/>
      <c r="B63" s="248">
        <v>40299</v>
      </c>
      <c r="C63" s="249"/>
      <c r="E63" s="249"/>
      <c r="F63" s="253"/>
      <c r="G63" s="253"/>
      <c r="H63" s="249">
        <f t="shared" si="0"/>
        <v>0</v>
      </c>
      <c r="I63" s="252"/>
      <c r="J63" s="185"/>
      <c r="K63" s="206">
        <v>0.37</v>
      </c>
      <c r="N63" s="212"/>
    </row>
    <row r="64" spans="1:14" s="206" customFormat="1" ht="12.75">
      <c r="A64" s="185"/>
      <c r="B64" s="248">
        <v>40330</v>
      </c>
      <c r="C64" s="249"/>
      <c r="E64" s="249"/>
      <c r="F64" s="251"/>
      <c r="G64" s="251"/>
      <c r="H64" s="254">
        <f t="shared" si="0"/>
        <v>0</v>
      </c>
      <c r="I64" s="252"/>
      <c r="N64" s="212"/>
    </row>
    <row r="65" spans="1:14" s="206" customFormat="1" ht="13.5" thickBot="1">
      <c r="A65" s="206" t="s">
        <v>2</v>
      </c>
      <c r="B65" s="185"/>
      <c r="C65" s="185"/>
      <c r="D65" s="185"/>
      <c r="E65" s="185"/>
      <c r="F65" s="186"/>
      <c r="G65" s="186"/>
      <c r="H65" s="255">
        <f>SUM(H53:H64)</f>
        <v>1.9049999999999998</v>
      </c>
      <c r="J65" s="256" t="s">
        <v>244</v>
      </c>
      <c r="N65" s="212"/>
    </row>
    <row r="66" spans="2:14" s="206" customFormat="1" ht="12.75">
      <c r="B66" s="185"/>
      <c r="C66" s="185"/>
      <c r="D66" s="185"/>
      <c r="E66" s="185"/>
      <c r="F66" s="186"/>
      <c r="G66" s="186"/>
      <c r="J66" s="256"/>
      <c r="N66" s="212"/>
    </row>
    <row r="67" spans="1:14" s="206" customFormat="1" ht="13.5" thickBot="1">
      <c r="A67" s="206" t="s">
        <v>241</v>
      </c>
      <c r="B67" s="185"/>
      <c r="C67" s="185"/>
      <c r="D67" s="185"/>
      <c r="E67" s="185"/>
      <c r="F67" s="186"/>
      <c r="G67" s="186"/>
      <c r="H67" s="257">
        <f>H65/G15</f>
        <v>0.6349999999999999</v>
      </c>
      <c r="J67" s="256" t="s">
        <v>328</v>
      </c>
      <c r="N67" s="212"/>
    </row>
    <row r="68" spans="6:14" s="206" customFormat="1" ht="12.75">
      <c r="F68" s="258"/>
      <c r="G68" s="258"/>
      <c r="N68" s="212"/>
    </row>
    <row r="69" spans="2:12" s="191" customFormat="1" ht="17.25" customHeight="1">
      <c r="B69" s="471" t="s">
        <v>245</v>
      </c>
      <c r="F69" s="192"/>
      <c r="G69" s="192"/>
      <c r="H69" s="194"/>
      <c r="I69" s="194"/>
      <c r="J69" s="239"/>
      <c r="K69" s="194"/>
      <c r="L69" s="194"/>
    </row>
    <row r="70" spans="6:12" s="191" customFormat="1" ht="17.25" customHeight="1">
      <c r="F70" s="192"/>
      <c r="G70" s="192"/>
      <c r="H70" s="194"/>
      <c r="I70" s="194"/>
      <c r="J70" s="239"/>
      <c r="K70" s="194"/>
      <c r="L70" s="194"/>
    </row>
    <row r="71" spans="2:12" s="191" customFormat="1" ht="12.75">
      <c r="B71" s="191" t="s">
        <v>218</v>
      </c>
      <c r="F71" s="234"/>
      <c r="G71" s="234"/>
      <c r="H71" s="194">
        <f>H22</f>
        <v>195066690</v>
      </c>
      <c r="I71" s="194"/>
      <c r="J71" s="239" t="s">
        <v>231</v>
      </c>
      <c r="K71" s="194"/>
      <c r="L71" s="194"/>
    </row>
    <row r="72" spans="2:10" s="191" customFormat="1" ht="12.75">
      <c r="B72" s="191" t="s">
        <v>232</v>
      </c>
      <c r="F72" s="192"/>
      <c r="G72" s="192"/>
      <c r="H72" s="407">
        <f>H134</f>
        <v>0.6349999999999999</v>
      </c>
      <c r="J72" s="239" t="s">
        <v>233</v>
      </c>
    </row>
    <row r="73" spans="6:12" s="191" customFormat="1" ht="10.5" customHeight="1">
      <c r="F73" s="192"/>
      <c r="G73" s="192"/>
      <c r="H73" s="194"/>
      <c r="I73" s="194"/>
      <c r="J73" s="239"/>
      <c r="K73" s="194"/>
      <c r="L73" s="194"/>
    </row>
    <row r="74" spans="2:12" s="191" customFormat="1" ht="12.75">
      <c r="B74" s="191" t="s">
        <v>234</v>
      </c>
      <c r="F74" s="192"/>
      <c r="G74" s="192"/>
      <c r="H74" s="194">
        <v>55733340</v>
      </c>
      <c r="I74" s="194"/>
      <c r="J74" s="239" t="s">
        <v>246</v>
      </c>
      <c r="K74" s="194"/>
      <c r="L74" s="194"/>
    </row>
    <row r="75" spans="2:10" s="191" customFormat="1" ht="12.75">
      <c r="B75" s="191" t="s">
        <v>236</v>
      </c>
      <c r="F75" s="192"/>
      <c r="G75" s="192"/>
      <c r="H75" s="259">
        <v>0.5</v>
      </c>
      <c r="I75" s="260"/>
      <c r="J75" s="239" t="s">
        <v>247</v>
      </c>
    </row>
    <row r="76" spans="8:10" ht="6.75" customHeight="1">
      <c r="H76" s="187"/>
      <c r="J76" s="239"/>
    </row>
    <row r="77" spans="6:10" s="191" customFormat="1" ht="12.75" hidden="1">
      <c r="F77" s="192"/>
      <c r="G77" s="192"/>
      <c r="H77" s="261"/>
      <c r="J77" s="239"/>
    </row>
    <row r="78" spans="2:12" s="191" customFormat="1" ht="12.75" hidden="1">
      <c r="B78" s="191" t="s">
        <v>248</v>
      </c>
      <c r="F78" s="192"/>
      <c r="G78" s="192"/>
      <c r="H78" s="262">
        <f>H74*H75/H41</f>
        <v>43884519.68503938</v>
      </c>
      <c r="J78" s="239" t="s">
        <v>249</v>
      </c>
      <c r="L78" s="263"/>
    </row>
    <row r="79" spans="6:10" s="191" customFormat="1" ht="9.75" customHeight="1" hidden="1">
      <c r="F79" s="192"/>
      <c r="G79" s="192"/>
      <c r="H79" s="264"/>
      <c r="I79" s="262"/>
      <c r="J79" s="239"/>
    </row>
    <row r="80" spans="2:10" s="191" customFormat="1" ht="12.75" hidden="1">
      <c r="B80" s="191" t="s">
        <v>250</v>
      </c>
      <c r="F80" s="192"/>
      <c r="G80" s="192"/>
      <c r="H80" s="265"/>
      <c r="I80" s="262"/>
      <c r="J80" s="239"/>
    </row>
    <row r="81" spans="2:11" s="191" customFormat="1" ht="12.75" hidden="1">
      <c r="B81" s="191" t="s">
        <v>251</v>
      </c>
      <c r="F81" s="192"/>
      <c r="G81" s="192"/>
      <c r="H81" s="265">
        <f>(H74-H78)</f>
        <v>11848820.314960621</v>
      </c>
      <c r="I81" s="262"/>
      <c r="J81" s="239" t="s">
        <v>252</v>
      </c>
      <c r="K81" s="266"/>
    </row>
    <row r="82" spans="6:11" s="191" customFormat="1" ht="12.75" hidden="1">
      <c r="F82" s="192"/>
      <c r="G82" s="192"/>
      <c r="H82" s="262"/>
      <c r="I82" s="262"/>
      <c r="J82" s="239"/>
      <c r="K82" s="266"/>
    </row>
    <row r="83" spans="6:11" s="191" customFormat="1" ht="12.75">
      <c r="F83" s="192"/>
      <c r="G83" s="192"/>
      <c r="H83" s="262"/>
      <c r="I83" s="262"/>
      <c r="J83" s="239"/>
      <c r="K83" s="266"/>
    </row>
    <row r="84" spans="6:11" s="191" customFormat="1" ht="12.75">
      <c r="F84" s="192"/>
      <c r="G84" s="192"/>
      <c r="H84" s="262"/>
      <c r="I84" s="262"/>
      <c r="J84" s="239"/>
      <c r="K84" s="266"/>
    </row>
    <row r="85" spans="6:15" s="191" customFormat="1" ht="12.75">
      <c r="F85" s="192"/>
      <c r="G85" s="192"/>
      <c r="H85" s="262"/>
      <c r="I85" s="262"/>
      <c r="J85" s="239"/>
      <c r="K85" s="266"/>
      <c r="L85" s="222" t="s">
        <v>219</v>
      </c>
      <c r="M85" s="223"/>
      <c r="N85" s="223"/>
      <c r="O85" s="224"/>
    </row>
    <row r="86" spans="6:15" s="191" customFormat="1" ht="12.75">
      <c r="F86" s="192"/>
      <c r="G86" s="192"/>
      <c r="H86" s="262"/>
      <c r="I86" s="262"/>
      <c r="J86" s="239"/>
      <c r="K86" s="266"/>
      <c r="L86" s="225"/>
      <c r="O86" s="226" t="s">
        <v>3</v>
      </c>
    </row>
    <row r="87" spans="6:15" s="191" customFormat="1" ht="12.75">
      <c r="F87" s="192"/>
      <c r="G87" s="192"/>
      <c r="H87" s="262"/>
      <c r="I87" s="262"/>
      <c r="J87" s="239"/>
      <c r="K87" s="266"/>
      <c r="L87" s="225" t="s">
        <v>221</v>
      </c>
      <c r="O87" s="404" t="e">
        <f>+O18</f>
        <v>#REF!</v>
      </c>
    </row>
    <row r="88" spans="2:15" s="191" customFormat="1" ht="12.75">
      <c r="B88" s="191" t="s">
        <v>253</v>
      </c>
      <c r="F88" s="192"/>
      <c r="G88" s="192"/>
      <c r="H88" s="262">
        <f>H149</f>
        <v>206915510.31496063</v>
      </c>
      <c r="I88" s="262"/>
      <c r="J88" s="239" t="s">
        <v>254</v>
      </c>
      <c r="K88" s="266"/>
      <c r="L88" s="225" t="str">
        <f>B88</f>
        <v>Diluted potential ordinary shares</v>
      </c>
      <c r="O88" s="229">
        <f>H88/1000</f>
        <v>206915.51031496061</v>
      </c>
    </row>
    <row r="89" spans="6:15" s="191" customFormat="1" ht="6.75" customHeight="1">
      <c r="F89" s="192"/>
      <c r="G89" s="192"/>
      <c r="H89" s="264"/>
      <c r="I89" s="262"/>
      <c r="J89" s="239"/>
      <c r="K89" s="266"/>
      <c r="L89" s="225"/>
      <c r="O89" s="230"/>
    </row>
    <row r="90" spans="2:15" s="191" customFormat="1" ht="13.5" thickBot="1">
      <c r="B90" s="191" t="s">
        <v>255</v>
      </c>
      <c r="F90" s="192"/>
      <c r="G90" s="192"/>
      <c r="H90" s="267" t="e">
        <f>H26/H88*100</f>
        <v>#REF!</v>
      </c>
      <c r="I90" s="262"/>
      <c r="J90" s="239" t="s">
        <v>256</v>
      </c>
      <c r="K90" s="266"/>
      <c r="L90" s="231" t="str">
        <f>B90</f>
        <v>Diluted EPS (RM)</v>
      </c>
      <c r="M90" s="232"/>
      <c r="N90" s="232"/>
      <c r="O90" s="268" t="e">
        <f>O87/O88*100</f>
        <v>#REF!</v>
      </c>
    </row>
    <row r="91" spans="6:11" s="191" customFormat="1" ht="12.75">
      <c r="F91" s="192"/>
      <c r="G91" s="192"/>
      <c r="H91" s="264"/>
      <c r="I91" s="262"/>
      <c r="J91" s="239"/>
      <c r="K91" s="266"/>
    </row>
    <row r="92" spans="1:12" s="191" customFormat="1" ht="12.75" hidden="1">
      <c r="A92" s="219" t="s">
        <v>257</v>
      </c>
      <c r="F92" s="192"/>
      <c r="G92" s="192"/>
      <c r="H92" s="194"/>
      <c r="I92" s="194"/>
      <c r="J92" s="239"/>
      <c r="K92" s="194"/>
      <c r="L92" s="194"/>
    </row>
    <row r="93" spans="2:12" s="191" customFormat="1" ht="12.75" hidden="1">
      <c r="B93" s="269"/>
      <c r="C93" s="269"/>
      <c r="D93" s="269"/>
      <c r="E93" s="269"/>
      <c r="F93" s="192"/>
      <c r="G93" s="192"/>
      <c r="H93" s="194"/>
      <c r="I93" s="194"/>
      <c r="J93" s="194"/>
      <c r="K93" s="194"/>
      <c r="L93" s="194"/>
    </row>
    <row r="94" spans="6:12" s="191" customFormat="1" ht="12.75" hidden="1">
      <c r="F94" s="192"/>
      <c r="G94" s="192"/>
      <c r="H94" s="194"/>
      <c r="I94" s="194"/>
      <c r="J94" s="194"/>
      <c r="K94" s="194"/>
      <c r="L94" s="194"/>
    </row>
    <row r="95" spans="6:12" s="191" customFormat="1" ht="12.75" hidden="1">
      <c r="F95" s="192"/>
      <c r="G95" s="192"/>
      <c r="H95" s="194"/>
      <c r="I95" s="194"/>
      <c r="J95" s="194"/>
      <c r="K95" s="194"/>
      <c r="L95" s="194"/>
    </row>
    <row r="96" spans="6:12" s="191" customFormat="1" ht="12.75" hidden="1">
      <c r="F96" s="192"/>
      <c r="G96" s="192"/>
      <c r="H96" s="194"/>
      <c r="I96" s="194"/>
      <c r="J96" s="194"/>
      <c r="K96" s="194"/>
      <c r="L96" s="194"/>
    </row>
    <row r="97" spans="6:12" s="191" customFormat="1" ht="12.75" hidden="1">
      <c r="F97" s="192"/>
      <c r="G97" s="192"/>
      <c r="H97" s="194"/>
      <c r="I97" s="194"/>
      <c r="J97" s="194"/>
      <c r="K97" s="194"/>
      <c r="L97" s="194"/>
    </row>
    <row r="98" spans="6:12" s="191" customFormat="1" ht="12.75" hidden="1">
      <c r="F98" s="192"/>
      <c r="G98" s="192"/>
      <c r="H98" s="194"/>
      <c r="I98" s="194"/>
      <c r="J98" s="194"/>
      <c r="K98" s="194"/>
      <c r="L98" s="194"/>
    </row>
    <row r="99" spans="6:12" s="191" customFormat="1" ht="12.75" hidden="1">
      <c r="F99" s="192"/>
      <c r="G99" s="192"/>
      <c r="H99" s="194"/>
      <c r="I99" s="194"/>
      <c r="J99" s="194"/>
      <c r="K99" s="194"/>
      <c r="L99" s="194"/>
    </row>
    <row r="100" spans="6:12" s="191" customFormat="1" ht="12.75" hidden="1">
      <c r="F100" s="192"/>
      <c r="G100" s="192"/>
      <c r="H100" s="194"/>
      <c r="I100" s="194"/>
      <c r="J100" s="194"/>
      <c r="K100" s="194"/>
      <c r="L100" s="194"/>
    </row>
    <row r="101" spans="6:12" s="191" customFormat="1" ht="12.75" hidden="1">
      <c r="F101" s="192"/>
      <c r="G101" s="192"/>
      <c r="H101" s="194"/>
      <c r="I101" s="194"/>
      <c r="J101" s="194"/>
      <c r="K101" s="194"/>
      <c r="L101" s="194"/>
    </row>
    <row r="102" spans="6:12" s="191" customFormat="1" ht="12.75" hidden="1">
      <c r="F102" s="192"/>
      <c r="G102" s="192"/>
      <c r="H102" s="194"/>
      <c r="I102" s="194"/>
      <c r="J102" s="194"/>
      <c r="K102" s="194"/>
      <c r="L102" s="194"/>
    </row>
    <row r="103" spans="6:12" s="191" customFormat="1" ht="12.75" hidden="1">
      <c r="F103" s="192"/>
      <c r="G103" s="192"/>
      <c r="H103" s="194"/>
      <c r="I103" s="194"/>
      <c r="J103" s="194"/>
      <c r="K103" s="194"/>
      <c r="L103" s="194"/>
    </row>
    <row r="104" spans="6:12" s="191" customFormat="1" ht="12.75" hidden="1">
      <c r="F104" s="192"/>
      <c r="G104" s="192"/>
      <c r="H104" s="194"/>
      <c r="I104" s="194"/>
      <c r="J104" s="194"/>
      <c r="K104" s="194"/>
      <c r="L104" s="194"/>
    </row>
    <row r="105" spans="6:12" s="191" customFormat="1" ht="12.75" hidden="1">
      <c r="F105" s="192"/>
      <c r="G105" s="192"/>
      <c r="H105" s="194"/>
      <c r="I105" s="194"/>
      <c r="J105" s="194"/>
      <c r="K105" s="194"/>
      <c r="L105" s="194"/>
    </row>
    <row r="106" spans="6:12" s="191" customFormat="1" ht="12.75" hidden="1">
      <c r="F106" s="192"/>
      <c r="G106" s="192"/>
      <c r="H106" s="194"/>
      <c r="I106" s="194"/>
      <c r="J106" s="194"/>
      <c r="K106" s="194"/>
      <c r="L106" s="194"/>
    </row>
    <row r="107" spans="6:12" s="191" customFormat="1" ht="12.75" hidden="1">
      <c r="F107" s="192"/>
      <c r="G107" s="192"/>
      <c r="H107" s="194"/>
      <c r="I107" s="194"/>
      <c r="J107" s="194"/>
      <c r="K107" s="194"/>
      <c r="L107" s="194"/>
    </row>
    <row r="108" spans="6:14" s="191" customFormat="1" ht="12.75" hidden="1">
      <c r="F108" s="192"/>
      <c r="G108" s="192"/>
      <c r="H108" s="194"/>
      <c r="I108" s="194"/>
      <c r="J108" s="194"/>
      <c r="K108" s="194"/>
      <c r="L108" s="194"/>
      <c r="N108" s="191">
        <f>1391000-N78+17000</f>
        <v>1408000</v>
      </c>
    </row>
    <row r="109" spans="6:14" s="191" customFormat="1" ht="12.75" hidden="1">
      <c r="F109" s="192"/>
      <c r="G109" s="192"/>
      <c r="H109" s="194"/>
      <c r="I109" s="194"/>
      <c r="J109" s="194"/>
      <c r="K109" s="194"/>
      <c r="L109" s="194"/>
      <c r="N109" s="191">
        <f>17000-17000</f>
        <v>0</v>
      </c>
    </row>
    <row r="110" spans="1:14" s="206" customFormat="1" ht="12.75">
      <c r="A110" s="190" t="s">
        <v>258</v>
      </c>
      <c r="F110" s="245"/>
      <c r="G110" s="245"/>
      <c r="N110" s="212"/>
    </row>
    <row r="111" spans="3:14" s="206" customFormat="1" ht="12.75">
      <c r="C111" s="246" t="s">
        <v>239</v>
      </c>
      <c r="E111" s="246" t="s">
        <v>240</v>
      </c>
      <c r="F111" s="245"/>
      <c r="G111" s="245"/>
      <c r="H111" s="246" t="s">
        <v>241</v>
      </c>
      <c r="N111" s="212"/>
    </row>
    <row r="112" spans="3:14" s="206" customFormat="1" ht="12.75">
      <c r="C112" s="247" t="s">
        <v>224</v>
      </c>
      <c r="E112" s="247" t="s">
        <v>225</v>
      </c>
      <c r="F112" s="245"/>
      <c r="G112" s="245"/>
      <c r="H112" s="247" t="s">
        <v>242</v>
      </c>
      <c r="N112" s="212"/>
    </row>
    <row r="113" spans="1:14" s="206" customFormat="1" ht="12.75" hidden="1">
      <c r="A113" s="185"/>
      <c r="B113" s="248">
        <v>39264</v>
      </c>
      <c r="C113" s="249"/>
      <c r="D113" s="250"/>
      <c r="E113" s="249"/>
      <c r="F113" s="250" t="s">
        <v>243</v>
      </c>
      <c r="G113" s="250"/>
      <c r="H113" s="249">
        <f aca="true" t="shared" si="1" ref="H113:H130">SUM(C113:E113)/2</f>
        <v>0</v>
      </c>
      <c r="J113" s="185"/>
      <c r="K113" s="206">
        <v>0.34</v>
      </c>
      <c r="N113" s="212"/>
    </row>
    <row r="114" spans="1:14" s="206" customFormat="1" ht="12.75" hidden="1">
      <c r="A114" s="185"/>
      <c r="B114" s="248">
        <v>39295</v>
      </c>
      <c r="C114" s="249"/>
      <c r="E114" s="249"/>
      <c r="F114" s="245"/>
      <c r="G114" s="245"/>
      <c r="H114" s="249">
        <f t="shared" si="1"/>
        <v>0</v>
      </c>
      <c r="J114" s="185"/>
      <c r="K114" s="206">
        <v>0.45</v>
      </c>
      <c r="N114" s="212"/>
    </row>
    <row r="115" spans="1:14" s="206" customFormat="1" ht="12.75" hidden="1">
      <c r="A115" s="185"/>
      <c r="B115" s="248">
        <v>39326</v>
      </c>
      <c r="C115" s="249"/>
      <c r="E115" s="249"/>
      <c r="F115" s="245"/>
      <c r="G115" s="245"/>
      <c r="H115" s="249">
        <f t="shared" si="1"/>
        <v>0</v>
      </c>
      <c r="J115" s="185"/>
      <c r="K115" s="206">
        <v>0.33</v>
      </c>
      <c r="N115" s="212"/>
    </row>
    <row r="116" spans="1:14" s="206" customFormat="1" ht="12.75" hidden="1">
      <c r="A116" s="185"/>
      <c r="B116" s="248">
        <v>39356</v>
      </c>
      <c r="C116" s="249"/>
      <c r="E116" s="249"/>
      <c r="F116" s="245"/>
      <c r="G116" s="245"/>
      <c r="H116" s="249">
        <f t="shared" si="1"/>
        <v>0</v>
      </c>
      <c r="J116" s="185"/>
      <c r="K116" s="206">
        <v>0.335</v>
      </c>
      <c r="N116" s="212"/>
    </row>
    <row r="117" spans="1:14" s="206" customFormat="1" ht="12.75" hidden="1">
      <c r="A117" s="185"/>
      <c r="B117" s="248">
        <v>39387</v>
      </c>
      <c r="C117" s="249"/>
      <c r="E117" s="249"/>
      <c r="F117" s="245"/>
      <c r="G117" s="245"/>
      <c r="H117" s="249">
        <f t="shared" si="1"/>
        <v>0</v>
      </c>
      <c r="J117" s="185"/>
      <c r="K117" s="206">
        <v>0.3</v>
      </c>
      <c r="N117" s="212"/>
    </row>
    <row r="118" spans="1:14" s="206" customFormat="1" ht="12.75" hidden="1">
      <c r="A118" s="185"/>
      <c r="B118" s="248">
        <v>39417</v>
      </c>
      <c r="C118" s="249"/>
      <c r="E118" s="249"/>
      <c r="F118" s="245"/>
      <c r="G118" s="245"/>
      <c r="H118" s="249">
        <f t="shared" si="1"/>
        <v>0</v>
      </c>
      <c r="J118" s="185"/>
      <c r="K118" s="206">
        <v>0.33</v>
      </c>
      <c r="N118" s="212"/>
    </row>
    <row r="119" spans="1:14" s="206" customFormat="1" ht="12.75">
      <c r="A119" s="185"/>
      <c r="B119" s="248">
        <v>39995</v>
      </c>
      <c r="C119" s="249">
        <f aca="true" t="shared" si="2" ref="C119:C127">+C53</f>
        <v>0.79</v>
      </c>
      <c r="E119" s="249">
        <f aca="true" t="shared" si="3" ref="E119:E127">+E53</f>
        <v>0.59</v>
      </c>
      <c r="F119" s="251"/>
      <c r="G119" s="251"/>
      <c r="H119" s="249">
        <f t="shared" si="1"/>
        <v>0.69</v>
      </c>
      <c r="I119" s="252"/>
      <c r="J119" s="185"/>
      <c r="K119" s="206">
        <v>0.605</v>
      </c>
      <c r="N119" s="212"/>
    </row>
    <row r="120" spans="1:14" s="206" customFormat="1" ht="12.75">
      <c r="A120" s="185"/>
      <c r="B120" s="248">
        <v>40026</v>
      </c>
      <c r="C120" s="249">
        <f t="shared" si="2"/>
        <v>0.63</v>
      </c>
      <c r="E120" s="249">
        <f t="shared" si="3"/>
        <v>0.6</v>
      </c>
      <c r="F120" s="251"/>
      <c r="G120" s="251"/>
      <c r="H120" s="249">
        <f t="shared" si="1"/>
        <v>0.615</v>
      </c>
      <c r="I120" s="252"/>
      <c r="J120" s="185"/>
      <c r="K120" s="206">
        <v>0.56</v>
      </c>
      <c r="N120" s="212"/>
    </row>
    <row r="121" spans="1:14" s="206" customFormat="1" ht="12.75">
      <c r="A121" s="185"/>
      <c r="B121" s="248">
        <v>40057</v>
      </c>
      <c r="C121" s="249">
        <f t="shared" si="2"/>
        <v>0.6</v>
      </c>
      <c r="E121" s="249">
        <f t="shared" si="3"/>
        <v>0.6</v>
      </c>
      <c r="F121" s="251"/>
      <c r="G121" s="251"/>
      <c r="H121" s="249">
        <f t="shared" si="1"/>
        <v>0.6</v>
      </c>
      <c r="I121" s="252"/>
      <c r="J121" s="185"/>
      <c r="K121" s="206">
        <v>0.56</v>
      </c>
      <c r="N121" s="212"/>
    </row>
    <row r="122" spans="1:14" s="206" customFormat="1" ht="12.75">
      <c r="A122" s="185"/>
      <c r="B122" s="248">
        <v>40087</v>
      </c>
      <c r="C122" s="249">
        <f t="shared" si="2"/>
        <v>0</v>
      </c>
      <c r="E122" s="249">
        <f t="shared" si="3"/>
        <v>0</v>
      </c>
      <c r="F122" s="251"/>
      <c r="G122" s="251"/>
      <c r="H122" s="249">
        <f t="shared" si="1"/>
        <v>0</v>
      </c>
      <c r="I122" s="252"/>
      <c r="J122" s="185"/>
      <c r="K122" s="206">
        <v>0.545</v>
      </c>
      <c r="N122" s="212"/>
    </row>
    <row r="123" spans="1:14" s="206" customFormat="1" ht="12.75">
      <c r="A123" s="185"/>
      <c r="B123" s="248">
        <v>40118</v>
      </c>
      <c r="C123" s="249">
        <f t="shared" si="2"/>
        <v>0</v>
      </c>
      <c r="E123" s="249">
        <f t="shared" si="3"/>
        <v>0</v>
      </c>
      <c r="F123" s="253"/>
      <c r="G123" s="253"/>
      <c r="H123" s="249">
        <f t="shared" si="1"/>
        <v>0</v>
      </c>
      <c r="I123" s="252"/>
      <c r="J123" s="185"/>
      <c r="K123" s="206">
        <v>0.37</v>
      </c>
      <c r="N123" s="212"/>
    </row>
    <row r="124" spans="1:14" s="206" customFormat="1" ht="12.75">
      <c r="A124" s="185"/>
      <c r="B124" s="248">
        <v>40148</v>
      </c>
      <c r="C124" s="249">
        <f t="shared" si="2"/>
        <v>0</v>
      </c>
      <c r="E124" s="249">
        <f t="shared" si="3"/>
        <v>0</v>
      </c>
      <c r="F124" s="251"/>
      <c r="G124" s="251"/>
      <c r="H124" s="364">
        <f t="shared" si="1"/>
        <v>0</v>
      </c>
      <c r="I124" s="252"/>
      <c r="N124" s="212"/>
    </row>
    <row r="125" spans="1:14" s="206" customFormat="1" ht="12.75">
      <c r="A125" s="185"/>
      <c r="B125" s="248">
        <v>40179</v>
      </c>
      <c r="C125" s="249">
        <f t="shared" si="2"/>
        <v>0</v>
      </c>
      <c r="E125" s="249">
        <f t="shared" si="3"/>
        <v>0</v>
      </c>
      <c r="F125" s="251"/>
      <c r="G125" s="251"/>
      <c r="H125" s="364">
        <f t="shared" si="1"/>
        <v>0</v>
      </c>
      <c r="I125" s="252"/>
      <c r="N125" s="212"/>
    </row>
    <row r="126" spans="1:14" s="206" customFormat="1" ht="12.75">
      <c r="A126" s="185"/>
      <c r="B126" s="248">
        <v>40210</v>
      </c>
      <c r="C126" s="249">
        <f t="shared" si="2"/>
        <v>0</v>
      </c>
      <c r="E126" s="249">
        <f t="shared" si="3"/>
        <v>0</v>
      </c>
      <c r="F126" s="251"/>
      <c r="G126" s="251"/>
      <c r="H126" s="364">
        <f t="shared" si="1"/>
        <v>0</v>
      </c>
      <c r="I126" s="252"/>
      <c r="N126" s="212"/>
    </row>
    <row r="127" spans="1:14" s="206" customFormat="1" ht="12.75">
      <c r="A127" s="185"/>
      <c r="B127" s="248">
        <v>40238</v>
      </c>
      <c r="C127" s="249">
        <f t="shared" si="2"/>
        <v>0</v>
      </c>
      <c r="E127" s="249">
        <f t="shared" si="3"/>
        <v>0</v>
      </c>
      <c r="F127" s="251"/>
      <c r="G127" s="251"/>
      <c r="H127" s="364">
        <f t="shared" si="1"/>
        <v>0</v>
      </c>
      <c r="I127" s="252"/>
      <c r="N127" s="212"/>
    </row>
    <row r="128" spans="1:14" s="206" customFormat="1" ht="12.75">
      <c r="A128" s="185"/>
      <c r="B128" s="248">
        <f aca="true" t="shared" si="4" ref="B128:C130">+B62</f>
        <v>40269</v>
      </c>
      <c r="C128" s="249">
        <f t="shared" si="4"/>
        <v>0</v>
      </c>
      <c r="E128" s="249">
        <f>+E62</f>
        <v>0</v>
      </c>
      <c r="F128" s="251"/>
      <c r="G128" s="251"/>
      <c r="H128" s="364">
        <f t="shared" si="1"/>
        <v>0</v>
      </c>
      <c r="I128" s="252"/>
      <c r="N128" s="212"/>
    </row>
    <row r="129" spans="1:14" s="206" customFormat="1" ht="12.75">
      <c r="A129" s="185"/>
      <c r="B129" s="248">
        <f t="shared" si="4"/>
        <v>40299</v>
      </c>
      <c r="C129" s="249">
        <f t="shared" si="4"/>
        <v>0</v>
      </c>
      <c r="E129" s="249">
        <f>+E63</f>
        <v>0</v>
      </c>
      <c r="F129" s="251"/>
      <c r="G129" s="251"/>
      <c r="H129" s="364">
        <f t="shared" si="1"/>
        <v>0</v>
      </c>
      <c r="I129" s="252"/>
      <c r="N129" s="212"/>
    </row>
    <row r="130" spans="1:14" s="206" customFormat="1" ht="12.75">
      <c r="A130" s="185"/>
      <c r="B130" s="248">
        <f t="shared" si="4"/>
        <v>40330</v>
      </c>
      <c r="C130" s="249">
        <f t="shared" si="4"/>
        <v>0</v>
      </c>
      <c r="E130" s="249">
        <f>+E64</f>
        <v>0</v>
      </c>
      <c r="F130" s="251"/>
      <c r="G130" s="251"/>
      <c r="H130" s="364">
        <f t="shared" si="1"/>
        <v>0</v>
      </c>
      <c r="I130" s="252"/>
      <c r="N130" s="212"/>
    </row>
    <row r="131" spans="1:14" s="206" customFormat="1" ht="2.25" customHeight="1">
      <c r="A131" s="185"/>
      <c r="B131" s="248"/>
      <c r="C131" s="249"/>
      <c r="E131" s="249"/>
      <c r="F131" s="251"/>
      <c r="G131" s="251"/>
      <c r="H131" s="364"/>
      <c r="I131" s="252"/>
      <c r="N131" s="212"/>
    </row>
    <row r="132" spans="1:14" s="206" customFormat="1" ht="13.5" thickBot="1">
      <c r="A132" s="206" t="s">
        <v>2</v>
      </c>
      <c r="B132" s="185"/>
      <c r="C132" s="185"/>
      <c r="D132" s="185"/>
      <c r="E132" s="185"/>
      <c r="F132" s="186"/>
      <c r="G132" s="186"/>
      <c r="H132" s="255">
        <f>SUM(H119:H131)</f>
        <v>1.9049999999999998</v>
      </c>
      <c r="J132" s="256" t="s">
        <v>244</v>
      </c>
      <c r="N132" s="212"/>
    </row>
    <row r="133" spans="2:14" s="206" customFormat="1" ht="12.75">
      <c r="B133" s="185"/>
      <c r="C133" s="185"/>
      <c r="D133" s="185"/>
      <c r="E133" s="185"/>
      <c r="F133" s="186"/>
      <c r="G133" s="186"/>
      <c r="J133" s="256"/>
      <c r="N133" s="212"/>
    </row>
    <row r="134" spans="1:14" s="206" customFormat="1" ht="13.5" thickBot="1">
      <c r="A134" s="206" t="s">
        <v>241</v>
      </c>
      <c r="B134" s="185"/>
      <c r="C134" s="185"/>
      <c r="D134" s="185"/>
      <c r="E134" s="185"/>
      <c r="F134" s="186"/>
      <c r="G134" s="186"/>
      <c r="H134" s="406">
        <f>H132/G15</f>
        <v>0.6349999999999999</v>
      </c>
      <c r="J134" s="256" t="s">
        <v>328</v>
      </c>
      <c r="N134" s="212"/>
    </row>
    <row r="135" spans="6:14" s="206" customFormat="1" ht="12.75">
      <c r="F135" s="258"/>
      <c r="G135" s="258"/>
      <c r="N135" s="212"/>
    </row>
    <row r="136" spans="1:14" s="206" customFormat="1" ht="12.75">
      <c r="A136" s="270" t="s">
        <v>243</v>
      </c>
      <c r="B136" s="206" t="s">
        <v>259</v>
      </c>
      <c r="F136" s="245"/>
      <c r="G136" s="245"/>
      <c r="N136" s="212"/>
    </row>
    <row r="137" spans="1:14" s="206" customFormat="1" ht="12.75">
      <c r="A137" s="270"/>
      <c r="F137" s="245"/>
      <c r="G137" s="245"/>
      <c r="N137" s="212"/>
    </row>
    <row r="138" spans="6:12" s="191" customFormat="1" ht="12.75">
      <c r="F138" s="192"/>
      <c r="G138" s="192"/>
      <c r="H138" s="194"/>
      <c r="I138" s="194"/>
      <c r="J138" s="194"/>
      <c r="K138" s="194"/>
      <c r="L138" s="194"/>
    </row>
    <row r="139" spans="1:12" s="191" customFormat="1" ht="12.75">
      <c r="A139" s="190" t="s">
        <v>260</v>
      </c>
      <c r="B139" s="219"/>
      <c r="F139" s="192"/>
      <c r="G139" s="192"/>
      <c r="H139" s="194"/>
      <c r="I139" s="194"/>
      <c r="J139" s="194"/>
      <c r="K139" s="194"/>
      <c r="L139" s="194"/>
    </row>
    <row r="140" spans="6:12" s="191" customFormat="1" ht="12.75">
      <c r="F140" s="192"/>
      <c r="G140" s="192"/>
      <c r="H140" s="194"/>
      <c r="I140" s="194"/>
      <c r="J140" s="194"/>
      <c r="K140" s="194"/>
      <c r="L140" s="194"/>
    </row>
    <row r="141" spans="4:9" s="191" customFormat="1" ht="12.75">
      <c r="D141" s="196" t="s">
        <v>205</v>
      </c>
      <c r="E141" s="196" t="s">
        <v>206</v>
      </c>
      <c r="F141" s="197"/>
      <c r="G141" s="198" t="s">
        <v>207</v>
      </c>
      <c r="H141" s="199" t="s">
        <v>208</v>
      </c>
      <c r="I141" s="200"/>
    </row>
    <row r="142" spans="4:9" s="191" customFormat="1" ht="12.75">
      <c r="D142" s="201"/>
      <c r="E142" s="201" t="s">
        <v>209</v>
      </c>
      <c r="F142" s="202" t="s">
        <v>210</v>
      </c>
      <c r="G142" s="203" t="s">
        <v>211</v>
      </c>
      <c r="H142" s="204" t="s">
        <v>205</v>
      </c>
      <c r="I142" s="205"/>
    </row>
    <row r="143" spans="4:14" s="206" customFormat="1" ht="12.75">
      <c r="D143" s="207"/>
      <c r="E143" s="207" t="s">
        <v>212</v>
      </c>
      <c r="F143" s="208" t="s">
        <v>212</v>
      </c>
      <c r="G143" s="209" t="s">
        <v>213</v>
      </c>
      <c r="H143" s="210"/>
      <c r="I143" s="211"/>
      <c r="N143" s="212"/>
    </row>
    <row r="144" spans="4:14" s="206" customFormat="1" ht="12.75">
      <c r="D144" s="213"/>
      <c r="E144" s="213"/>
      <c r="F144" s="213"/>
      <c r="G144" s="271"/>
      <c r="H144" s="272"/>
      <c r="I144" s="272"/>
      <c r="N144" s="212"/>
    </row>
    <row r="145" spans="2:14" s="206" customFormat="1" ht="12.75">
      <c r="B145" s="206" t="str">
        <f>B22</f>
        <v>Weighted average number of ordinary shares</v>
      </c>
      <c r="D145" s="213"/>
      <c r="E145" s="213"/>
      <c r="F145" s="213"/>
      <c r="G145" s="271"/>
      <c r="H145" s="273">
        <f>H22</f>
        <v>195066690</v>
      </c>
      <c r="I145" s="272"/>
      <c r="J145" s="206" t="s">
        <v>261</v>
      </c>
      <c r="N145" s="212"/>
    </row>
    <row r="146" spans="4:14" s="206" customFormat="1" ht="12.75">
      <c r="D146" s="213"/>
      <c r="E146" s="213"/>
      <c r="F146" s="213"/>
      <c r="G146" s="271"/>
      <c r="H146" s="272"/>
      <c r="I146" s="272"/>
      <c r="N146" s="212"/>
    </row>
    <row r="147" spans="2:14" s="206" customFormat="1" ht="12.75">
      <c r="B147" s="274" t="s">
        <v>262</v>
      </c>
      <c r="D147" s="213">
        <v>0</v>
      </c>
      <c r="E147" s="213"/>
      <c r="F147" s="213"/>
      <c r="H147" s="213"/>
      <c r="I147" s="213"/>
      <c r="N147" s="212"/>
    </row>
    <row r="148" spans="2:14" s="206" customFormat="1" ht="12.75">
      <c r="B148" s="206" t="s">
        <v>263</v>
      </c>
      <c r="D148" s="275">
        <f>H74</f>
        <v>55733340</v>
      </c>
      <c r="E148" s="276">
        <f>H134</f>
        <v>0.6349999999999999</v>
      </c>
      <c r="F148" s="213">
        <v>0.5</v>
      </c>
      <c r="G148" s="213" t="s">
        <v>264</v>
      </c>
      <c r="H148" s="216">
        <f>(E148-F148)/E148*D148</f>
        <v>11848820.314960623</v>
      </c>
      <c r="I148" s="277">
        <f>(E148-F148)/E148*D148/2</f>
        <v>5924410.157480312</v>
      </c>
      <c r="N148" s="212"/>
    </row>
    <row r="149" spans="4:14" s="206" customFormat="1" ht="13.5" thickBot="1">
      <c r="D149" s="275"/>
      <c r="E149" s="213"/>
      <c r="F149" s="213"/>
      <c r="H149" s="221">
        <f>SUM(H145:H148)</f>
        <v>206915510.31496063</v>
      </c>
      <c r="I149" s="221">
        <f>SUM(I15:I148)</f>
        <v>200991100.1574803</v>
      </c>
      <c r="J149" s="215" t="s">
        <v>222</v>
      </c>
      <c r="N149" s="212"/>
    </row>
    <row r="150" spans="4:14" s="206" customFormat="1" ht="12.75">
      <c r="D150" s="275"/>
      <c r="E150" s="216"/>
      <c r="F150" s="213"/>
      <c r="G150" s="213"/>
      <c r="H150" s="214"/>
      <c r="I150" s="213"/>
      <c r="J150" s="216"/>
      <c r="N150" s="212"/>
    </row>
    <row r="151" spans="6:14" s="206" customFormat="1" ht="12.75">
      <c r="F151" s="258"/>
      <c r="G151" s="258"/>
      <c r="N151" s="212"/>
    </row>
    <row r="152" spans="1:12" s="191" customFormat="1" ht="12.75">
      <c r="A152" s="278"/>
      <c r="F152" s="192"/>
      <c r="G152" s="192"/>
      <c r="H152" s="194"/>
      <c r="I152" s="194"/>
      <c r="J152" s="194"/>
      <c r="K152" s="194"/>
      <c r="L152" s="194"/>
    </row>
    <row r="153" spans="6:12" s="191" customFormat="1" ht="12.75">
      <c r="F153" s="192"/>
      <c r="G153" s="192"/>
      <c r="H153" s="194"/>
      <c r="I153" s="194"/>
      <c r="J153" s="194"/>
      <c r="K153" s="194"/>
      <c r="L153" s="194"/>
    </row>
    <row r="154" spans="6:12" s="191" customFormat="1" ht="12.75">
      <c r="F154" s="192"/>
      <c r="G154" s="192"/>
      <c r="H154" s="194"/>
      <c r="I154" s="194"/>
      <c r="J154" s="194"/>
      <c r="K154" s="194"/>
      <c r="L154" s="194"/>
    </row>
    <row r="155" spans="6:12" s="191" customFormat="1" ht="12.75">
      <c r="F155" s="192"/>
      <c r="G155" s="192"/>
      <c r="H155" s="194"/>
      <c r="I155" s="194"/>
      <c r="J155" s="194"/>
      <c r="K155" s="194"/>
      <c r="L155" s="194"/>
    </row>
    <row r="156" spans="6:12" s="191" customFormat="1" ht="12.75">
      <c r="F156" s="192"/>
      <c r="G156" s="192"/>
      <c r="H156" s="194"/>
      <c r="I156" s="194"/>
      <c r="J156" s="194"/>
      <c r="K156" s="194"/>
      <c r="L156" s="194"/>
    </row>
    <row r="157" spans="6:12" s="191" customFormat="1" ht="12.75">
      <c r="F157" s="192"/>
      <c r="G157" s="192"/>
      <c r="H157" s="194"/>
      <c r="I157" s="194"/>
      <c r="J157" s="194"/>
      <c r="K157" s="194"/>
      <c r="L157" s="194"/>
    </row>
    <row r="158" spans="6:12" s="191" customFormat="1" ht="12.75">
      <c r="F158" s="192"/>
      <c r="G158" s="192"/>
      <c r="H158" s="194"/>
      <c r="I158" s="194"/>
      <c r="J158" s="194"/>
      <c r="K158" s="194"/>
      <c r="L158" s="194"/>
    </row>
    <row r="159" spans="6:12" s="191" customFormat="1" ht="12.75">
      <c r="F159" s="192"/>
      <c r="G159" s="192"/>
      <c r="H159" s="194"/>
      <c r="I159" s="194"/>
      <c r="J159" s="194"/>
      <c r="K159" s="194"/>
      <c r="L159" s="194"/>
    </row>
    <row r="160" spans="6:12" s="191" customFormat="1" ht="12.75">
      <c r="F160" s="192"/>
      <c r="G160" s="192"/>
      <c r="H160" s="194"/>
      <c r="I160" s="194"/>
      <c r="J160" s="194"/>
      <c r="K160" s="194"/>
      <c r="L160" s="194"/>
    </row>
    <row r="161" spans="6:12" s="191" customFormat="1" ht="12.75">
      <c r="F161" s="192"/>
      <c r="G161" s="192"/>
      <c r="H161" s="194"/>
      <c r="I161" s="194"/>
      <c r="J161" s="194"/>
      <c r="K161" s="194"/>
      <c r="L161" s="194"/>
    </row>
    <row r="162" spans="6:12" s="191" customFormat="1" ht="12.75">
      <c r="F162" s="192"/>
      <c r="G162" s="192"/>
      <c r="H162" s="194"/>
      <c r="I162" s="194"/>
      <c r="J162" s="194"/>
      <c r="K162" s="194"/>
      <c r="L162" s="194"/>
    </row>
    <row r="163" spans="6:12" s="191" customFormat="1" ht="12.75">
      <c r="F163" s="192"/>
      <c r="G163" s="192"/>
      <c r="H163" s="194"/>
      <c r="I163" s="194"/>
      <c r="J163" s="194"/>
      <c r="K163" s="194"/>
      <c r="L163" s="194"/>
    </row>
    <row r="164" spans="6:12" s="191" customFormat="1" ht="12.75">
      <c r="F164" s="192"/>
      <c r="G164" s="192"/>
      <c r="H164" s="194"/>
      <c r="I164" s="194"/>
      <c r="J164" s="194"/>
      <c r="K164" s="194"/>
      <c r="L164" s="194"/>
    </row>
    <row r="165" spans="6:12" s="191" customFormat="1" ht="12.75">
      <c r="F165" s="192"/>
      <c r="G165" s="192"/>
      <c r="H165" s="194"/>
      <c r="I165" s="194"/>
      <c r="J165" s="194"/>
      <c r="K165" s="194"/>
      <c r="L165" s="194"/>
    </row>
    <row r="166" spans="6:12" s="191" customFormat="1" ht="12.75">
      <c r="F166" s="192"/>
      <c r="G166" s="192"/>
      <c r="H166" s="194"/>
      <c r="I166" s="194"/>
      <c r="J166" s="194"/>
      <c r="K166" s="194"/>
      <c r="L166" s="194"/>
    </row>
    <row r="167" spans="6:12" s="191" customFormat="1" ht="12.75">
      <c r="F167" s="192"/>
      <c r="G167" s="192"/>
      <c r="H167" s="194"/>
      <c r="I167" s="194"/>
      <c r="J167" s="194"/>
      <c r="K167" s="194"/>
      <c r="L167" s="194"/>
    </row>
    <row r="168" spans="6:12" s="191" customFormat="1" ht="12.75">
      <c r="F168" s="192"/>
      <c r="G168" s="192"/>
      <c r="H168" s="194"/>
      <c r="I168" s="194"/>
      <c r="J168" s="194"/>
      <c r="K168" s="194"/>
      <c r="L168" s="194"/>
    </row>
    <row r="169" spans="6:12" s="191" customFormat="1" ht="12.75">
      <c r="F169" s="192"/>
      <c r="G169" s="192"/>
      <c r="H169" s="194"/>
      <c r="I169" s="194"/>
      <c r="J169" s="194"/>
      <c r="K169" s="194"/>
      <c r="L169" s="194"/>
    </row>
    <row r="170" spans="6:12" s="191" customFormat="1" ht="12.75">
      <c r="F170" s="192"/>
      <c r="G170" s="192"/>
      <c r="H170" s="194"/>
      <c r="I170" s="194"/>
      <c r="J170" s="194"/>
      <c r="K170" s="194"/>
      <c r="L170" s="194"/>
    </row>
    <row r="171" spans="6:12" s="191" customFormat="1" ht="12.75">
      <c r="F171" s="192"/>
      <c r="G171" s="192"/>
      <c r="H171" s="194"/>
      <c r="I171" s="194"/>
      <c r="J171" s="194"/>
      <c r="K171" s="194"/>
      <c r="L171" s="194"/>
    </row>
    <row r="172" spans="6:12" s="191" customFormat="1" ht="12.75">
      <c r="F172" s="192"/>
      <c r="G172" s="192"/>
      <c r="H172" s="194"/>
      <c r="I172" s="194"/>
      <c r="J172" s="194"/>
      <c r="K172" s="194"/>
      <c r="L172" s="194"/>
    </row>
    <row r="173" spans="6:12" s="191" customFormat="1" ht="12.75">
      <c r="F173" s="192"/>
      <c r="G173" s="192"/>
      <c r="H173" s="194"/>
      <c r="I173" s="194"/>
      <c r="J173" s="194"/>
      <c r="K173" s="194"/>
      <c r="L173" s="194"/>
    </row>
    <row r="174" spans="6:12" s="191" customFormat="1" ht="12.75">
      <c r="F174" s="192"/>
      <c r="G174" s="192"/>
      <c r="H174" s="194"/>
      <c r="I174" s="194"/>
      <c r="J174" s="194"/>
      <c r="K174" s="194"/>
      <c r="L174" s="194"/>
    </row>
    <row r="175" spans="6:12" s="191" customFormat="1" ht="12.75">
      <c r="F175" s="192"/>
      <c r="G175" s="192"/>
      <c r="H175" s="194"/>
      <c r="I175" s="194"/>
      <c r="J175" s="194"/>
      <c r="K175" s="194"/>
      <c r="L175" s="194"/>
    </row>
    <row r="176" spans="6:12" s="191" customFormat="1" ht="12.75">
      <c r="F176" s="192"/>
      <c r="G176" s="192"/>
      <c r="H176" s="194"/>
      <c r="I176" s="194"/>
      <c r="J176" s="194"/>
      <c r="K176" s="194"/>
      <c r="L176" s="194"/>
    </row>
    <row r="177" spans="6:12" s="191" customFormat="1" ht="12.75">
      <c r="F177" s="192"/>
      <c r="G177" s="192"/>
      <c r="H177" s="194"/>
      <c r="I177" s="194"/>
      <c r="J177" s="194"/>
      <c r="K177" s="194"/>
      <c r="L177" s="194"/>
    </row>
    <row r="178" spans="6:12" s="191" customFormat="1" ht="12.75">
      <c r="F178" s="192"/>
      <c r="G178" s="192"/>
      <c r="H178" s="194"/>
      <c r="I178" s="194"/>
      <c r="J178" s="194"/>
      <c r="K178" s="194"/>
      <c r="L178" s="194"/>
    </row>
    <row r="179" spans="6:12" s="191" customFormat="1" ht="12.75">
      <c r="F179" s="192"/>
      <c r="G179" s="192"/>
      <c r="H179" s="194"/>
      <c r="I179" s="194"/>
      <c r="J179" s="194"/>
      <c r="K179" s="194"/>
      <c r="L179" s="194"/>
    </row>
    <row r="180" spans="6:12" s="191" customFormat="1" ht="12.75">
      <c r="F180" s="192"/>
      <c r="G180" s="192"/>
      <c r="H180" s="194"/>
      <c r="I180" s="194"/>
      <c r="J180" s="194"/>
      <c r="K180" s="194"/>
      <c r="L180" s="194"/>
    </row>
    <row r="181" spans="6:12" s="191" customFormat="1" ht="12.75">
      <c r="F181" s="192"/>
      <c r="G181" s="192"/>
      <c r="H181" s="194"/>
      <c r="I181" s="194"/>
      <c r="J181" s="194"/>
      <c r="K181" s="194"/>
      <c r="L181" s="194"/>
    </row>
    <row r="182" spans="6:12" s="191" customFormat="1" ht="12.75">
      <c r="F182" s="192"/>
      <c r="G182" s="192"/>
      <c r="H182" s="194"/>
      <c r="I182" s="194"/>
      <c r="J182" s="194"/>
      <c r="K182" s="194"/>
      <c r="L182" s="194"/>
    </row>
    <row r="183" spans="6:12" s="191" customFormat="1" ht="12.75">
      <c r="F183" s="192"/>
      <c r="G183" s="192"/>
      <c r="H183" s="194"/>
      <c r="I183" s="194"/>
      <c r="J183" s="194"/>
      <c r="K183" s="194"/>
      <c r="L183" s="194"/>
    </row>
    <row r="184" spans="6:12" s="191" customFormat="1" ht="12.75">
      <c r="F184" s="192"/>
      <c r="G184" s="192"/>
      <c r="H184" s="194"/>
      <c r="I184" s="194"/>
      <c r="J184" s="194"/>
      <c r="K184" s="194"/>
      <c r="L184" s="194"/>
    </row>
    <row r="185" spans="6:12" s="191" customFormat="1" ht="12.75">
      <c r="F185" s="192"/>
      <c r="G185" s="192"/>
      <c r="H185" s="194"/>
      <c r="I185" s="194"/>
      <c r="J185" s="194"/>
      <c r="K185" s="194"/>
      <c r="L185" s="194"/>
    </row>
    <row r="186" spans="6:12" s="191" customFormat="1" ht="12.75">
      <c r="F186" s="192"/>
      <c r="G186" s="192"/>
      <c r="H186" s="194"/>
      <c r="I186" s="194"/>
      <c r="J186" s="194"/>
      <c r="K186" s="194"/>
      <c r="L186" s="194"/>
    </row>
    <row r="187" spans="6:12" s="191" customFormat="1" ht="12.75">
      <c r="F187" s="192"/>
      <c r="G187" s="192"/>
      <c r="H187" s="194"/>
      <c r="I187" s="194"/>
      <c r="J187" s="194"/>
      <c r="K187" s="194"/>
      <c r="L187" s="194"/>
    </row>
    <row r="188" spans="6:12" s="191" customFormat="1" ht="12.75">
      <c r="F188" s="192"/>
      <c r="G188" s="192"/>
      <c r="H188" s="194"/>
      <c r="I188" s="194"/>
      <c r="J188" s="194"/>
      <c r="K188" s="194"/>
      <c r="L188" s="194"/>
    </row>
    <row r="189" spans="6:12" s="191" customFormat="1" ht="12.75">
      <c r="F189" s="192"/>
      <c r="G189" s="192"/>
      <c r="H189" s="194"/>
      <c r="I189" s="194"/>
      <c r="J189" s="194"/>
      <c r="K189" s="194"/>
      <c r="L189" s="194"/>
    </row>
    <row r="190" spans="6:12" s="191" customFormat="1" ht="12.75">
      <c r="F190" s="192"/>
      <c r="G190" s="192"/>
      <c r="H190" s="194"/>
      <c r="I190" s="194"/>
      <c r="J190" s="194"/>
      <c r="K190" s="194"/>
      <c r="L190" s="194"/>
    </row>
    <row r="191" spans="6:12" s="191" customFormat="1" ht="12.75">
      <c r="F191" s="192"/>
      <c r="G191" s="192"/>
      <c r="H191" s="194"/>
      <c r="I191" s="194"/>
      <c r="J191" s="194"/>
      <c r="K191" s="194"/>
      <c r="L191" s="194"/>
    </row>
    <row r="192" spans="6:12" s="191" customFormat="1" ht="12.75">
      <c r="F192" s="192"/>
      <c r="G192" s="192"/>
      <c r="H192" s="194"/>
      <c r="I192" s="194"/>
      <c r="J192" s="194"/>
      <c r="K192" s="194"/>
      <c r="L192" s="194"/>
    </row>
    <row r="193" spans="6:12" s="191" customFormat="1" ht="12.75">
      <c r="F193" s="192"/>
      <c r="G193" s="192"/>
      <c r="H193" s="194"/>
      <c r="I193" s="194"/>
      <c r="J193" s="194"/>
      <c r="K193" s="194"/>
      <c r="L193" s="194"/>
    </row>
    <row r="194" spans="6:12" s="191" customFormat="1" ht="12.75">
      <c r="F194" s="192"/>
      <c r="G194" s="192"/>
      <c r="H194" s="194"/>
      <c r="I194" s="194"/>
      <c r="J194" s="194"/>
      <c r="K194" s="194"/>
      <c r="L194" s="194"/>
    </row>
    <row r="195" spans="6:12" s="191" customFormat="1" ht="12.75">
      <c r="F195" s="192"/>
      <c r="G195" s="192"/>
      <c r="H195" s="194"/>
      <c r="I195" s="194"/>
      <c r="J195" s="194"/>
      <c r="K195" s="194"/>
      <c r="L195" s="194"/>
    </row>
    <row r="196" spans="6:12" s="191" customFormat="1" ht="12.75">
      <c r="F196" s="192"/>
      <c r="G196" s="192"/>
      <c r="H196" s="194"/>
      <c r="I196" s="194"/>
      <c r="J196" s="194"/>
      <c r="K196" s="194"/>
      <c r="L196" s="194"/>
    </row>
    <row r="197" spans="6:12" s="191" customFormat="1" ht="12.75">
      <c r="F197" s="192"/>
      <c r="G197" s="192"/>
      <c r="H197" s="194"/>
      <c r="I197" s="194"/>
      <c r="J197" s="194"/>
      <c r="K197" s="194"/>
      <c r="L197" s="194"/>
    </row>
    <row r="198" spans="6:12" s="191" customFormat="1" ht="12.75">
      <c r="F198" s="192"/>
      <c r="G198" s="192"/>
      <c r="H198" s="194"/>
      <c r="I198" s="194"/>
      <c r="J198" s="194"/>
      <c r="K198" s="194"/>
      <c r="L198" s="194"/>
    </row>
    <row r="199" spans="6:12" s="191" customFormat="1" ht="12.75">
      <c r="F199" s="192"/>
      <c r="G199" s="192"/>
      <c r="H199" s="194"/>
      <c r="I199" s="194"/>
      <c r="J199" s="194"/>
      <c r="K199" s="194"/>
      <c r="L199" s="194"/>
    </row>
    <row r="200" spans="6:12" s="191" customFormat="1" ht="12.75">
      <c r="F200" s="192"/>
      <c r="G200" s="192"/>
      <c r="H200" s="194"/>
      <c r="I200" s="194"/>
      <c r="J200" s="194"/>
      <c r="K200" s="194"/>
      <c r="L200" s="194"/>
    </row>
    <row r="201" spans="6:12" s="191" customFormat="1" ht="12.75">
      <c r="F201" s="192"/>
      <c r="G201" s="192"/>
      <c r="H201" s="194"/>
      <c r="I201" s="194"/>
      <c r="J201" s="194"/>
      <c r="K201" s="194"/>
      <c r="L201" s="194"/>
    </row>
    <row r="202" spans="6:12" s="191" customFormat="1" ht="12.75">
      <c r="F202" s="192"/>
      <c r="G202" s="192"/>
      <c r="H202" s="194"/>
      <c r="I202" s="194"/>
      <c r="J202" s="194"/>
      <c r="K202" s="194"/>
      <c r="L202" s="194"/>
    </row>
    <row r="203" spans="6:12" s="191" customFormat="1" ht="12.75">
      <c r="F203" s="192"/>
      <c r="G203" s="192"/>
      <c r="H203" s="194"/>
      <c r="I203" s="194"/>
      <c r="J203" s="194"/>
      <c r="K203" s="194"/>
      <c r="L203" s="194"/>
    </row>
    <row r="204" spans="6:12" s="191" customFormat="1" ht="12.75">
      <c r="F204" s="192"/>
      <c r="G204" s="192"/>
      <c r="H204" s="194"/>
      <c r="I204" s="194"/>
      <c r="J204" s="194"/>
      <c r="K204" s="194"/>
      <c r="L204" s="194"/>
    </row>
    <row r="205" spans="6:12" s="191" customFormat="1" ht="12.75">
      <c r="F205" s="192"/>
      <c r="G205" s="192"/>
      <c r="H205" s="194"/>
      <c r="I205" s="194"/>
      <c r="J205" s="194"/>
      <c r="K205" s="194"/>
      <c r="L205" s="194"/>
    </row>
    <row r="206" spans="6:12" s="191" customFormat="1" ht="12.75">
      <c r="F206" s="192"/>
      <c r="G206" s="192"/>
      <c r="H206" s="194"/>
      <c r="I206" s="194"/>
      <c r="J206" s="194"/>
      <c r="K206" s="194"/>
      <c r="L206" s="194"/>
    </row>
    <row r="207" spans="6:12" s="191" customFormat="1" ht="12.75">
      <c r="F207" s="192"/>
      <c r="G207" s="192"/>
      <c r="H207" s="194"/>
      <c r="I207" s="194"/>
      <c r="J207" s="194"/>
      <c r="K207" s="194"/>
      <c r="L207" s="194"/>
    </row>
    <row r="208" spans="6:12" s="191" customFormat="1" ht="12.75">
      <c r="F208" s="192"/>
      <c r="G208" s="192"/>
      <c r="H208" s="194"/>
      <c r="I208" s="194"/>
      <c r="J208" s="194"/>
      <c r="K208" s="194"/>
      <c r="L208" s="194"/>
    </row>
    <row r="209" spans="6:12" s="191" customFormat="1" ht="12.75">
      <c r="F209" s="192"/>
      <c r="G209" s="192"/>
      <c r="H209" s="194"/>
      <c r="I209" s="194"/>
      <c r="J209" s="194"/>
      <c r="K209" s="194"/>
      <c r="L209" s="194"/>
    </row>
    <row r="210" spans="6:12" s="191" customFormat="1" ht="12.75">
      <c r="F210" s="192"/>
      <c r="G210" s="192"/>
      <c r="H210" s="194"/>
      <c r="I210" s="194"/>
      <c r="J210" s="194"/>
      <c r="K210" s="194"/>
      <c r="L210" s="194"/>
    </row>
    <row r="211" spans="6:12" s="191" customFormat="1" ht="12.75">
      <c r="F211" s="192"/>
      <c r="G211" s="192"/>
      <c r="H211" s="194"/>
      <c r="I211" s="194"/>
      <c r="J211" s="194"/>
      <c r="K211" s="194"/>
      <c r="L211" s="194"/>
    </row>
    <row r="212" spans="6:12" s="191" customFormat="1" ht="12.75">
      <c r="F212" s="192"/>
      <c r="G212" s="192"/>
      <c r="H212" s="194"/>
      <c r="I212" s="194"/>
      <c r="J212" s="194"/>
      <c r="K212" s="194"/>
      <c r="L212" s="194"/>
    </row>
    <row r="213" spans="6:12" s="191" customFormat="1" ht="12.75">
      <c r="F213" s="192"/>
      <c r="G213" s="192"/>
      <c r="H213" s="194"/>
      <c r="I213" s="194"/>
      <c r="J213" s="194"/>
      <c r="K213" s="194"/>
      <c r="L213" s="194"/>
    </row>
    <row r="214" spans="6:12" s="191" customFormat="1" ht="12.75">
      <c r="F214" s="192"/>
      <c r="G214" s="192"/>
      <c r="H214" s="194"/>
      <c r="I214" s="194"/>
      <c r="J214" s="194"/>
      <c r="K214" s="194"/>
      <c r="L214" s="194"/>
    </row>
    <row r="215" spans="6:12" s="191" customFormat="1" ht="12.75">
      <c r="F215" s="192"/>
      <c r="G215" s="192"/>
      <c r="H215" s="194"/>
      <c r="I215" s="194"/>
      <c r="J215" s="194"/>
      <c r="K215" s="194"/>
      <c r="L215" s="194"/>
    </row>
    <row r="216" spans="6:12" s="191" customFormat="1" ht="12.75">
      <c r="F216" s="192"/>
      <c r="G216" s="192"/>
      <c r="H216" s="194"/>
      <c r="I216" s="194"/>
      <c r="J216" s="194"/>
      <c r="K216" s="194"/>
      <c r="L216" s="194"/>
    </row>
    <row r="217" spans="6:12" s="191" customFormat="1" ht="12.75">
      <c r="F217" s="192"/>
      <c r="G217" s="192"/>
      <c r="H217" s="194"/>
      <c r="I217" s="194"/>
      <c r="J217" s="194"/>
      <c r="K217" s="194"/>
      <c r="L217" s="194"/>
    </row>
    <row r="218" spans="6:12" s="191" customFormat="1" ht="12.75">
      <c r="F218" s="192"/>
      <c r="G218" s="192"/>
      <c r="H218" s="194"/>
      <c r="I218" s="194"/>
      <c r="J218" s="194"/>
      <c r="K218" s="194"/>
      <c r="L218" s="194"/>
    </row>
    <row r="219" spans="6:12" s="191" customFormat="1" ht="12.75">
      <c r="F219" s="192"/>
      <c r="G219" s="192"/>
      <c r="H219" s="194"/>
      <c r="I219" s="194"/>
      <c r="J219" s="194"/>
      <c r="K219" s="194"/>
      <c r="L219" s="194"/>
    </row>
    <row r="220" spans="6:12" s="191" customFormat="1" ht="12.75">
      <c r="F220" s="192"/>
      <c r="G220" s="192"/>
      <c r="H220" s="194"/>
      <c r="I220" s="194"/>
      <c r="J220" s="194"/>
      <c r="K220" s="194"/>
      <c r="L220" s="194"/>
    </row>
    <row r="221" spans="6:12" s="191" customFormat="1" ht="12.75">
      <c r="F221" s="192"/>
      <c r="G221" s="192"/>
      <c r="H221" s="194"/>
      <c r="I221" s="194"/>
      <c r="J221" s="194"/>
      <c r="K221" s="194"/>
      <c r="L221" s="194"/>
    </row>
    <row r="222" spans="6:12" s="191" customFormat="1" ht="12.75">
      <c r="F222" s="192"/>
      <c r="G222" s="192"/>
      <c r="H222" s="194"/>
      <c r="I222" s="194"/>
      <c r="J222" s="194"/>
      <c r="K222" s="194"/>
      <c r="L222" s="194"/>
    </row>
    <row r="223" spans="6:12" s="191" customFormat="1" ht="12.75">
      <c r="F223" s="192"/>
      <c r="G223" s="192"/>
      <c r="H223" s="194"/>
      <c r="I223" s="194"/>
      <c r="J223" s="194"/>
      <c r="K223" s="194"/>
      <c r="L223" s="194"/>
    </row>
    <row r="224" spans="6:12" s="191" customFormat="1" ht="12.75">
      <c r="F224" s="192"/>
      <c r="G224" s="192"/>
      <c r="H224" s="194"/>
      <c r="I224" s="194"/>
      <c r="J224" s="194"/>
      <c r="K224" s="194"/>
      <c r="L224" s="194"/>
    </row>
    <row r="225" spans="6:12" s="191" customFormat="1" ht="12.75">
      <c r="F225" s="192"/>
      <c r="G225" s="192"/>
      <c r="H225" s="194"/>
      <c r="I225" s="194"/>
      <c r="J225" s="194"/>
      <c r="K225" s="194"/>
      <c r="L225" s="194"/>
    </row>
    <row r="226" spans="6:12" s="191" customFormat="1" ht="12.75">
      <c r="F226" s="192"/>
      <c r="G226" s="192"/>
      <c r="H226" s="194"/>
      <c r="I226" s="194"/>
      <c r="J226" s="194"/>
      <c r="K226" s="194"/>
      <c r="L226" s="194"/>
    </row>
    <row r="227" spans="6:12" s="191" customFormat="1" ht="12.75">
      <c r="F227" s="192"/>
      <c r="G227" s="192"/>
      <c r="H227" s="194"/>
      <c r="I227" s="194"/>
      <c r="J227" s="194"/>
      <c r="K227" s="194"/>
      <c r="L227" s="194"/>
    </row>
    <row r="228" spans="6:12" s="191" customFormat="1" ht="12.75">
      <c r="F228" s="192"/>
      <c r="G228" s="192"/>
      <c r="H228" s="194"/>
      <c r="I228" s="194"/>
      <c r="J228" s="194"/>
      <c r="K228" s="194"/>
      <c r="L228" s="194"/>
    </row>
    <row r="229" spans="6:12" s="191" customFormat="1" ht="12.75">
      <c r="F229" s="192"/>
      <c r="G229" s="192"/>
      <c r="H229" s="194"/>
      <c r="I229" s="194"/>
      <c r="J229" s="194"/>
      <c r="K229" s="194"/>
      <c r="L229" s="194"/>
    </row>
    <row r="230" spans="6:12" s="191" customFormat="1" ht="12.75">
      <c r="F230" s="192"/>
      <c r="G230" s="192"/>
      <c r="H230" s="194"/>
      <c r="I230" s="194"/>
      <c r="J230" s="194"/>
      <c r="K230" s="194"/>
      <c r="L230" s="194"/>
    </row>
    <row r="231" spans="6:12" s="191" customFormat="1" ht="12.75">
      <c r="F231" s="192"/>
      <c r="G231" s="192"/>
      <c r="H231" s="194"/>
      <c r="I231" s="194"/>
      <c r="J231" s="194"/>
      <c r="K231" s="194"/>
      <c r="L231" s="194"/>
    </row>
    <row r="232" spans="6:12" s="191" customFormat="1" ht="12.75">
      <c r="F232" s="192"/>
      <c r="G232" s="192"/>
      <c r="H232" s="194"/>
      <c r="I232" s="194"/>
      <c r="J232" s="194"/>
      <c r="K232" s="194"/>
      <c r="L232" s="194"/>
    </row>
    <row r="233" spans="6:12" s="191" customFormat="1" ht="12.75">
      <c r="F233" s="192"/>
      <c r="G233" s="192"/>
      <c r="H233" s="194"/>
      <c r="I233" s="194"/>
      <c r="J233" s="194"/>
      <c r="K233" s="194"/>
      <c r="L233" s="194"/>
    </row>
    <row r="234" spans="6:12" s="191" customFormat="1" ht="12.75">
      <c r="F234" s="192"/>
      <c r="G234" s="192"/>
      <c r="H234" s="194"/>
      <c r="I234" s="194"/>
      <c r="J234" s="194"/>
      <c r="K234" s="194"/>
      <c r="L234" s="194"/>
    </row>
    <row r="235" spans="6:12" s="191" customFormat="1" ht="12.75">
      <c r="F235" s="192"/>
      <c r="G235" s="192"/>
      <c r="H235" s="194"/>
      <c r="I235" s="194"/>
      <c r="J235" s="194"/>
      <c r="K235" s="194"/>
      <c r="L235" s="194"/>
    </row>
    <row r="236" spans="6:12" s="191" customFormat="1" ht="12.75">
      <c r="F236" s="192"/>
      <c r="G236" s="192"/>
      <c r="H236" s="194"/>
      <c r="I236" s="194"/>
      <c r="J236" s="194"/>
      <c r="K236" s="194"/>
      <c r="L236" s="194"/>
    </row>
    <row r="237" spans="6:12" s="191" customFormat="1" ht="12.75">
      <c r="F237" s="192"/>
      <c r="G237" s="192"/>
      <c r="H237" s="194"/>
      <c r="I237" s="194"/>
      <c r="J237" s="194"/>
      <c r="K237" s="194"/>
      <c r="L237" s="194"/>
    </row>
    <row r="238" spans="6:12" s="191" customFormat="1" ht="12.75">
      <c r="F238" s="192"/>
      <c r="G238" s="192"/>
      <c r="H238" s="194"/>
      <c r="I238" s="194"/>
      <c r="J238" s="194"/>
      <c r="K238" s="194"/>
      <c r="L238" s="194"/>
    </row>
    <row r="239" spans="6:12" s="191" customFormat="1" ht="12.75">
      <c r="F239" s="192"/>
      <c r="G239" s="192"/>
      <c r="H239" s="194"/>
      <c r="I239" s="194"/>
      <c r="J239" s="194"/>
      <c r="K239" s="194"/>
      <c r="L239" s="194"/>
    </row>
    <row r="240" spans="6:12" s="191" customFormat="1" ht="12.75">
      <c r="F240" s="192"/>
      <c r="G240" s="192"/>
      <c r="H240" s="194"/>
      <c r="I240" s="194"/>
      <c r="J240" s="194"/>
      <c r="K240" s="194"/>
      <c r="L240" s="194"/>
    </row>
    <row r="241" spans="6:12" s="191" customFormat="1" ht="12.75">
      <c r="F241" s="192"/>
      <c r="G241" s="192"/>
      <c r="H241" s="194"/>
      <c r="I241" s="194"/>
      <c r="J241" s="194"/>
      <c r="K241" s="194"/>
      <c r="L241" s="194"/>
    </row>
    <row r="242" spans="6:12" s="191" customFormat="1" ht="12.75">
      <c r="F242" s="192"/>
      <c r="G242" s="192"/>
      <c r="H242" s="194"/>
      <c r="I242" s="194"/>
      <c r="J242" s="194"/>
      <c r="K242" s="194"/>
      <c r="L242" s="194"/>
    </row>
    <row r="243" spans="6:12" s="191" customFormat="1" ht="12.75">
      <c r="F243" s="192"/>
      <c r="G243" s="192"/>
      <c r="H243" s="194"/>
      <c r="I243" s="194"/>
      <c r="J243" s="194"/>
      <c r="K243" s="194"/>
      <c r="L243" s="194"/>
    </row>
    <row r="244" spans="6:12" s="191" customFormat="1" ht="12.75">
      <c r="F244" s="192"/>
      <c r="G244" s="192"/>
      <c r="H244" s="194"/>
      <c r="I244" s="194"/>
      <c r="J244" s="194"/>
      <c r="K244" s="194"/>
      <c r="L244" s="194"/>
    </row>
    <row r="245" spans="6:12" s="191" customFormat="1" ht="12.75">
      <c r="F245" s="192"/>
      <c r="G245" s="192"/>
      <c r="H245" s="194"/>
      <c r="I245" s="194"/>
      <c r="J245" s="194"/>
      <c r="K245" s="194"/>
      <c r="L245" s="194"/>
    </row>
    <row r="246" spans="6:12" s="191" customFormat="1" ht="12.75">
      <c r="F246" s="192"/>
      <c r="G246" s="192"/>
      <c r="H246" s="194"/>
      <c r="I246" s="194"/>
      <c r="J246" s="194"/>
      <c r="K246" s="194"/>
      <c r="L246" s="194"/>
    </row>
    <row r="247" spans="6:12" s="191" customFormat="1" ht="12.75">
      <c r="F247" s="192"/>
      <c r="G247" s="192"/>
      <c r="H247" s="194"/>
      <c r="I247" s="194"/>
      <c r="J247" s="194"/>
      <c r="K247" s="194"/>
      <c r="L247" s="194"/>
    </row>
    <row r="248" spans="6:12" s="191" customFormat="1" ht="12.75">
      <c r="F248" s="192"/>
      <c r="G248" s="192"/>
      <c r="H248" s="194"/>
      <c r="I248" s="194"/>
      <c r="J248" s="194"/>
      <c r="K248" s="194"/>
      <c r="L248" s="194"/>
    </row>
    <row r="249" spans="6:12" s="191" customFormat="1" ht="12.75">
      <c r="F249" s="192"/>
      <c r="G249" s="192"/>
      <c r="H249" s="194"/>
      <c r="I249" s="194"/>
      <c r="J249" s="194"/>
      <c r="K249" s="194"/>
      <c r="L249" s="194"/>
    </row>
    <row r="250" spans="6:12" s="191" customFormat="1" ht="12.75">
      <c r="F250" s="192"/>
      <c r="G250" s="192"/>
      <c r="H250" s="194"/>
      <c r="I250" s="194"/>
      <c r="J250" s="194"/>
      <c r="K250" s="194"/>
      <c r="L250" s="194"/>
    </row>
    <row r="251" spans="6:12" s="191" customFormat="1" ht="12.75">
      <c r="F251" s="192"/>
      <c r="G251" s="192"/>
      <c r="H251" s="194"/>
      <c r="I251" s="194"/>
      <c r="J251" s="194"/>
      <c r="K251" s="194"/>
      <c r="L251" s="194"/>
    </row>
    <row r="252" spans="6:12" s="191" customFormat="1" ht="12.75">
      <c r="F252" s="192"/>
      <c r="G252" s="192"/>
      <c r="H252" s="194"/>
      <c r="I252" s="194"/>
      <c r="J252" s="194"/>
      <c r="K252" s="194"/>
      <c r="L252" s="194"/>
    </row>
    <row r="253" spans="6:12" s="191" customFormat="1" ht="12.75">
      <c r="F253" s="192"/>
      <c r="G253" s="192"/>
      <c r="H253" s="194"/>
      <c r="I253" s="194"/>
      <c r="J253" s="194"/>
      <c r="K253" s="194"/>
      <c r="L253" s="194"/>
    </row>
    <row r="254" spans="6:12" s="191" customFormat="1" ht="12.75">
      <c r="F254" s="192"/>
      <c r="G254" s="192"/>
      <c r="H254" s="194"/>
      <c r="I254" s="194"/>
      <c r="J254" s="194"/>
      <c r="K254" s="194"/>
      <c r="L254" s="194"/>
    </row>
    <row r="255" spans="6:12" s="191" customFormat="1" ht="12.75">
      <c r="F255" s="192"/>
      <c r="G255" s="192"/>
      <c r="H255" s="194"/>
      <c r="I255" s="194"/>
      <c r="J255" s="194"/>
      <c r="K255" s="194"/>
      <c r="L255" s="194"/>
    </row>
    <row r="256" spans="6:12" s="191" customFormat="1" ht="12.75">
      <c r="F256" s="192"/>
      <c r="G256" s="192"/>
      <c r="H256" s="194"/>
      <c r="I256" s="194"/>
      <c r="J256" s="194"/>
      <c r="K256" s="194"/>
      <c r="L256" s="194"/>
    </row>
    <row r="257" spans="6:12" s="191" customFormat="1" ht="12.75">
      <c r="F257" s="192"/>
      <c r="G257" s="192"/>
      <c r="H257" s="194"/>
      <c r="I257" s="194"/>
      <c r="J257" s="194"/>
      <c r="K257" s="194"/>
      <c r="L257" s="194"/>
    </row>
    <row r="258" spans="6:12" s="191" customFormat="1" ht="12.75">
      <c r="F258" s="192"/>
      <c r="G258" s="192"/>
      <c r="H258" s="194"/>
      <c r="I258" s="194"/>
      <c r="J258" s="194"/>
      <c r="K258" s="194"/>
      <c r="L258" s="194"/>
    </row>
    <row r="259" spans="6:12" s="191" customFormat="1" ht="12.75">
      <c r="F259" s="192"/>
      <c r="G259" s="192"/>
      <c r="H259" s="194"/>
      <c r="I259" s="194"/>
      <c r="J259" s="194"/>
      <c r="K259" s="194"/>
      <c r="L259" s="194"/>
    </row>
    <row r="260" spans="6:12" s="191" customFormat="1" ht="12.75">
      <c r="F260" s="192"/>
      <c r="G260" s="192"/>
      <c r="H260" s="194"/>
      <c r="I260" s="194"/>
      <c r="J260" s="194"/>
      <c r="K260" s="194"/>
      <c r="L260" s="194"/>
    </row>
    <row r="261" spans="6:12" s="191" customFormat="1" ht="12.75">
      <c r="F261" s="192"/>
      <c r="G261" s="192"/>
      <c r="H261" s="194"/>
      <c r="I261" s="194"/>
      <c r="J261" s="194"/>
      <c r="K261" s="194"/>
      <c r="L261" s="194"/>
    </row>
    <row r="262" spans="6:12" s="191" customFormat="1" ht="12.75">
      <c r="F262" s="192"/>
      <c r="G262" s="192"/>
      <c r="H262" s="194"/>
      <c r="I262" s="194"/>
      <c r="J262" s="194"/>
      <c r="K262" s="194"/>
      <c r="L262" s="194"/>
    </row>
    <row r="263" spans="6:12" s="191" customFormat="1" ht="12.75">
      <c r="F263" s="192"/>
      <c r="G263" s="192"/>
      <c r="H263" s="194"/>
      <c r="I263" s="194"/>
      <c r="J263" s="194"/>
      <c r="K263" s="194"/>
      <c r="L263" s="194"/>
    </row>
    <row r="264" spans="6:12" s="191" customFormat="1" ht="12.75">
      <c r="F264" s="192"/>
      <c r="G264" s="192"/>
      <c r="H264" s="194"/>
      <c r="I264" s="194"/>
      <c r="J264" s="194"/>
      <c r="K264" s="194"/>
      <c r="L264" s="194"/>
    </row>
    <row r="265" spans="6:12" s="191" customFormat="1" ht="12.75">
      <c r="F265" s="192"/>
      <c r="G265" s="192"/>
      <c r="H265" s="194"/>
      <c r="I265" s="194"/>
      <c r="J265" s="194"/>
      <c r="K265" s="194"/>
      <c r="L265" s="194"/>
    </row>
    <row r="266" spans="6:12" s="191" customFormat="1" ht="12.75">
      <c r="F266" s="192"/>
      <c r="G266" s="192"/>
      <c r="H266" s="194"/>
      <c r="I266" s="194"/>
      <c r="J266" s="194"/>
      <c r="K266" s="194"/>
      <c r="L266" s="194"/>
    </row>
    <row r="267" spans="6:12" s="191" customFormat="1" ht="12.75">
      <c r="F267" s="192"/>
      <c r="G267" s="192"/>
      <c r="H267" s="194"/>
      <c r="I267" s="194"/>
      <c r="J267" s="194"/>
      <c r="K267" s="194"/>
      <c r="L267" s="194"/>
    </row>
    <row r="268" spans="6:12" s="191" customFormat="1" ht="12.75">
      <c r="F268" s="192"/>
      <c r="G268" s="192"/>
      <c r="H268" s="194"/>
      <c r="I268" s="194"/>
      <c r="J268" s="194"/>
      <c r="K268" s="194"/>
      <c r="L268" s="194"/>
    </row>
    <row r="269" spans="6:12" s="191" customFormat="1" ht="12.75">
      <c r="F269" s="192"/>
      <c r="G269" s="192"/>
      <c r="H269" s="194"/>
      <c r="I269" s="194"/>
      <c r="J269" s="194"/>
      <c r="K269" s="194"/>
      <c r="L269" s="194"/>
    </row>
    <row r="270" spans="6:12" s="191" customFormat="1" ht="12.75">
      <c r="F270" s="192"/>
      <c r="G270" s="192"/>
      <c r="H270" s="194"/>
      <c r="I270" s="194"/>
      <c r="J270" s="194"/>
      <c r="K270" s="194"/>
      <c r="L270" s="194"/>
    </row>
    <row r="271" spans="6:12" s="191" customFormat="1" ht="12.75">
      <c r="F271" s="192"/>
      <c r="G271" s="192"/>
      <c r="H271" s="194"/>
      <c r="I271" s="194"/>
      <c r="J271" s="194"/>
      <c r="K271" s="194"/>
      <c r="L271" s="194"/>
    </row>
    <row r="272" spans="6:12" s="191" customFormat="1" ht="12.75">
      <c r="F272" s="192"/>
      <c r="G272" s="192"/>
      <c r="H272" s="194"/>
      <c r="I272" s="194"/>
      <c r="J272" s="194"/>
      <c r="K272" s="194"/>
      <c r="L272" s="194"/>
    </row>
    <row r="273" spans="6:12" s="191" customFormat="1" ht="12.75">
      <c r="F273" s="192"/>
      <c r="G273" s="192"/>
      <c r="H273" s="194"/>
      <c r="I273" s="194"/>
      <c r="J273" s="194"/>
      <c r="K273" s="194"/>
      <c r="L273" s="194"/>
    </row>
    <row r="274" spans="6:12" s="191" customFormat="1" ht="12.75">
      <c r="F274" s="192"/>
      <c r="G274" s="192"/>
      <c r="H274" s="194"/>
      <c r="I274" s="194"/>
      <c r="J274" s="194"/>
      <c r="K274" s="194"/>
      <c r="L274" s="194"/>
    </row>
    <row r="275" spans="6:12" s="191" customFormat="1" ht="12.75">
      <c r="F275" s="192"/>
      <c r="G275" s="192"/>
      <c r="H275" s="194"/>
      <c r="I275" s="194"/>
      <c r="J275" s="194"/>
      <c r="K275" s="194"/>
      <c r="L275" s="194"/>
    </row>
    <row r="276" spans="6:12" s="191" customFormat="1" ht="12.75">
      <c r="F276" s="192"/>
      <c r="G276" s="192"/>
      <c r="H276" s="194"/>
      <c r="I276" s="194"/>
      <c r="J276" s="194"/>
      <c r="K276" s="194"/>
      <c r="L276" s="194"/>
    </row>
    <row r="277" spans="6:12" s="191" customFormat="1" ht="12.75">
      <c r="F277" s="192"/>
      <c r="G277" s="192"/>
      <c r="H277" s="194"/>
      <c r="I277" s="194"/>
      <c r="J277" s="194"/>
      <c r="K277" s="194"/>
      <c r="L277" s="194"/>
    </row>
    <row r="278" spans="6:12" s="191" customFormat="1" ht="12.75">
      <c r="F278" s="192"/>
      <c r="G278" s="192"/>
      <c r="H278" s="194"/>
      <c r="I278" s="194"/>
      <c r="J278" s="194"/>
      <c r="K278" s="194"/>
      <c r="L278" s="194"/>
    </row>
    <row r="279" spans="6:12" s="191" customFormat="1" ht="12.75">
      <c r="F279" s="192"/>
      <c r="G279" s="192"/>
      <c r="H279" s="194"/>
      <c r="I279" s="194"/>
      <c r="J279" s="194"/>
      <c r="K279" s="194"/>
      <c r="L279" s="194"/>
    </row>
    <row r="280" spans="6:12" s="191" customFormat="1" ht="12.75">
      <c r="F280" s="192"/>
      <c r="G280" s="192"/>
      <c r="H280" s="194"/>
      <c r="I280" s="194"/>
      <c r="J280" s="194"/>
      <c r="K280" s="194"/>
      <c r="L280" s="194"/>
    </row>
    <row r="281" spans="6:12" s="191" customFormat="1" ht="12.75">
      <c r="F281" s="192"/>
      <c r="G281" s="192"/>
      <c r="H281" s="194"/>
      <c r="I281" s="194"/>
      <c r="J281" s="194"/>
      <c r="K281" s="194"/>
      <c r="L281" s="194"/>
    </row>
    <row r="282" spans="6:12" s="191" customFormat="1" ht="12.75">
      <c r="F282" s="192"/>
      <c r="G282" s="192"/>
      <c r="H282" s="194"/>
      <c r="I282" s="194"/>
      <c r="J282" s="194"/>
      <c r="K282" s="194"/>
      <c r="L282" s="194"/>
    </row>
    <row r="283" spans="6:12" s="191" customFormat="1" ht="12.75">
      <c r="F283" s="192"/>
      <c r="G283" s="192"/>
      <c r="H283" s="194"/>
      <c r="I283" s="194"/>
      <c r="J283" s="194"/>
      <c r="K283" s="194"/>
      <c r="L283" s="194"/>
    </row>
    <row r="284" spans="6:12" s="191" customFormat="1" ht="12.75">
      <c r="F284" s="192"/>
      <c r="G284" s="192"/>
      <c r="H284" s="194"/>
      <c r="I284" s="194"/>
      <c r="J284" s="194"/>
      <c r="K284" s="194"/>
      <c r="L284" s="194"/>
    </row>
    <row r="285" spans="6:12" s="191" customFormat="1" ht="12.75">
      <c r="F285" s="192"/>
      <c r="G285" s="192"/>
      <c r="H285" s="194"/>
      <c r="I285" s="194"/>
      <c r="J285" s="194"/>
      <c r="K285" s="194"/>
      <c r="L285" s="194"/>
    </row>
    <row r="286" spans="6:12" s="191" customFormat="1" ht="12.75">
      <c r="F286" s="192"/>
      <c r="G286" s="192"/>
      <c r="H286" s="194"/>
      <c r="I286" s="194"/>
      <c r="J286" s="194"/>
      <c r="K286" s="194"/>
      <c r="L286" s="194"/>
    </row>
    <row r="287" spans="6:12" s="191" customFormat="1" ht="12.75">
      <c r="F287" s="192"/>
      <c r="G287" s="192"/>
      <c r="H287" s="194"/>
      <c r="I287" s="194"/>
      <c r="J287" s="194"/>
      <c r="K287" s="194"/>
      <c r="L287" s="194"/>
    </row>
    <row r="288" spans="6:12" s="191" customFormat="1" ht="12.75">
      <c r="F288" s="192"/>
      <c r="G288" s="192"/>
      <c r="H288" s="194"/>
      <c r="I288" s="194"/>
      <c r="J288" s="194"/>
      <c r="K288" s="194"/>
      <c r="L288" s="194"/>
    </row>
    <row r="289" spans="6:12" s="191" customFormat="1" ht="12.75">
      <c r="F289" s="192"/>
      <c r="G289" s="192"/>
      <c r="H289" s="194"/>
      <c r="I289" s="194"/>
      <c r="J289" s="194"/>
      <c r="K289" s="194"/>
      <c r="L289" s="194"/>
    </row>
    <row r="290" spans="6:12" s="191" customFormat="1" ht="12.75">
      <c r="F290" s="192"/>
      <c r="G290" s="192"/>
      <c r="H290" s="194"/>
      <c r="I290" s="194"/>
      <c r="J290" s="194"/>
      <c r="K290" s="194"/>
      <c r="L290" s="194"/>
    </row>
    <row r="291" spans="6:12" s="191" customFormat="1" ht="12.75">
      <c r="F291" s="192"/>
      <c r="G291" s="192"/>
      <c r="H291" s="194"/>
      <c r="I291" s="194"/>
      <c r="J291" s="194"/>
      <c r="K291" s="194"/>
      <c r="L291" s="194"/>
    </row>
    <row r="292" spans="6:12" s="191" customFormat="1" ht="12.75">
      <c r="F292" s="192"/>
      <c r="G292" s="192"/>
      <c r="H292" s="194"/>
      <c r="I292" s="194"/>
      <c r="J292" s="194"/>
      <c r="K292" s="194"/>
      <c r="L292" s="194"/>
    </row>
    <row r="293" spans="6:12" s="191" customFormat="1" ht="12.75">
      <c r="F293" s="192"/>
      <c r="G293" s="192"/>
      <c r="H293" s="194"/>
      <c r="I293" s="194"/>
      <c r="J293" s="194"/>
      <c r="K293" s="194"/>
      <c r="L293" s="194"/>
    </row>
    <row r="294" spans="6:12" s="191" customFormat="1" ht="12.75">
      <c r="F294" s="192"/>
      <c r="G294" s="192"/>
      <c r="H294" s="194"/>
      <c r="I294" s="194"/>
      <c r="J294" s="194"/>
      <c r="K294" s="194"/>
      <c r="L294" s="194"/>
    </row>
    <row r="295" spans="6:12" s="191" customFormat="1" ht="12.75">
      <c r="F295" s="192"/>
      <c r="G295" s="192"/>
      <c r="H295" s="194"/>
      <c r="I295" s="194"/>
      <c r="J295" s="194"/>
      <c r="K295" s="194"/>
      <c r="L295" s="194"/>
    </row>
    <row r="296" spans="6:12" s="191" customFormat="1" ht="12.75">
      <c r="F296" s="192"/>
      <c r="G296" s="192"/>
      <c r="H296" s="194"/>
      <c r="I296" s="194"/>
      <c r="J296" s="194"/>
      <c r="K296" s="194"/>
      <c r="L296" s="194"/>
    </row>
    <row r="297" spans="6:12" s="191" customFormat="1" ht="12.75">
      <c r="F297" s="192"/>
      <c r="G297" s="192"/>
      <c r="H297" s="194"/>
      <c r="I297" s="194"/>
      <c r="J297" s="194"/>
      <c r="K297" s="194"/>
      <c r="L297" s="194"/>
    </row>
    <row r="298" spans="6:12" s="191" customFormat="1" ht="12.75">
      <c r="F298" s="192"/>
      <c r="G298" s="192"/>
      <c r="H298" s="194"/>
      <c r="I298" s="194"/>
      <c r="J298" s="194"/>
      <c r="K298" s="194"/>
      <c r="L298" s="194"/>
    </row>
    <row r="299" spans="6:12" s="191" customFormat="1" ht="12.75">
      <c r="F299" s="192"/>
      <c r="G299" s="192"/>
      <c r="H299" s="194"/>
      <c r="I299" s="194"/>
      <c r="J299" s="194"/>
      <c r="K299" s="194"/>
      <c r="L299" s="194"/>
    </row>
    <row r="300" spans="6:12" s="191" customFormat="1" ht="12.75">
      <c r="F300" s="192"/>
      <c r="G300" s="192"/>
      <c r="H300" s="194"/>
      <c r="I300" s="194"/>
      <c r="J300" s="194"/>
      <c r="K300" s="194"/>
      <c r="L300" s="194"/>
    </row>
    <row r="301" spans="6:12" s="191" customFormat="1" ht="12.75">
      <c r="F301" s="192"/>
      <c r="G301" s="192"/>
      <c r="H301" s="194"/>
      <c r="I301" s="194"/>
      <c r="J301" s="194"/>
      <c r="K301" s="194"/>
      <c r="L301" s="194"/>
    </row>
    <row r="302" spans="6:12" s="191" customFormat="1" ht="12.75">
      <c r="F302" s="192"/>
      <c r="G302" s="192"/>
      <c r="H302" s="194"/>
      <c r="I302" s="194"/>
      <c r="J302" s="194"/>
      <c r="K302" s="194"/>
      <c r="L302" s="194"/>
    </row>
    <row r="303" spans="6:12" s="191" customFormat="1" ht="12.75">
      <c r="F303" s="192"/>
      <c r="G303" s="192"/>
      <c r="H303" s="194"/>
      <c r="I303" s="194"/>
      <c r="J303" s="194"/>
      <c r="K303" s="194"/>
      <c r="L303" s="194"/>
    </row>
    <row r="304" spans="6:12" s="191" customFormat="1" ht="12.75">
      <c r="F304" s="192"/>
      <c r="G304" s="192"/>
      <c r="H304" s="194"/>
      <c r="I304" s="194"/>
      <c r="J304" s="194"/>
      <c r="K304" s="194"/>
      <c r="L304" s="194"/>
    </row>
    <row r="305" spans="6:12" s="191" customFormat="1" ht="12.75">
      <c r="F305" s="192"/>
      <c r="G305" s="192"/>
      <c r="H305" s="194"/>
      <c r="I305" s="194"/>
      <c r="J305" s="194"/>
      <c r="K305" s="194"/>
      <c r="L305" s="194"/>
    </row>
    <row r="306" spans="6:12" s="191" customFormat="1" ht="12.75">
      <c r="F306" s="192"/>
      <c r="G306" s="192"/>
      <c r="H306" s="194"/>
      <c r="I306" s="194"/>
      <c r="J306" s="194"/>
      <c r="K306" s="194"/>
      <c r="L306" s="194"/>
    </row>
    <row r="307" spans="6:12" s="191" customFormat="1" ht="12.75">
      <c r="F307" s="192"/>
      <c r="G307" s="192"/>
      <c r="H307" s="194"/>
      <c r="I307" s="194"/>
      <c r="J307" s="194"/>
      <c r="K307" s="194"/>
      <c r="L307" s="194"/>
    </row>
    <row r="308" spans="6:12" s="191" customFormat="1" ht="12.75">
      <c r="F308" s="192"/>
      <c r="G308" s="192"/>
      <c r="H308" s="194"/>
      <c r="I308" s="194"/>
      <c r="J308" s="194"/>
      <c r="K308" s="194"/>
      <c r="L308" s="194"/>
    </row>
    <row r="309" spans="6:12" s="191" customFormat="1" ht="12.75">
      <c r="F309" s="192"/>
      <c r="G309" s="192"/>
      <c r="H309" s="194"/>
      <c r="I309" s="194"/>
      <c r="J309" s="194"/>
      <c r="K309" s="194"/>
      <c r="L309" s="194"/>
    </row>
    <row r="310" spans="6:12" s="191" customFormat="1" ht="12.75">
      <c r="F310" s="192"/>
      <c r="G310" s="192"/>
      <c r="H310" s="194"/>
      <c r="I310" s="194"/>
      <c r="J310" s="194"/>
      <c r="K310" s="194"/>
      <c r="L310" s="194"/>
    </row>
    <row r="311" spans="6:12" s="191" customFormat="1" ht="12.75">
      <c r="F311" s="192"/>
      <c r="G311" s="192"/>
      <c r="H311" s="194"/>
      <c r="I311" s="194"/>
      <c r="J311" s="194"/>
      <c r="K311" s="194"/>
      <c r="L311" s="194"/>
    </row>
    <row r="312" spans="6:12" s="191" customFormat="1" ht="12.75">
      <c r="F312" s="192"/>
      <c r="G312" s="192"/>
      <c r="H312" s="194"/>
      <c r="I312" s="194"/>
      <c r="J312" s="194"/>
      <c r="K312" s="194"/>
      <c r="L312" s="194"/>
    </row>
    <row r="313" spans="6:12" s="191" customFormat="1" ht="12.75">
      <c r="F313" s="192"/>
      <c r="G313" s="192"/>
      <c r="H313" s="194"/>
      <c r="I313" s="194"/>
      <c r="J313" s="194"/>
      <c r="K313" s="194"/>
      <c r="L313" s="194"/>
    </row>
    <row r="314" spans="6:12" s="191" customFormat="1" ht="12.75">
      <c r="F314" s="192"/>
      <c r="G314" s="192"/>
      <c r="H314" s="194"/>
      <c r="I314" s="194"/>
      <c r="J314" s="194"/>
      <c r="K314" s="194"/>
      <c r="L314" s="194"/>
    </row>
    <row r="315" spans="6:12" s="191" customFormat="1" ht="12.75">
      <c r="F315" s="192"/>
      <c r="G315" s="192"/>
      <c r="H315" s="194"/>
      <c r="I315" s="194"/>
      <c r="J315" s="194"/>
      <c r="K315" s="194"/>
      <c r="L315" s="194"/>
    </row>
    <row r="316" spans="6:12" s="191" customFormat="1" ht="12.75">
      <c r="F316" s="192"/>
      <c r="G316" s="192"/>
      <c r="H316" s="194"/>
      <c r="I316" s="194"/>
      <c r="J316" s="194"/>
      <c r="K316" s="194"/>
      <c r="L316" s="194"/>
    </row>
    <row r="317" spans="6:12" s="191" customFormat="1" ht="12.75">
      <c r="F317" s="192"/>
      <c r="G317" s="192"/>
      <c r="H317" s="194"/>
      <c r="I317" s="194"/>
      <c r="J317" s="194"/>
      <c r="K317" s="194"/>
      <c r="L317" s="194"/>
    </row>
    <row r="318" spans="6:12" s="191" customFormat="1" ht="12.75">
      <c r="F318" s="192"/>
      <c r="G318" s="192"/>
      <c r="H318" s="194"/>
      <c r="I318" s="194"/>
      <c r="J318" s="194"/>
      <c r="K318" s="194"/>
      <c r="L318" s="194"/>
    </row>
    <row r="319" spans="6:12" s="191" customFormat="1" ht="12.75">
      <c r="F319" s="192"/>
      <c r="G319" s="192"/>
      <c r="H319" s="194"/>
      <c r="I319" s="194"/>
      <c r="J319" s="194"/>
      <c r="K319" s="194"/>
      <c r="L319" s="194"/>
    </row>
    <row r="320" spans="6:12" s="191" customFormat="1" ht="12.75">
      <c r="F320" s="192"/>
      <c r="G320" s="192"/>
      <c r="H320" s="194"/>
      <c r="I320" s="194"/>
      <c r="J320" s="194"/>
      <c r="K320" s="194"/>
      <c r="L320" s="194"/>
    </row>
    <row r="321" spans="6:12" s="191" customFormat="1" ht="12.75">
      <c r="F321" s="192"/>
      <c r="G321" s="192"/>
      <c r="H321" s="194"/>
      <c r="I321" s="194"/>
      <c r="J321" s="194"/>
      <c r="K321" s="194"/>
      <c r="L321" s="194"/>
    </row>
    <row r="322" spans="6:12" s="191" customFormat="1" ht="12.75">
      <c r="F322" s="192"/>
      <c r="G322" s="192"/>
      <c r="H322" s="194"/>
      <c r="I322" s="194"/>
      <c r="J322" s="194"/>
      <c r="K322" s="194"/>
      <c r="L322" s="194"/>
    </row>
    <row r="323" spans="6:12" s="191" customFormat="1" ht="12.75">
      <c r="F323" s="192"/>
      <c r="G323" s="192"/>
      <c r="H323" s="194"/>
      <c r="I323" s="194"/>
      <c r="J323" s="194"/>
      <c r="K323" s="194"/>
      <c r="L323" s="194"/>
    </row>
    <row r="324" spans="6:12" s="191" customFormat="1" ht="12.75">
      <c r="F324" s="192"/>
      <c r="G324" s="192"/>
      <c r="H324" s="194"/>
      <c r="I324" s="194"/>
      <c r="J324" s="194"/>
      <c r="K324" s="194"/>
      <c r="L324" s="194"/>
    </row>
    <row r="325" spans="6:12" s="191" customFormat="1" ht="12.75">
      <c r="F325" s="192"/>
      <c r="G325" s="192"/>
      <c r="H325" s="194"/>
      <c r="I325" s="194"/>
      <c r="J325" s="194"/>
      <c r="K325" s="194"/>
      <c r="L325" s="194"/>
    </row>
    <row r="326" spans="6:12" s="191" customFormat="1" ht="12.75">
      <c r="F326" s="192"/>
      <c r="G326" s="192"/>
      <c r="H326" s="194"/>
      <c r="I326" s="194"/>
      <c r="J326" s="194"/>
      <c r="K326" s="194"/>
      <c r="L326" s="194"/>
    </row>
    <row r="327" spans="6:12" s="191" customFormat="1" ht="12.75">
      <c r="F327" s="192"/>
      <c r="G327" s="192"/>
      <c r="H327" s="194"/>
      <c r="I327" s="194"/>
      <c r="J327" s="194"/>
      <c r="K327" s="194"/>
      <c r="L327" s="194"/>
    </row>
    <row r="328" spans="6:12" s="191" customFormat="1" ht="12.75">
      <c r="F328" s="192"/>
      <c r="G328" s="192"/>
      <c r="H328" s="194"/>
      <c r="I328" s="194"/>
      <c r="J328" s="194"/>
      <c r="K328" s="194"/>
      <c r="L328" s="194"/>
    </row>
    <row r="329" spans="6:12" s="191" customFormat="1" ht="12.75">
      <c r="F329" s="192"/>
      <c r="G329" s="192"/>
      <c r="H329" s="194"/>
      <c r="I329" s="194"/>
      <c r="J329" s="194"/>
      <c r="K329" s="194"/>
      <c r="L329" s="194"/>
    </row>
    <row r="330" spans="6:12" s="191" customFormat="1" ht="12.75">
      <c r="F330" s="192"/>
      <c r="G330" s="192"/>
      <c r="H330" s="194"/>
      <c r="I330" s="194"/>
      <c r="J330" s="194"/>
      <c r="K330" s="194"/>
      <c r="L330" s="194"/>
    </row>
    <row r="331" spans="6:12" s="191" customFormat="1" ht="12.75">
      <c r="F331" s="192"/>
      <c r="G331" s="192"/>
      <c r="H331" s="194"/>
      <c r="I331" s="194"/>
      <c r="J331" s="194"/>
      <c r="K331" s="194"/>
      <c r="L331" s="194"/>
    </row>
    <row r="332" spans="6:12" s="191" customFormat="1" ht="12.75">
      <c r="F332" s="192"/>
      <c r="G332" s="192"/>
      <c r="H332" s="194"/>
      <c r="I332" s="194"/>
      <c r="J332" s="194"/>
      <c r="K332" s="194"/>
      <c r="L332" s="194"/>
    </row>
    <row r="333" spans="6:12" s="191" customFormat="1" ht="12.75">
      <c r="F333" s="192"/>
      <c r="G333" s="192"/>
      <c r="H333" s="194"/>
      <c r="I333" s="194"/>
      <c r="J333" s="194"/>
      <c r="K333" s="194"/>
      <c r="L333" s="194"/>
    </row>
    <row r="334" spans="6:12" s="191" customFormat="1" ht="12.75">
      <c r="F334" s="192"/>
      <c r="G334" s="192"/>
      <c r="H334" s="194"/>
      <c r="I334" s="194"/>
      <c r="J334" s="194"/>
      <c r="K334" s="194"/>
      <c r="L334" s="194"/>
    </row>
    <row r="335" spans="6:12" s="191" customFormat="1" ht="12.75">
      <c r="F335" s="192"/>
      <c r="G335" s="192"/>
      <c r="H335" s="194"/>
      <c r="I335" s="194"/>
      <c r="J335" s="194"/>
      <c r="K335" s="194"/>
      <c r="L335" s="194"/>
    </row>
    <row r="336" spans="6:12" s="191" customFormat="1" ht="12.75">
      <c r="F336" s="192"/>
      <c r="G336" s="192"/>
      <c r="H336" s="194"/>
      <c r="I336" s="194"/>
      <c r="J336" s="194"/>
      <c r="K336" s="194"/>
      <c r="L336" s="194"/>
    </row>
    <row r="337" spans="8:12" ht="12.75">
      <c r="H337" s="279"/>
      <c r="I337" s="279"/>
      <c r="J337" s="279"/>
      <c r="K337" s="279"/>
      <c r="L337" s="279"/>
    </row>
    <row r="338" spans="8:12" ht="12.75">
      <c r="H338" s="279"/>
      <c r="I338" s="279"/>
      <c r="J338" s="279"/>
      <c r="K338" s="279"/>
      <c r="L338" s="279"/>
    </row>
    <row r="339" spans="8:12" ht="12.75">
      <c r="H339" s="279"/>
      <c r="I339" s="279"/>
      <c r="J339" s="279"/>
      <c r="K339" s="279"/>
      <c r="L339" s="279"/>
    </row>
    <row r="340" spans="8:12" ht="12.75">
      <c r="H340" s="279"/>
      <c r="I340" s="279"/>
      <c r="J340" s="279"/>
      <c r="K340" s="279"/>
      <c r="L340" s="279"/>
    </row>
    <row r="341" spans="8:12" ht="12.75">
      <c r="H341" s="279"/>
      <c r="I341" s="279"/>
      <c r="J341" s="279"/>
      <c r="K341" s="279"/>
      <c r="L341" s="279"/>
    </row>
    <row r="342" spans="8:12" ht="12.75">
      <c r="H342" s="279"/>
      <c r="I342" s="279"/>
      <c r="J342" s="279"/>
      <c r="K342" s="279"/>
      <c r="L342" s="279"/>
    </row>
    <row r="343" spans="8:12" ht="12.75">
      <c r="H343" s="279"/>
      <c r="I343" s="279"/>
      <c r="J343" s="279"/>
      <c r="K343" s="279"/>
      <c r="L343" s="279"/>
    </row>
    <row r="344" spans="8:12" ht="12.75">
      <c r="H344" s="279"/>
      <c r="I344" s="279"/>
      <c r="J344" s="279"/>
      <c r="K344" s="279"/>
      <c r="L344" s="279"/>
    </row>
    <row r="345" spans="8:12" ht="12.75">
      <c r="H345" s="279"/>
      <c r="I345" s="279"/>
      <c r="J345" s="279"/>
      <c r="K345" s="279"/>
      <c r="L345" s="279"/>
    </row>
    <row r="346" spans="8:12" ht="12.75">
      <c r="H346" s="279"/>
      <c r="I346" s="279"/>
      <c r="J346" s="279"/>
      <c r="K346" s="279"/>
      <c r="L346" s="279"/>
    </row>
    <row r="347" spans="8:12" ht="12.75">
      <c r="H347" s="279"/>
      <c r="I347" s="279"/>
      <c r="J347" s="279"/>
      <c r="K347" s="279"/>
      <c r="L347" s="279"/>
    </row>
    <row r="348" spans="8:12" ht="12.75">
      <c r="H348" s="279"/>
      <c r="I348" s="279"/>
      <c r="J348" s="279"/>
      <c r="K348" s="279"/>
      <c r="L348" s="279"/>
    </row>
    <row r="349" spans="8:12" ht="12.75">
      <c r="H349" s="279"/>
      <c r="I349" s="279"/>
      <c r="J349" s="279"/>
      <c r="K349" s="279"/>
      <c r="L349" s="279"/>
    </row>
    <row r="350" spans="8:12" ht="12.75">
      <c r="H350" s="279"/>
      <c r="I350" s="279"/>
      <c r="J350" s="279"/>
      <c r="K350" s="279"/>
      <c r="L350" s="279"/>
    </row>
    <row r="351" spans="8:12" ht="12.75">
      <c r="H351" s="279"/>
      <c r="I351" s="279"/>
      <c r="J351" s="279"/>
      <c r="K351" s="279"/>
      <c r="L351" s="279"/>
    </row>
    <row r="352" spans="8:12" ht="12.75">
      <c r="H352" s="279"/>
      <c r="I352" s="279"/>
      <c r="J352" s="279"/>
      <c r="K352" s="279"/>
      <c r="L352" s="279"/>
    </row>
    <row r="353" spans="8:12" ht="12.75">
      <c r="H353" s="279"/>
      <c r="I353" s="279"/>
      <c r="J353" s="279"/>
      <c r="K353" s="279"/>
      <c r="L353" s="279"/>
    </row>
    <row r="354" spans="8:12" ht="12.75">
      <c r="H354" s="279"/>
      <c r="I354" s="279"/>
      <c r="J354" s="279"/>
      <c r="K354" s="279"/>
      <c r="L354" s="279"/>
    </row>
    <row r="355" spans="8:12" ht="12.75">
      <c r="H355" s="279"/>
      <c r="I355" s="279"/>
      <c r="J355" s="279"/>
      <c r="K355" s="279"/>
      <c r="L355" s="279"/>
    </row>
    <row r="356" spans="8:12" ht="12.75">
      <c r="H356" s="279"/>
      <c r="I356" s="279"/>
      <c r="J356" s="279"/>
      <c r="K356" s="279"/>
      <c r="L356" s="279"/>
    </row>
    <row r="357" spans="8:12" ht="12.75">
      <c r="H357" s="279"/>
      <c r="I357" s="279"/>
      <c r="J357" s="279"/>
      <c r="K357" s="279"/>
      <c r="L357" s="279"/>
    </row>
    <row r="358" spans="8:12" ht="12.75">
      <c r="H358" s="279"/>
      <c r="I358" s="279"/>
      <c r="J358" s="279"/>
      <c r="K358" s="279"/>
      <c r="L358" s="279"/>
    </row>
    <row r="359" spans="8:12" ht="12.75">
      <c r="H359" s="279"/>
      <c r="I359" s="279"/>
      <c r="J359" s="279"/>
      <c r="K359" s="279"/>
      <c r="L359" s="279"/>
    </row>
    <row r="360" spans="8:12" ht="12.75">
      <c r="H360" s="279"/>
      <c r="I360" s="279"/>
      <c r="J360" s="279"/>
      <c r="K360" s="279"/>
      <c r="L360" s="279"/>
    </row>
    <row r="361" spans="8:12" ht="12.75">
      <c r="H361" s="279"/>
      <c r="I361" s="279"/>
      <c r="J361" s="279"/>
      <c r="K361" s="279"/>
      <c r="L361" s="279"/>
    </row>
    <row r="362" spans="8:12" ht="12.75">
      <c r="H362" s="279"/>
      <c r="I362" s="279"/>
      <c r="J362" s="279"/>
      <c r="K362" s="279"/>
      <c r="L362" s="279"/>
    </row>
    <row r="363" spans="8:12" ht="12.75">
      <c r="H363" s="279"/>
      <c r="I363" s="279"/>
      <c r="J363" s="279"/>
      <c r="K363" s="279"/>
      <c r="L363" s="279"/>
    </row>
    <row r="364" spans="8:12" ht="12.75">
      <c r="H364" s="279"/>
      <c r="I364" s="279"/>
      <c r="J364" s="279"/>
      <c r="K364" s="279"/>
      <c r="L364" s="279"/>
    </row>
    <row r="365" spans="8:12" ht="12.75">
      <c r="H365" s="279"/>
      <c r="I365" s="279"/>
      <c r="J365" s="279"/>
      <c r="K365" s="279"/>
      <c r="L365" s="279"/>
    </row>
    <row r="366" spans="8:12" ht="12.75">
      <c r="H366" s="279"/>
      <c r="I366" s="279"/>
      <c r="J366" s="279"/>
      <c r="K366" s="279"/>
      <c r="L366" s="279"/>
    </row>
    <row r="367" spans="8:12" ht="12.75">
      <c r="H367" s="279"/>
      <c r="I367" s="279"/>
      <c r="J367" s="279"/>
      <c r="K367" s="279"/>
      <c r="L367" s="279"/>
    </row>
    <row r="368" spans="8:12" ht="12.75">
      <c r="H368" s="279"/>
      <c r="I368" s="279"/>
      <c r="J368" s="279"/>
      <c r="K368" s="279"/>
      <c r="L368" s="279"/>
    </row>
    <row r="369" spans="8:12" ht="12.75">
      <c r="H369" s="279"/>
      <c r="I369" s="279"/>
      <c r="J369" s="279"/>
      <c r="K369" s="279"/>
      <c r="L369" s="279"/>
    </row>
    <row r="370" spans="8:12" ht="12.75">
      <c r="H370" s="279"/>
      <c r="I370" s="279"/>
      <c r="J370" s="279"/>
      <c r="K370" s="279"/>
      <c r="L370" s="279"/>
    </row>
    <row r="371" spans="8:12" ht="12.75">
      <c r="H371" s="279"/>
      <c r="I371" s="279"/>
      <c r="J371" s="279"/>
      <c r="K371" s="279"/>
      <c r="L371" s="279"/>
    </row>
    <row r="372" spans="8:12" ht="12.75">
      <c r="H372" s="279"/>
      <c r="I372" s="279"/>
      <c r="J372" s="279"/>
      <c r="K372" s="279"/>
      <c r="L372" s="279"/>
    </row>
    <row r="373" spans="8:12" ht="12.75">
      <c r="H373" s="279"/>
      <c r="I373" s="279"/>
      <c r="J373" s="279"/>
      <c r="K373" s="279"/>
      <c r="L373" s="279"/>
    </row>
    <row r="374" spans="8:12" ht="12.75">
      <c r="H374" s="279"/>
      <c r="I374" s="279"/>
      <c r="J374" s="279"/>
      <c r="K374" s="279"/>
      <c r="L374" s="279"/>
    </row>
    <row r="375" spans="8:12" ht="12.75">
      <c r="H375" s="279"/>
      <c r="I375" s="279"/>
      <c r="J375" s="279"/>
      <c r="K375" s="279"/>
      <c r="L375" s="279"/>
    </row>
    <row r="376" spans="8:12" ht="12.75">
      <c r="H376" s="279"/>
      <c r="I376" s="279"/>
      <c r="J376" s="279"/>
      <c r="K376" s="279"/>
      <c r="L376" s="279"/>
    </row>
    <row r="377" spans="8:12" ht="12.75">
      <c r="H377" s="279"/>
      <c r="I377" s="279"/>
      <c r="J377" s="279"/>
      <c r="K377" s="279"/>
      <c r="L377" s="279"/>
    </row>
    <row r="378" spans="8:12" ht="12.75">
      <c r="H378" s="279"/>
      <c r="I378" s="279"/>
      <c r="J378" s="279"/>
      <c r="K378" s="279"/>
      <c r="L378" s="279"/>
    </row>
    <row r="379" spans="8:12" ht="12.75">
      <c r="H379" s="279"/>
      <c r="I379" s="279"/>
      <c r="J379" s="279"/>
      <c r="K379" s="279"/>
      <c r="L379" s="279"/>
    </row>
    <row r="380" spans="8:12" ht="12.75">
      <c r="H380" s="279"/>
      <c r="I380" s="279"/>
      <c r="J380" s="279"/>
      <c r="K380" s="279"/>
      <c r="L380" s="279"/>
    </row>
    <row r="381" spans="8:12" ht="12.75">
      <c r="H381" s="279"/>
      <c r="I381" s="279"/>
      <c r="J381" s="279"/>
      <c r="K381" s="279"/>
      <c r="L381" s="279"/>
    </row>
    <row r="382" spans="8:12" ht="12.75">
      <c r="H382" s="279"/>
      <c r="I382" s="279"/>
      <c r="J382" s="279"/>
      <c r="K382" s="279"/>
      <c r="L382" s="279"/>
    </row>
    <row r="383" spans="8:12" ht="12.75">
      <c r="H383" s="279"/>
      <c r="I383" s="279"/>
      <c r="J383" s="279"/>
      <c r="K383" s="279"/>
      <c r="L383" s="279"/>
    </row>
    <row r="384" spans="8:12" ht="12.75">
      <c r="H384" s="279"/>
      <c r="I384" s="279"/>
      <c r="J384" s="279"/>
      <c r="K384" s="279"/>
      <c r="L384" s="279"/>
    </row>
    <row r="385" spans="8:12" ht="12.75">
      <c r="H385" s="279"/>
      <c r="I385" s="279"/>
      <c r="J385" s="279"/>
      <c r="K385" s="279"/>
      <c r="L385" s="279"/>
    </row>
    <row r="386" spans="8:12" ht="12.75">
      <c r="H386" s="279"/>
      <c r="I386" s="279"/>
      <c r="J386" s="279"/>
      <c r="K386" s="279"/>
      <c r="L386" s="279"/>
    </row>
    <row r="387" spans="8:12" ht="12.75">
      <c r="H387" s="279"/>
      <c r="I387" s="279"/>
      <c r="J387" s="279"/>
      <c r="K387" s="279"/>
      <c r="L387" s="279"/>
    </row>
    <row r="388" spans="8:12" ht="12.75">
      <c r="H388" s="279"/>
      <c r="I388" s="279"/>
      <c r="J388" s="279"/>
      <c r="K388" s="279"/>
      <c r="L388" s="279"/>
    </row>
    <row r="389" spans="8:12" ht="12.75">
      <c r="H389" s="279"/>
      <c r="I389" s="279"/>
      <c r="J389" s="279"/>
      <c r="K389" s="279"/>
      <c r="L389" s="279"/>
    </row>
    <row r="390" spans="8:12" ht="12.75">
      <c r="H390" s="279"/>
      <c r="I390" s="279"/>
      <c r="J390" s="279"/>
      <c r="K390" s="279"/>
      <c r="L390" s="279"/>
    </row>
    <row r="391" spans="8:12" ht="12.75">
      <c r="H391" s="279"/>
      <c r="I391" s="279"/>
      <c r="J391" s="279"/>
      <c r="K391" s="279"/>
      <c r="L391" s="279"/>
    </row>
    <row r="392" spans="8:12" ht="12.75">
      <c r="H392" s="279"/>
      <c r="I392" s="279"/>
      <c r="J392" s="279"/>
      <c r="K392" s="279"/>
      <c r="L392" s="279"/>
    </row>
    <row r="393" spans="8:12" ht="12.75">
      <c r="H393" s="279"/>
      <c r="I393" s="279"/>
      <c r="J393" s="279"/>
      <c r="K393" s="279"/>
      <c r="L393" s="279"/>
    </row>
    <row r="394" spans="8:12" ht="12.75">
      <c r="H394" s="279"/>
      <c r="I394" s="279"/>
      <c r="J394" s="279"/>
      <c r="K394" s="279"/>
      <c r="L394" s="279"/>
    </row>
    <row r="395" spans="8:12" ht="12.75">
      <c r="H395" s="279"/>
      <c r="I395" s="279"/>
      <c r="J395" s="279"/>
      <c r="K395" s="279"/>
      <c r="L395" s="279"/>
    </row>
    <row r="396" spans="8:12" ht="12.75">
      <c r="H396" s="279"/>
      <c r="I396" s="279"/>
      <c r="J396" s="279"/>
      <c r="K396" s="279"/>
      <c r="L396" s="279"/>
    </row>
    <row r="397" spans="8:12" ht="12.75">
      <c r="H397" s="279"/>
      <c r="I397" s="279"/>
      <c r="J397" s="279"/>
      <c r="K397" s="279"/>
      <c r="L397" s="279"/>
    </row>
    <row r="398" spans="8:12" ht="12.75">
      <c r="H398" s="279"/>
      <c r="I398" s="279"/>
      <c r="J398" s="279"/>
      <c r="K398" s="279"/>
      <c r="L398" s="279"/>
    </row>
    <row r="399" spans="8:12" ht="12.75">
      <c r="H399" s="279"/>
      <c r="I399" s="279"/>
      <c r="J399" s="279"/>
      <c r="K399" s="279"/>
      <c r="L399" s="279"/>
    </row>
    <row r="400" spans="8:12" ht="12.75">
      <c r="H400" s="279"/>
      <c r="I400" s="279"/>
      <c r="J400" s="279"/>
      <c r="K400" s="279"/>
      <c r="L400" s="279"/>
    </row>
    <row r="401" spans="8:12" ht="12.75">
      <c r="H401" s="279"/>
      <c r="I401" s="279"/>
      <c r="J401" s="279"/>
      <c r="K401" s="279"/>
      <c r="L401" s="279"/>
    </row>
    <row r="402" spans="8:12" ht="12.75">
      <c r="H402" s="279"/>
      <c r="I402" s="279"/>
      <c r="J402" s="279"/>
      <c r="K402" s="279"/>
      <c r="L402" s="279"/>
    </row>
    <row r="403" spans="8:12" ht="12.75">
      <c r="H403" s="279"/>
      <c r="I403" s="279"/>
      <c r="J403" s="279"/>
      <c r="K403" s="279"/>
      <c r="L403" s="279"/>
    </row>
    <row r="404" spans="8:12" ht="12.75">
      <c r="H404" s="279"/>
      <c r="I404" s="279"/>
      <c r="J404" s="279"/>
      <c r="K404" s="279"/>
      <c r="L404" s="279"/>
    </row>
    <row r="405" spans="8:12" ht="12.75">
      <c r="H405" s="279"/>
      <c r="I405" s="279"/>
      <c r="J405" s="279"/>
      <c r="K405" s="279"/>
      <c r="L405" s="279"/>
    </row>
    <row r="406" spans="8:12" ht="12.75">
      <c r="H406" s="279"/>
      <c r="I406" s="279"/>
      <c r="J406" s="279"/>
      <c r="K406" s="279"/>
      <c r="L406" s="279"/>
    </row>
    <row r="407" spans="8:12" ht="12.75">
      <c r="H407" s="279"/>
      <c r="I407" s="279"/>
      <c r="J407" s="279"/>
      <c r="K407" s="279"/>
      <c r="L407" s="279"/>
    </row>
    <row r="408" spans="8:12" ht="12.75">
      <c r="H408" s="279"/>
      <c r="I408" s="279"/>
      <c r="J408" s="279"/>
      <c r="K408" s="279"/>
      <c r="L408" s="279"/>
    </row>
    <row r="409" spans="8:12" ht="12.75">
      <c r="H409" s="279"/>
      <c r="I409" s="279"/>
      <c r="J409" s="279"/>
      <c r="K409" s="279"/>
      <c r="L409" s="279"/>
    </row>
    <row r="410" spans="8:12" ht="12.75">
      <c r="H410" s="279"/>
      <c r="I410" s="279"/>
      <c r="J410" s="279"/>
      <c r="K410" s="279"/>
      <c r="L410" s="279"/>
    </row>
    <row r="411" spans="8:12" ht="12.75">
      <c r="H411" s="279"/>
      <c r="I411" s="279"/>
      <c r="J411" s="279"/>
      <c r="K411" s="279"/>
      <c r="L411" s="279"/>
    </row>
    <row r="412" spans="8:12" ht="12.75">
      <c r="H412" s="279"/>
      <c r="I412" s="279"/>
      <c r="J412" s="279"/>
      <c r="K412" s="279"/>
      <c r="L412" s="279"/>
    </row>
    <row r="413" spans="8:12" ht="12.75">
      <c r="H413" s="279"/>
      <c r="I413" s="279"/>
      <c r="J413" s="279"/>
      <c r="K413" s="279"/>
      <c r="L413" s="279"/>
    </row>
    <row r="414" spans="8:12" ht="12.75">
      <c r="H414" s="279"/>
      <c r="I414" s="279"/>
      <c r="J414" s="279"/>
      <c r="K414" s="279"/>
      <c r="L414" s="279"/>
    </row>
    <row r="415" spans="8:12" ht="12.75">
      <c r="H415" s="279"/>
      <c r="I415" s="279"/>
      <c r="J415" s="279"/>
      <c r="K415" s="279"/>
      <c r="L415" s="279"/>
    </row>
    <row r="416" spans="8:12" ht="12.75">
      <c r="H416" s="279"/>
      <c r="I416" s="279"/>
      <c r="J416" s="279"/>
      <c r="K416" s="279"/>
      <c r="L416" s="279"/>
    </row>
    <row r="417" spans="8:12" ht="12.75">
      <c r="H417" s="279"/>
      <c r="I417" s="279"/>
      <c r="J417" s="279"/>
      <c r="K417" s="279"/>
      <c r="L417" s="279"/>
    </row>
    <row r="418" spans="8:12" ht="12.75">
      <c r="H418" s="279"/>
      <c r="I418" s="279"/>
      <c r="J418" s="279"/>
      <c r="K418" s="279"/>
      <c r="L418" s="279"/>
    </row>
    <row r="419" spans="8:12" ht="12.75">
      <c r="H419" s="279"/>
      <c r="I419" s="279"/>
      <c r="J419" s="279"/>
      <c r="K419" s="279"/>
      <c r="L419" s="279"/>
    </row>
    <row r="420" spans="8:12" ht="12.75">
      <c r="H420" s="279"/>
      <c r="I420" s="279"/>
      <c r="J420" s="279"/>
      <c r="K420" s="279"/>
      <c r="L420" s="279"/>
    </row>
    <row r="421" spans="8:12" ht="12.75">
      <c r="H421" s="279"/>
      <c r="I421" s="279"/>
      <c r="J421" s="279"/>
      <c r="K421" s="279"/>
      <c r="L421" s="279"/>
    </row>
    <row r="422" spans="8:12" ht="12.75">
      <c r="H422" s="279"/>
      <c r="I422" s="279"/>
      <c r="J422" s="279"/>
      <c r="K422" s="279"/>
      <c r="L422" s="279"/>
    </row>
    <row r="423" spans="8:12" ht="12.75">
      <c r="H423" s="279"/>
      <c r="I423" s="279"/>
      <c r="J423" s="279"/>
      <c r="K423" s="279"/>
      <c r="L423" s="279"/>
    </row>
    <row r="424" spans="8:12" ht="12.75">
      <c r="H424" s="279"/>
      <c r="I424" s="279"/>
      <c r="J424" s="279"/>
      <c r="K424" s="279"/>
      <c r="L424" s="279"/>
    </row>
    <row r="425" spans="8:12" ht="12.75">
      <c r="H425" s="279"/>
      <c r="I425" s="279"/>
      <c r="J425" s="279"/>
      <c r="K425" s="279"/>
      <c r="L425" s="279"/>
    </row>
    <row r="426" spans="8:12" ht="12.75">
      <c r="H426" s="279"/>
      <c r="I426" s="279"/>
      <c r="J426" s="279"/>
      <c r="K426" s="279"/>
      <c r="L426" s="279"/>
    </row>
    <row r="427" spans="8:12" ht="12.75">
      <c r="H427" s="279"/>
      <c r="I427" s="279"/>
      <c r="J427" s="279"/>
      <c r="K427" s="279"/>
      <c r="L427" s="279"/>
    </row>
    <row r="428" spans="8:12" ht="12.75">
      <c r="H428" s="279"/>
      <c r="I428" s="279"/>
      <c r="J428" s="279"/>
      <c r="K428" s="279"/>
      <c r="L428" s="279"/>
    </row>
    <row r="429" spans="8:12" ht="12.75">
      <c r="H429" s="279"/>
      <c r="I429" s="279"/>
      <c r="J429" s="279"/>
      <c r="K429" s="279"/>
      <c r="L429" s="279"/>
    </row>
    <row r="430" spans="8:12" ht="12.75">
      <c r="H430" s="279"/>
      <c r="I430" s="279"/>
      <c r="J430" s="279"/>
      <c r="K430" s="279"/>
      <c r="L430" s="279"/>
    </row>
    <row r="431" spans="8:12" ht="12.75">
      <c r="H431" s="279"/>
      <c r="I431" s="279"/>
      <c r="J431" s="279"/>
      <c r="K431" s="279"/>
      <c r="L431" s="279"/>
    </row>
    <row r="432" spans="8:12" ht="12.75">
      <c r="H432" s="279"/>
      <c r="I432" s="279"/>
      <c r="J432" s="279"/>
      <c r="K432" s="279"/>
      <c r="L432" s="279"/>
    </row>
    <row r="433" spans="8:12" ht="12.75">
      <c r="H433" s="279"/>
      <c r="I433" s="279"/>
      <c r="J433" s="279"/>
      <c r="K433" s="279"/>
      <c r="L433" s="279"/>
    </row>
    <row r="434" spans="8:12" ht="12.75">
      <c r="H434" s="279"/>
      <c r="I434" s="279"/>
      <c r="J434" s="279"/>
      <c r="K434" s="279"/>
      <c r="L434" s="279"/>
    </row>
    <row r="435" spans="8:12" ht="12.75">
      <c r="H435" s="279"/>
      <c r="I435" s="279"/>
      <c r="J435" s="279"/>
      <c r="K435" s="279"/>
      <c r="L435" s="279"/>
    </row>
    <row r="436" spans="8:12" ht="12.75">
      <c r="H436" s="279"/>
      <c r="I436" s="279"/>
      <c r="J436" s="279"/>
      <c r="K436" s="279"/>
      <c r="L436" s="279"/>
    </row>
    <row r="437" spans="8:12" ht="12.75">
      <c r="H437" s="279"/>
      <c r="I437" s="279"/>
      <c r="J437" s="279"/>
      <c r="K437" s="279"/>
      <c r="L437" s="279"/>
    </row>
    <row r="438" spans="8:12" ht="12.75">
      <c r="H438" s="279"/>
      <c r="I438" s="279"/>
      <c r="J438" s="279"/>
      <c r="K438" s="279"/>
      <c r="L438" s="279"/>
    </row>
    <row r="439" spans="8:12" ht="12.75">
      <c r="H439" s="279"/>
      <c r="I439" s="279"/>
      <c r="J439" s="279"/>
      <c r="K439" s="279"/>
      <c r="L439" s="279"/>
    </row>
    <row r="440" spans="8:12" ht="12.75">
      <c r="H440" s="279"/>
      <c r="I440" s="279"/>
      <c r="J440" s="279"/>
      <c r="K440" s="279"/>
      <c r="L440" s="279"/>
    </row>
    <row r="441" spans="8:12" ht="12.75">
      <c r="H441" s="279"/>
      <c r="I441" s="279"/>
      <c r="J441" s="279"/>
      <c r="K441" s="279"/>
      <c r="L441" s="279"/>
    </row>
    <row r="442" spans="8:12" ht="12.75">
      <c r="H442" s="279"/>
      <c r="I442" s="279"/>
      <c r="J442" s="279"/>
      <c r="K442" s="279"/>
      <c r="L442" s="279"/>
    </row>
    <row r="443" spans="8:12" ht="12.75">
      <c r="H443" s="279"/>
      <c r="I443" s="279"/>
      <c r="J443" s="279"/>
      <c r="K443" s="279"/>
      <c r="L443" s="279"/>
    </row>
    <row r="444" spans="8:12" ht="12.75">
      <c r="H444" s="279"/>
      <c r="I444" s="279"/>
      <c r="J444" s="279"/>
      <c r="K444" s="279"/>
      <c r="L444" s="279"/>
    </row>
  </sheetData>
  <sheetProtection/>
  <printOptions/>
  <pageMargins left="0.75" right="0.75" top="1" bottom="1" header="0.5" footer="0.5"/>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indexed="50"/>
  </sheetPr>
  <dimension ref="A1:H44"/>
  <sheetViews>
    <sheetView tabSelected="1" zoomScalePageLayoutView="0" workbookViewId="0" topLeftCell="A1">
      <selection activeCell="A1" sqref="A1"/>
    </sheetView>
  </sheetViews>
  <sheetFormatPr defaultColWidth="9.140625" defaultRowHeight="12.75"/>
  <cols>
    <col min="1" max="1" width="2.8515625" style="2" customWidth="1"/>
    <col min="2" max="2" width="31.421875" style="2" customWidth="1"/>
    <col min="3" max="3" width="15.00390625" style="2" customWidth="1"/>
    <col min="4" max="4" width="14.8515625" style="2" customWidth="1"/>
    <col min="5" max="5" width="12.7109375" style="2" bestFit="1" customWidth="1"/>
    <col min="6" max="6" width="12.421875" style="2" bestFit="1" customWidth="1"/>
    <col min="7" max="7" width="1.7109375" style="2" customWidth="1"/>
  </cols>
  <sheetData>
    <row r="1" ht="12.75">
      <c r="A1" s="1" t="s">
        <v>0</v>
      </c>
    </row>
    <row r="2" ht="12.75">
      <c r="A2" s="147" t="s">
        <v>188</v>
      </c>
    </row>
    <row r="3" ht="12.75">
      <c r="A3" s="1"/>
    </row>
    <row r="4" ht="12.75">
      <c r="A4" s="1" t="s">
        <v>327</v>
      </c>
    </row>
    <row r="5" ht="12.75"/>
    <row r="6" spans="1:8" ht="12.75">
      <c r="A6" s="167"/>
      <c r="B6" s="167"/>
      <c r="C6" s="513" t="s">
        <v>189</v>
      </c>
      <c r="D6" s="513"/>
      <c r="E6" s="513" t="s">
        <v>190</v>
      </c>
      <c r="F6" s="513"/>
      <c r="G6" s="472"/>
      <c r="H6" s="144"/>
    </row>
    <row r="7" spans="1:8" ht="63.75">
      <c r="A7" s="169"/>
      <c r="B7" s="169"/>
      <c r="C7" s="170" t="s">
        <v>191</v>
      </c>
      <c r="D7" s="170" t="s">
        <v>192</v>
      </c>
      <c r="E7" s="170" t="s">
        <v>193</v>
      </c>
      <c r="F7" s="170" t="s">
        <v>194</v>
      </c>
      <c r="G7" s="473"/>
      <c r="H7" s="144"/>
    </row>
    <row r="8" spans="1:8" ht="12.75">
      <c r="A8" s="167"/>
      <c r="B8" s="167"/>
      <c r="C8" s="171" t="s">
        <v>360</v>
      </c>
      <c r="D8" s="171" t="s">
        <v>361</v>
      </c>
      <c r="E8" s="171" t="str">
        <f>+C8</f>
        <v>30/9/2010</v>
      </c>
      <c r="F8" s="171" t="str">
        <f>+D8</f>
        <v>30/9/2009</v>
      </c>
      <c r="G8" s="472"/>
      <c r="H8" s="144"/>
    </row>
    <row r="9" spans="1:8" ht="12.75">
      <c r="A9" s="167"/>
      <c r="B9" s="167"/>
      <c r="C9" s="168" t="s">
        <v>3</v>
      </c>
      <c r="D9" s="168" t="s">
        <v>3</v>
      </c>
      <c r="E9" s="168" t="s">
        <v>3</v>
      </c>
      <c r="F9" s="168" t="s">
        <v>3</v>
      </c>
      <c r="G9" s="472"/>
      <c r="H9" s="144"/>
    </row>
    <row r="10" spans="1:8" ht="12.75">
      <c r="A10" s="167"/>
      <c r="B10" s="167"/>
      <c r="C10" s="167"/>
      <c r="D10" s="167"/>
      <c r="E10" s="167"/>
      <c r="F10" s="167"/>
      <c r="G10" s="472"/>
      <c r="H10" s="144"/>
    </row>
    <row r="11" spans="1:8" ht="12.75">
      <c r="A11" s="167">
        <v>1</v>
      </c>
      <c r="B11" s="167" t="s">
        <v>4</v>
      </c>
      <c r="C11" s="172">
        <f>+CIS!C16</f>
        <v>9609</v>
      </c>
      <c r="D11" s="172">
        <f>+CIS!E16</f>
        <v>1464</v>
      </c>
      <c r="E11" s="172">
        <f>+CIS!G16</f>
        <v>9609</v>
      </c>
      <c r="F11" s="172">
        <f>+CIS!I16</f>
        <v>1464</v>
      </c>
      <c r="G11" s="472"/>
      <c r="H11" s="144"/>
    </row>
    <row r="12" spans="1:8" ht="12.75">
      <c r="A12" s="167"/>
      <c r="B12" s="167"/>
      <c r="C12" s="167"/>
      <c r="D12" s="167"/>
      <c r="E12" s="167"/>
      <c r="F12" s="167"/>
      <c r="G12" s="472"/>
      <c r="H12" s="144"/>
    </row>
    <row r="13" spans="1:8" ht="12.75">
      <c r="A13" s="167">
        <v>2</v>
      </c>
      <c r="B13" s="167" t="s">
        <v>338</v>
      </c>
      <c r="C13" s="167">
        <f>+CIS!C34</f>
        <v>2588</v>
      </c>
      <c r="D13" s="167">
        <f>+CIS!E34</f>
        <v>-2808</v>
      </c>
      <c r="E13" s="167">
        <f>+CIS!G34</f>
        <v>2588</v>
      </c>
      <c r="F13" s="167">
        <f>+CIS!I34</f>
        <v>-2807.6</v>
      </c>
      <c r="G13" s="472"/>
      <c r="H13" s="144"/>
    </row>
    <row r="14" spans="1:8" ht="12.75">
      <c r="A14" s="167"/>
      <c r="B14" s="167"/>
      <c r="C14" s="167"/>
      <c r="D14" s="167"/>
      <c r="E14" s="167"/>
      <c r="F14" s="167"/>
      <c r="G14" s="472"/>
      <c r="H14" s="144"/>
    </row>
    <row r="15" spans="1:8" ht="12.75">
      <c r="A15" s="167">
        <v>3</v>
      </c>
      <c r="B15" s="167" t="s">
        <v>357</v>
      </c>
      <c r="C15" s="167">
        <f>+CIS!C38</f>
        <v>2364</v>
      </c>
      <c r="D15" s="167">
        <f>+CIS!E38</f>
        <v>-2808</v>
      </c>
      <c r="E15" s="167">
        <f>+CIS!G38</f>
        <v>2364</v>
      </c>
      <c r="F15" s="167">
        <f>+CIS!I38</f>
        <v>-2807.6</v>
      </c>
      <c r="G15" s="472"/>
      <c r="H15" s="144"/>
    </row>
    <row r="16" spans="1:8" ht="12.75">
      <c r="A16" s="167"/>
      <c r="B16" s="167"/>
      <c r="C16" s="167"/>
      <c r="D16" s="167"/>
      <c r="E16" s="167"/>
      <c r="F16" s="167"/>
      <c r="G16" s="472"/>
      <c r="H16" s="144"/>
    </row>
    <row r="17" spans="1:8" ht="38.25">
      <c r="A17" s="173">
        <v>4</v>
      </c>
      <c r="B17" s="174" t="s">
        <v>358</v>
      </c>
      <c r="C17" s="174">
        <f>+CIS!C47</f>
        <v>2122</v>
      </c>
      <c r="D17" s="174">
        <f>+CIS!E47</f>
        <v>-2808</v>
      </c>
      <c r="E17" s="174">
        <f>+CIS!G47</f>
        <v>2122</v>
      </c>
      <c r="F17" s="174">
        <f>+CIS!I47</f>
        <v>-2807.6</v>
      </c>
      <c r="G17" s="474"/>
      <c r="H17" s="144"/>
    </row>
    <row r="18" spans="1:8" ht="12.75">
      <c r="A18" s="167"/>
      <c r="B18" s="167"/>
      <c r="C18" s="167"/>
      <c r="D18" s="167"/>
      <c r="E18" s="167"/>
      <c r="F18" s="167"/>
      <c r="G18" s="472"/>
      <c r="H18" s="144"/>
    </row>
    <row r="19" spans="1:8" ht="12.75">
      <c r="A19" s="167">
        <v>5</v>
      </c>
      <c r="B19" s="175" t="s">
        <v>359</v>
      </c>
      <c r="C19" s="175">
        <f>+CIS!C53</f>
        <v>1.087836937241754</v>
      </c>
      <c r="D19" s="175">
        <f>+CIS!E53</f>
        <v>-1.439512780289748</v>
      </c>
      <c r="E19" s="175">
        <f>+CIS!G53</f>
        <v>1.087836937241754</v>
      </c>
      <c r="F19" s="175">
        <f>+CIS!I53</f>
        <v>-1.439307721489137</v>
      </c>
      <c r="G19" s="475"/>
      <c r="H19" s="144"/>
    </row>
    <row r="20" spans="1:8" ht="12.75">
      <c r="A20" s="167"/>
      <c r="B20" s="167"/>
      <c r="C20" s="167"/>
      <c r="D20" s="167"/>
      <c r="E20" s="167"/>
      <c r="F20" s="167"/>
      <c r="G20" s="472"/>
      <c r="H20" s="144"/>
    </row>
    <row r="21" spans="1:8" ht="12.75">
      <c r="A21" s="167">
        <v>6</v>
      </c>
      <c r="B21" s="175" t="s">
        <v>195</v>
      </c>
      <c r="C21" s="175">
        <v>0</v>
      </c>
      <c r="D21" s="175">
        <v>0</v>
      </c>
      <c r="E21" s="175">
        <v>0</v>
      </c>
      <c r="F21" s="175">
        <v>0</v>
      </c>
      <c r="G21" s="475"/>
      <c r="H21" s="144"/>
    </row>
    <row r="22" ht="12.75"/>
    <row r="23" spans="1:7" ht="51">
      <c r="A23" s="168"/>
      <c r="B23" s="168"/>
      <c r="C23" s="176" t="s">
        <v>196</v>
      </c>
      <c r="D23" s="176" t="s">
        <v>197</v>
      </c>
      <c r="E23" s="367"/>
      <c r="F23" s="367"/>
      <c r="G23" s="367"/>
    </row>
    <row r="24" spans="1:7" ht="12.75">
      <c r="A24" s="167"/>
      <c r="B24" s="167"/>
      <c r="C24" s="167"/>
      <c r="D24" s="167"/>
      <c r="E24" s="141"/>
      <c r="F24" s="141"/>
      <c r="G24" s="141"/>
    </row>
    <row r="25" spans="1:7" ht="12.75">
      <c r="A25" s="167"/>
      <c r="B25" s="167"/>
      <c r="C25" s="167"/>
      <c r="D25" s="167"/>
      <c r="E25" s="141"/>
      <c r="F25" s="141"/>
      <c r="G25" s="141"/>
    </row>
    <row r="26" spans="1:7" ht="38.25">
      <c r="A26" s="173">
        <v>7</v>
      </c>
      <c r="B26" s="174" t="s">
        <v>198</v>
      </c>
      <c r="C26" s="369">
        <f>+CBS!D40/(CBS!D38*2)</f>
        <v>0.651194980160561</v>
      </c>
      <c r="D26" s="369">
        <f>+CBS!F40/(CBS!F38*2)</f>
        <v>0.6403166107881435</v>
      </c>
      <c r="E26" s="368"/>
      <c r="F26" s="368"/>
      <c r="G26" s="368"/>
    </row>
    <row r="27" ht="12.75">
      <c r="G27" s="141"/>
    </row>
    <row r="28" ht="12.75">
      <c r="G28" s="141"/>
    </row>
    <row r="29" ht="12.75"/>
    <row r="30" ht="12.75"/>
    <row r="31" ht="12.75">
      <c r="A31" s="1" t="s">
        <v>199</v>
      </c>
    </row>
    <row r="32" spans="7:8" ht="12.75">
      <c r="G32" s="141"/>
      <c r="H32" s="144"/>
    </row>
    <row r="33" spans="1:8" ht="12.75">
      <c r="A33" s="167"/>
      <c r="B33" s="167"/>
      <c r="C33" s="513" t="s">
        <v>189</v>
      </c>
      <c r="D33" s="513"/>
      <c r="E33" s="513" t="s">
        <v>190</v>
      </c>
      <c r="F33" s="513"/>
      <c r="G33" s="472"/>
      <c r="H33" s="144"/>
    </row>
    <row r="34" spans="1:8" ht="63.75">
      <c r="A34" s="169"/>
      <c r="B34" s="169"/>
      <c r="C34" s="170" t="s">
        <v>191</v>
      </c>
      <c r="D34" s="170" t="s">
        <v>192</v>
      </c>
      <c r="E34" s="170" t="s">
        <v>193</v>
      </c>
      <c r="F34" s="170" t="s">
        <v>194</v>
      </c>
      <c r="G34" s="473"/>
      <c r="H34" s="144"/>
    </row>
    <row r="35" spans="1:8" ht="12.75">
      <c r="A35" s="167"/>
      <c r="B35" s="167"/>
      <c r="C35" s="177" t="str">
        <f>+C8</f>
        <v>30/9/2010</v>
      </c>
      <c r="D35" s="177" t="str">
        <f>+D8</f>
        <v>30/9/2009</v>
      </c>
      <c r="E35" s="177" t="str">
        <f>+E8</f>
        <v>30/9/2010</v>
      </c>
      <c r="F35" s="177" t="str">
        <f>+F8</f>
        <v>30/9/2009</v>
      </c>
      <c r="G35" s="472"/>
      <c r="H35" s="144"/>
    </row>
    <row r="36" spans="1:8" ht="12.75">
      <c r="A36" s="167"/>
      <c r="B36" s="167"/>
      <c r="C36" s="168" t="s">
        <v>3</v>
      </c>
      <c r="D36" s="168" t="s">
        <v>3</v>
      </c>
      <c r="E36" s="168" t="s">
        <v>3</v>
      </c>
      <c r="F36" s="168" t="s">
        <v>3</v>
      </c>
      <c r="G36" s="472"/>
      <c r="H36" s="144"/>
    </row>
    <row r="37" spans="1:8" ht="12.75" hidden="1">
      <c r="A37" s="167"/>
      <c r="B37" s="167"/>
      <c r="C37" s="167"/>
      <c r="D37" s="167"/>
      <c r="E37" s="167"/>
      <c r="F37" s="167"/>
      <c r="G37" s="472"/>
      <c r="H37" s="144"/>
    </row>
    <row r="38" spans="1:8" ht="12.75" hidden="1">
      <c r="A38" s="178"/>
      <c r="B38" s="178" t="s">
        <v>200</v>
      </c>
      <c r="C38" s="178"/>
      <c r="D38" s="178"/>
      <c r="E38" s="178"/>
      <c r="F38" s="178"/>
      <c r="G38" s="476"/>
      <c r="H38" s="144"/>
    </row>
    <row r="39" spans="1:8" ht="12.75">
      <c r="A39" s="167"/>
      <c r="B39" s="167"/>
      <c r="C39" s="167"/>
      <c r="D39" s="167"/>
      <c r="E39" s="167"/>
      <c r="F39" s="167"/>
      <c r="G39" s="472"/>
      <c r="H39" s="144"/>
    </row>
    <row r="40" spans="1:8" ht="12.75">
      <c r="A40" s="167">
        <v>1</v>
      </c>
      <c r="B40" s="167" t="s">
        <v>201</v>
      </c>
      <c r="C40" s="167">
        <f>+E40</f>
        <v>107</v>
      </c>
      <c r="D40" s="167">
        <f>+F40</f>
        <v>75</v>
      </c>
      <c r="E40" s="167">
        <f>+CCF!D21</f>
        <v>107</v>
      </c>
      <c r="F40" s="167">
        <f>+CCF!F21</f>
        <v>75</v>
      </c>
      <c r="G40" s="472"/>
      <c r="H40" s="144"/>
    </row>
    <row r="41" spans="1:8" ht="12.75">
      <c r="A41" s="167"/>
      <c r="B41" s="167"/>
      <c r="C41" s="167"/>
      <c r="D41" s="167"/>
      <c r="E41" s="167"/>
      <c r="F41" s="167"/>
      <c r="G41" s="472"/>
      <c r="H41" s="144"/>
    </row>
    <row r="42" spans="1:8" ht="12.75">
      <c r="A42" s="167">
        <v>2</v>
      </c>
      <c r="B42" s="167" t="s">
        <v>202</v>
      </c>
      <c r="C42" s="167">
        <f>+E42</f>
        <v>-78</v>
      </c>
      <c r="D42" s="167">
        <f>+F42</f>
        <v>0</v>
      </c>
      <c r="E42" s="167">
        <f>+CCF!D22</f>
        <v>-78</v>
      </c>
      <c r="F42" s="167">
        <f>+CCF!F22</f>
        <v>0</v>
      </c>
      <c r="G42" s="472"/>
      <c r="H42" s="144"/>
    </row>
    <row r="43" spans="1:8" ht="12.75">
      <c r="A43" s="167"/>
      <c r="B43" s="167"/>
      <c r="C43" s="167"/>
      <c r="D43" s="167"/>
      <c r="E43" s="167"/>
      <c r="F43" s="167"/>
      <c r="G43" s="472"/>
      <c r="H43" s="144"/>
    </row>
    <row r="44" spans="7:8" ht="12.75">
      <c r="G44" s="141"/>
      <c r="H44" s="144"/>
    </row>
  </sheetData>
  <sheetProtection sheet="1"/>
  <mergeCells count="4">
    <mergeCell ref="C6:D6"/>
    <mergeCell ref="E6:F6"/>
    <mergeCell ref="C33:D33"/>
    <mergeCell ref="E33:F33"/>
  </mergeCells>
  <printOptions/>
  <pageMargins left="0.75" right="0.75" top="1" bottom="1" header="0.5" footer="0.5"/>
  <pageSetup horizontalDpi="600" verticalDpi="600" orientation="portrait" r:id="rId3"/>
  <headerFooter alignWithMargins="0">
    <oddHeader>&amp;R&amp;F
&amp;D
&amp;T</oddHeader>
  </headerFooter>
  <legacyDrawing r:id="rId2"/>
</worksheet>
</file>

<file path=xl/worksheets/sheet6.xml><?xml version="1.0" encoding="utf-8"?>
<worksheet xmlns="http://schemas.openxmlformats.org/spreadsheetml/2006/main" xmlns:r="http://schemas.openxmlformats.org/officeDocument/2006/relationships">
  <sheetPr>
    <tabColor indexed="50"/>
  </sheetPr>
  <dimension ref="A1:J60"/>
  <sheetViews>
    <sheetView zoomScalePageLayoutView="0" workbookViewId="0" topLeftCell="A1">
      <selection activeCell="A1" sqref="A1"/>
    </sheetView>
  </sheetViews>
  <sheetFormatPr defaultColWidth="9.140625" defaultRowHeight="12.75"/>
  <cols>
    <col min="1" max="1" width="9.00390625" style="2" customWidth="1"/>
    <col min="2" max="2" width="32.00390625" style="2" customWidth="1"/>
    <col min="3" max="3" width="9.00390625" style="2" bestFit="1" customWidth="1"/>
    <col min="4" max="4" width="0.71875" style="2" customWidth="1"/>
    <col min="5" max="5" width="9.57421875" style="2" bestFit="1" customWidth="1"/>
    <col min="6" max="6" width="0.71875" style="2" customWidth="1"/>
    <col min="7" max="7" width="9.00390625" style="2" bestFit="1" customWidth="1"/>
    <col min="8" max="8" width="0.42578125" style="2" customWidth="1"/>
    <col min="9" max="9" width="9.57421875" style="2" bestFit="1" customWidth="1"/>
    <col min="10" max="10" width="0.71875" style="2" customWidth="1"/>
  </cols>
  <sheetData>
    <row r="1" ht="12.75">
      <c r="A1" s="1" t="s">
        <v>0</v>
      </c>
    </row>
    <row r="2" ht="13.5">
      <c r="A2" s="147" t="s">
        <v>1</v>
      </c>
    </row>
    <row r="3" ht="13.5">
      <c r="A3" s="147"/>
    </row>
    <row r="4" ht="12.75">
      <c r="A4" s="1" t="s">
        <v>350</v>
      </c>
    </row>
    <row r="5" ht="12.75">
      <c r="A5" s="148" t="s">
        <v>351</v>
      </c>
    </row>
    <row r="6" ht="12.75">
      <c r="A6" s="1" t="s">
        <v>100</v>
      </c>
    </row>
    <row r="8" spans="3:10" ht="12.75">
      <c r="C8" s="149" t="s">
        <v>322</v>
      </c>
      <c r="D8" s="149" t="s">
        <v>99</v>
      </c>
      <c r="E8" s="150" t="s">
        <v>101</v>
      </c>
      <c r="F8" s="150"/>
      <c r="G8" s="150" t="str">
        <f>+C8</f>
        <v>FY 2010/11</v>
      </c>
      <c r="H8" s="150"/>
      <c r="I8" s="150" t="str">
        <f>+E8</f>
        <v>FY 2009/10</v>
      </c>
      <c r="J8" s="150"/>
    </row>
    <row r="9" spans="3:10" ht="12.75">
      <c r="C9" s="149" t="s">
        <v>102</v>
      </c>
      <c r="E9" s="150" t="s">
        <v>103</v>
      </c>
      <c r="F9" s="146"/>
      <c r="G9" s="150" t="s">
        <v>102</v>
      </c>
      <c r="H9" s="146"/>
      <c r="I9" s="146" t="s">
        <v>103</v>
      </c>
      <c r="J9" s="146"/>
    </row>
    <row r="10" spans="3:10" ht="12.75">
      <c r="C10" s="149" t="s">
        <v>104</v>
      </c>
      <c r="E10" s="150" t="s">
        <v>104</v>
      </c>
      <c r="F10" s="146"/>
      <c r="G10" s="150" t="s">
        <v>105</v>
      </c>
      <c r="H10" s="146"/>
      <c r="I10" s="150" t="str">
        <f>+G10</f>
        <v>3 Months</v>
      </c>
      <c r="J10" s="150"/>
    </row>
    <row r="11" spans="3:10" ht="12.75">
      <c r="C11" s="149" t="s">
        <v>106</v>
      </c>
      <c r="E11" s="150" t="s">
        <v>106</v>
      </c>
      <c r="F11" s="146"/>
      <c r="G11" s="150" t="s">
        <v>107</v>
      </c>
      <c r="H11" s="146"/>
      <c r="I11" s="150" t="s">
        <v>107</v>
      </c>
      <c r="J11" s="150"/>
    </row>
    <row r="12" spans="3:10" ht="12.75">
      <c r="C12" s="366">
        <v>40451</v>
      </c>
      <c r="D12" s="366"/>
      <c r="E12" s="366">
        <v>40086</v>
      </c>
      <c r="G12" s="366">
        <f>+C12</f>
        <v>40451</v>
      </c>
      <c r="H12" s="492"/>
      <c r="I12" s="366">
        <f>+E12</f>
        <v>40086</v>
      </c>
      <c r="J12" s="365"/>
    </row>
    <row r="16" spans="1:9" ht="12.75">
      <c r="A16" s="2" t="s">
        <v>4</v>
      </c>
      <c r="B16" s="1"/>
      <c r="C16" s="146">
        <v>9609</v>
      </c>
      <c r="D16" s="10"/>
      <c r="E16" s="10">
        <v>1464</v>
      </c>
      <c r="G16" s="2">
        <f>+C16</f>
        <v>9609</v>
      </c>
      <c r="I16" s="2">
        <f>+E16</f>
        <v>1464</v>
      </c>
    </row>
    <row r="17" spans="3:5" ht="12.75">
      <c r="C17" s="146"/>
      <c r="D17" s="10"/>
      <c r="E17" s="10"/>
    </row>
    <row r="18" spans="1:9" ht="12.75">
      <c r="A18" s="2" t="s">
        <v>5</v>
      </c>
      <c r="C18" s="370">
        <v>-6631</v>
      </c>
      <c r="D18" s="10"/>
      <c r="E18" s="154">
        <v>-109</v>
      </c>
      <c r="F18" s="141"/>
      <c r="G18" s="142">
        <f>+C18</f>
        <v>-6631</v>
      </c>
      <c r="I18" s="142">
        <f>+E18</f>
        <v>-109</v>
      </c>
    </row>
    <row r="19" spans="3:9" ht="12.75">
      <c r="C19" s="307"/>
      <c r="D19" s="10"/>
      <c r="E19" s="10"/>
      <c r="F19" s="141"/>
      <c r="G19" s="141"/>
      <c r="I19" s="141"/>
    </row>
    <row r="20" spans="1:9" ht="12.75">
      <c r="A20" s="1" t="s">
        <v>108</v>
      </c>
      <c r="C20" s="9">
        <f>SUM(C16:C18)</f>
        <v>2978</v>
      </c>
      <c r="D20" s="10"/>
      <c r="E20" s="10">
        <f>SUM(E16:E18)</f>
        <v>1355</v>
      </c>
      <c r="F20" s="141"/>
      <c r="G20" s="2">
        <f>SUM(G16:G18)</f>
        <v>2978</v>
      </c>
      <c r="H20" s="141"/>
      <c r="I20" s="2">
        <f>SUM(I16:I18)+0.4</f>
        <v>1355.4</v>
      </c>
    </row>
    <row r="21" spans="3:8" ht="12.75">
      <c r="C21" s="146"/>
      <c r="D21" s="449"/>
      <c r="E21" s="450"/>
      <c r="F21" s="141"/>
      <c r="H21" s="141"/>
    </row>
    <row r="22" spans="1:9" ht="12.75">
      <c r="A22" s="2" t="s">
        <v>6</v>
      </c>
      <c r="B22" s="447"/>
      <c r="C22" s="146">
        <v>-1098</v>
      </c>
      <c r="D22" s="10"/>
      <c r="E22" s="10">
        <v>-473</v>
      </c>
      <c r="F22" s="141"/>
      <c r="G22" s="2">
        <f>+C22</f>
        <v>-1098</v>
      </c>
      <c r="I22" s="2">
        <f>+E22</f>
        <v>-473</v>
      </c>
    </row>
    <row r="23" spans="3:8" ht="12.75">
      <c r="C23" s="146"/>
      <c r="D23" s="10"/>
      <c r="E23" s="10" t="s">
        <v>99</v>
      </c>
      <c r="F23" s="141"/>
      <c r="H23" s="141"/>
    </row>
    <row r="24" spans="1:9" ht="12.75">
      <c r="A24" s="2" t="s">
        <v>7</v>
      </c>
      <c r="B24" s="447"/>
      <c r="C24" s="146">
        <v>547</v>
      </c>
      <c r="D24" s="10"/>
      <c r="E24" s="10">
        <v>100</v>
      </c>
      <c r="F24" s="141"/>
      <c r="G24" s="2">
        <f>+C24</f>
        <v>547</v>
      </c>
      <c r="I24" s="2">
        <f>+E24</f>
        <v>100</v>
      </c>
    </row>
    <row r="25" spans="3:8" ht="12.75" hidden="1">
      <c r="C25" s="146"/>
      <c r="D25" s="10"/>
      <c r="E25" s="10"/>
      <c r="F25" s="141"/>
      <c r="H25" s="141"/>
    </row>
    <row r="26" spans="1:10" ht="12.75" hidden="1">
      <c r="A26" s="139" t="s">
        <v>109</v>
      </c>
      <c r="B26" s="3"/>
      <c r="C26" s="10">
        <v>0</v>
      </c>
      <c r="D26" s="10"/>
      <c r="E26" s="10">
        <v>0</v>
      </c>
      <c r="F26" s="307"/>
      <c r="G26" s="2">
        <f>+C26</f>
        <v>0</v>
      </c>
      <c r="I26" s="2">
        <f>+E26</f>
        <v>0</v>
      </c>
      <c r="J26" s="146"/>
    </row>
    <row r="27" spans="1:10" ht="12.75">
      <c r="A27" s="146"/>
      <c r="C27" s="146"/>
      <c r="D27" s="10"/>
      <c r="E27" s="10"/>
      <c r="F27" s="307"/>
      <c r="G27" s="146"/>
      <c r="H27" s="307"/>
      <c r="I27" s="146"/>
      <c r="J27" s="146"/>
    </row>
    <row r="28" spans="1:10" ht="12.75">
      <c r="A28" s="146" t="s">
        <v>366</v>
      </c>
      <c r="C28" s="370">
        <v>239</v>
      </c>
      <c r="D28" s="10"/>
      <c r="E28" s="10">
        <v>-3790</v>
      </c>
      <c r="F28" s="307"/>
      <c r="G28" s="142">
        <f>+C28</f>
        <v>239</v>
      </c>
      <c r="I28" s="142">
        <f>+E28</f>
        <v>-3790</v>
      </c>
      <c r="J28" s="146"/>
    </row>
    <row r="29" spans="1:10" ht="12.75">
      <c r="A29" s="146"/>
      <c r="C29" s="146"/>
      <c r="D29" s="10"/>
      <c r="E29" s="451"/>
      <c r="F29" s="307"/>
      <c r="G29" s="146"/>
      <c r="H29" s="307"/>
      <c r="I29" s="146"/>
      <c r="J29" s="146"/>
    </row>
    <row r="30" spans="1:10" ht="12.75">
      <c r="A30" s="148" t="s">
        <v>367</v>
      </c>
      <c r="B30" s="1"/>
      <c r="C30" s="10">
        <f>SUM(C20:C28)</f>
        <v>2666</v>
      </c>
      <c r="D30" s="10"/>
      <c r="E30" s="10">
        <f>SUM(E20:E29)</f>
        <v>-2808</v>
      </c>
      <c r="F30" s="307"/>
      <c r="G30" s="146">
        <f>SUM(G22:G28)+G20</f>
        <v>2666</v>
      </c>
      <c r="H30" s="307"/>
      <c r="I30" s="146">
        <f>SUM(I22:I28)+I20</f>
        <v>-2807.6</v>
      </c>
      <c r="J30" s="146"/>
    </row>
    <row r="31" spans="1:10" ht="12.75">
      <c r="A31" s="146"/>
      <c r="C31" s="146"/>
      <c r="D31" s="10"/>
      <c r="E31" s="10"/>
      <c r="F31" s="307"/>
      <c r="G31" s="146"/>
      <c r="H31" s="307"/>
      <c r="I31" s="146"/>
      <c r="J31" s="146"/>
    </row>
    <row r="32" spans="1:10" ht="12.75">
      <c r="A32" s="146" t="s">
        <v>265</v>
      </c>
      <c r="B32" s="454"/>
      <c r="C32" s="146">
        <v>-78</v>
      </c>
      <c r="D32" s="10"/>
      <c r="E32" s="10">
        <v>0</v>
      </c>
      <c r="F32" s="307"/>
      <c r="G32" s="2">
        <f>+C32</f>
        <v>-78</v>
      </c>
      <c r="I32" s="2">
        <f>+E32</f>
        <v>0</v>
      </c>
      <c r="J32" s="146"/>
    </row>
    <row r="33" spans="1:10" ht="12.75">
      <c r="A33" s="146"/>
      <c r="B33" s="454"/>
      <c r="C33" s="486"/>
      <c r="D33" s="10"/>
      <c r="E33" s="451"/>
      <c r="F33" s="307"/>
      <c r="G33" s="486"/>
      <c r="H33" s="307"/>
      <c r="I33" s="486"/>
      <c r="J33" s="146"/>
    </row>
    <row r="34" spans="1:10" ht="12.75">
      <c r="A34" s="148" t="s">
        <v>10</v>
      </c>
      <c r="B34" s="454"/>
      <c r="C34" s="146">
        <f>+C30+C32</f>
        <v>2588</v>
      </c>
      <c r="D34" s="10"/>
      <c r="E34" s="10">
        <f>SUM(E29:E33)</f>
        <v>-2808</v>
      </c>
      <c r="F34" s="307"/>
      <c r="G34" s="146">
        <f>+G30+G32</f>
        <v>2588</v>
      </c>
      <c r="H34" s="307"/>
      <c r="I34" s="146">
        <f>+I30+I32</f>
        <v>-2807.6</v>
      </c>
      <c r="J34" s="146"/>
    </row>
    <row r="35" spans="2:8" ht="12.75">
      <c r="B35" s="454"/>
      <c r="C35" s="146"/>
      <c r="D35" s="10"/>
      <c r="E35" s="10"/>
      <c r="F35" s="141"/>
      <c r="H35" s="141"/>
    </row>
    <row r="36" spans="1:9" ht="12.75">
      <c r="A36" s="2" t="s">
        <v>11</v>
      </c>
      <c r="C36" s="154">
        <v>-224</v>
      </c>
      <c r="D36" s="10"/>
      <c r="E36" s="154">
        <v>0</v>
      </c>
      <c r="F36" s="141"/>
      <c r="G36" s="142">
        <f>+C36</f>
        <v>-224</v>
      </c>
      <c r="I36" s="142">
        <f>+E36</f>
        <v>0</v>
      </c>
    </row>
    <row r="37" spans="3:8" ht="12.75">
      <c r="C37" s="146"/>
      <c r="D37" s="10"/>
      <c r="E37" s="10"/>
      <c r="F37" s="141"/>
      <c r="H37" s="141"/>
    </row>
    <row r="38" spans="1:9" ht="12.75">
      <c r="A38" s="1" t="s">
        <v>352</v>
      </c>
      <c r="B38" s="1"/>
      <c r="C38" s="10">
        <f>+C34+C36</f>
        <v>2364</v>
      </c>
      <c r="D38" s="10"/>
      <c r="E38" s="10">
        <f>SUM(E34:E36)</f>
        <v>-2808</v>
      </c>
      <c r="F38" s="141"/>
      <c r="G38" s="155">
        <f>+G34+G36</f>
        <v>2364</v>
      </c>
      <c r="H38" s="141"/>
      <c r="I38" s="155">
        <f>+I34+I36</f>
        <v>-2807.6</v>
      </c>
    </row>
    <row r="39" spans="3:8" ht="12" customHeight="1">
      <c r="C39" s="146"/>
      <c r="D39" s="10"/>
      <c r="E39" s="10"/>
      <c r="F39" s="141"/>
      <c r="H39" s="141"/>
    </row>
    <row r="40" spans="1:9" ht="12.75">
      <c r="A40" s="2" t="s">
        <v>353</v>
      </c>
      <c r="C40" s="370">
        <v>0</v>
      </c>
      <c r="D40" s="10"/>
      <c r="E40" s="154">
        <v>0</v>
      </c>
      <c r="F40" s="141"/>
      <c r="G40" s="142">
        <v>0</v>
      </c>
      <c r="H40" s="141"/>
      <c r="I40" s="142">
        <v>0</v>
      </c>
    </row>
    <row r="41" spans="3:9" ht="12.75">
      <c r="C41" s="307"/>
      <c r="D41" s="10"/>
      <c r="E41" s="10"/>
      <c r="F41" s="141"/>
      <c r="G41" s="141"/>
      <c r="H41" s="141"/>
      <c r="I41" s="141"/>
    </row>
    <row r="42" spans="1:9" ht="13.5" thickBot="1">
      <c r="A42" s="1" t="s">
        <v>354</v>
      </c>
      <c r="C42" s="487">
        <f>+C38+C40</f>
        <v>2364</v>
      </c>
      <c r="D42" s="10"/>
      <c r="E42" s="487">
        <f>+E38+E40</f>
        <v>-2808</v>
      </c>
      <c r="F42" s="141"/>
      <c r="G42" s="487">
        <f>+G38+G40</f>
        <v>2364</v>
      </c>
      <c r="H42" s="141"/>
      <c r="I42" s="487">
        <f>+I38+I40</f>
        <v>-2807.6</v>
      </c>
    </row>
    <row r="43" spans="3:8" ht="13.5" thickTop="1">
      <c r="C43" s="146"/>
      <c r="D43" s="10"/>
      <c r="E43" s="10"/>
      <c r="F43" s="141"/>
      <c r="H43" s="141"/>
    </row>
    <row r="44" spans="3:8" ht="12.75">
      <c r="C44" s="146"/>
      <c r="D44" s="10"/>
      <c r="E44" s="10"/>
      <c r="F44" s="141"/>
      <c r="H44" s="141"/>
    </row>
    <row r="45" spans="1:8" ht="12.75">
      <c r="A45" s="1" t="s">
        <v>110</v>
      </c>
      <c r="B45" s="1"/>
      <c r="C45" s="146"/>
      <c r="D45" s="10"/>
      <c r="E45" s="10"/>
      <c r="F45" s="141"/>
      <c r="H45" s="141"/>
    </row>
    <row r="46" spans="3:8" ht="12.75">
      <c r="C46" s="146"/>
      <c r="D46" s="10"/>
      <c r="E46" s="10"/>
      <c r="F46" s="141"/>
      <c r="H46" s="141"/>
    </row>
    <row r="47" spans="1:10" ht="12.75">
      <c r="A47" s="146" t="s">
        <v>355</v>
      </c>
      <c r="B47" s="146"/>
      <c r="C47" s="146">
        <f>+C38-C49</f>
        <v>2122</v>
      </c>
      <c r="D47" s="10"/>
      <c r="E47" s="10">
        <f>+E38-E49</f>
        <v>-2808</v>
      </c>
      <c r="F47" s="307"/>
      <c r="G47" s="146">
        <f>+G38-G49</f>
        <v>2122</v>
      </c>
      <c r="H47" s="10"/>
      <c r="I47" s="10">
        <f>+I38-I49</f>
        <v>-2807.6</v>
      </c>
      <c r="J47" s="146"/>
    </row>
    <row r="48" spans="1:10" ht="12.75">
      <c r="A48" s="146"/>
      <c r="B48" s="146"/>
      <c r="C48" s="146"/>
      <c r="D48" s="10"/>
      <c r="E48" s="10"/>
      <c r="F48" s="307"/>
      <c r="G48" s="146"/>
      <c r="H48" s="10"/>
      <c r="I48" s="10"/>
      <c r="J48" s="146"/>
    </row>
    <row r="49" spans="1:10" ht="12.75">
      <c r="A49" s="146" t="s">
        <v>13</v>
      </c>
      <c r="C49" s="146">
        <v>242</v>
      </c>
      <c r="D49" s="10"/>
      <c r="E49" s="10">
        <v>0</v>
      </c>
      <c r="F49" s="307"/>
      <c r="G49" s="141">
        <f>+C49</f>
        <v>242</v>
      </c>
      <c r="H49" s="10"/>
      <c r="I49" s="10">
        <v>0</v>
      </c>
      <c r="J49" s="146"/>
    </row>
    <row r="50" spans="3:9" ht="12.75">
      <c r="C50" s="486"/>
      <c r="D50" s="10"/>
      <c r="E50" s="451"/>
      <c r="F50" s="141"/>
      <c r="G50" s="488"/>
      <c r="H50" s="141"/>
      <c r="I50" s="488"/>
    </row>
    <row r="51" spans="1:9" ht="13.5" thickBot="1">
      <c r="A51" s="1"/>
      <c r="B51" s="1"/>
      <c r="C51" s="448">
        <f>+C47+C49</f>
        <v>2364</v>
      </c>
      <c r="D51" s="10"/>
      <c r="E51" s="448">
        <f>SUM(E47:E50)</f>
        <v>-2808</v>
      </c>
      <c r="F51" s="141"/>
      <c r="G51" s="448">
        <f>G47+G49</f>
        <v>2364</v>
      </c>
      <c r="H51" s="141"/>
      <c r="I51" s="448">
        <f>I47+I49</f>
        <v>-2807.6</v>
      </c>
    </row>
    <row r="52" spans="4:8" ht="12.75">
      <c r="D52" s="141"/>
      <c r="F52" s="141"/>
      <c r="H52" s="141"/>
    </row>
    <row r="53" spans="1:10" ht="12.75">
      <c r="A53" s="12" t="s">
        <v>15</v>
      </c>
      <c r="B53" s="13" t="s">
        <v>16</v>
      </c>
      <c r="C53" s="308">
        <f>+C47/(CBS!D38*2)*100</f>
        <v>1.087836937241754</v>
      </c>
      <c r="D53" s="308"/>
      <c r="E53" s="309">
        <f>+E47/(97533*2)*100</f>
        <v>-1.439512780289748</v>
      </c>
      <c r="F53" s="371"/>
      <c r="G53" s="308">
        <f>+G47/(CBS!D38*2)*100</f>
        <v>1.087836937241754</v>
      </c>
      <c r="H53" s="371"/>
      <c r="I53" s="308">
        <f>+I47/(97533*2)*100</f>
        <v>-1.439307721489137</v>
      </c>
      <c r="J53" s="13"/>
    </row>
    <row r="54" spans="1:10" ht="12.75">
      <c r="A54" s="12"/>
      <c r="B54" s="12"/>
      <c r="C54" s="309"/>
      <c r="D54" s="309"/>
      <c r="E54" s="480"/>
      <c r="F54" s="480"/>
      <c r="G54" s="309"/>
      <c r="H54" s="480"/>
      <c r="I54" s="309"/>
      <c r="J54" s="12"/>
    </row>
    <row r="55" spans="1:10" ht="12.75">
      <c r="A55" s="12" t="s">
        <v>17</v>
      </c>
      <c r="B55" s="13" t="s">
        <v>18</v>
      </c>
      <c r="C55" s="308">
        <f>+C47/((((195066690)/1000)+(55733340*(0.635-0.5)/0.635)/1000))*100</f>
        <v>1.0255393598913656</v>
      </c>
      <c r="D55" s="489"/>
      <c r="E55" s="309">
        <f>+E47/((55733340/1000)*(0.62333-0.5)/0.62333+195066690/1000)*100</f>
        <v>-1.3624857193743611</v>
      </c>
      <c r="F55" s="371"/>
      <c r="G55" s="308">
        <f>+G47/((((195066690)/1000)+(55733340*(0.635-0.5)/0.635)/1000))*100</f>
        <v>1.0255393598913656</v>
      </c>
      <c r="H55" s="371"/>
      <c r="I55" s="309">
        <f>+I47/((55733340/1000)*(0.62333-0.5)/0.62333+195066690/1000)*100</f>
        <v>-1.3622916330895498</v>
      </c>
      <c r="J55" s="13"/>
    </row>
    <row r="56" spans="3:9" ht="12.75">
      <c r="C56" s="477"/>
      <c r="D56" s="477"/>
      <c r="E56" s="478"/>
      <c r="F56" s="479"/>
      <c r="G56" s="477"/>
      <c r="H56" s="477"/>
      <c r="I56" s="478"/>
    </row>
    <row r="57" spans="1:3" ht="12.75">
      <c r="A57" s="156"/>
      <c r="C57" s="408"/>
    </row>
    <row r="58" spans="2:10" ht="12.75">
      <c r="B58" s="157"/>
      <c r="C58" s="157"/>
      <c r="D58" s="157"/>
      <c r="E58" s="157"/>
      <c r="F58" s="157"/>
      <c r="G58" s="157"/>
      <c r="H58" s="157"/>
      <c r="I58" s="157"/>
      <c r="J58" s="157"/>
    </row>
    <row r="59" spans="1:10" ht="12.75">
      <c r="A59" s="158" t="s">
        <v>356</v>
      </c>
      <c r="B59" s="146"/>
      <c r="C59" s="146"/>
      <c r="D59" s="146"/>
      <c r="E59" s="146"/>
      <c r="F59" s="146"/>
      <c r="G59" s="146"/>
      <c r="H59" s="146"/>
      <c r="I59" s="146"/>
      <c r="J59" s="146"/>
    </row>
    <row r="60" spans="1:10" ht="12.75">
      <c r="A60" s="158" t="s">
        <v>323</v>
      </c>
      <c r="B60" s="146"/>
      <c r="C60" s="146"/>
      <c r="D60" s="146"/>
      <c r="E60" s="146"/>
      <c r="F60" s="146"/>
      <c r="G60" s="146"/>
      <c r="H60" s="146"/>
      <c r="I60" s="146"/>
      <c r="J60" s="146"/>
    </row>
  </sheetData>
  <sheetProtection sheet="1"/>
  <printOptions/>
  <pageMargins left="0.75" right="0.75" top="0.64" bottom="0.59"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F60"/>
  <sheetViews>
    <sheetView zoomScalePageLayoutView="0" workbookViewId="0" topLeftCell="A1">
      <selection activeCell="B1" sqref="B1"/>
    </sheetView>
  </sheetViews>
  <sheetFormatPr defaultColWidth="9.140625" defaultRowHeight="12.75"/>
  <cols>
    <col min="1" max="1" width="1.7109375" style="2" customWidth="1"/>
    <col min="2" max="2" width="60.7109375" style="2" customWidth="1"/>
    <col min="3" max="3" width="1.1484375" style="2" customWidth="1"/>
    <col min="4" max="4" width="10.8515625" style="2" customWidth="1"/>
    <col min="5" max="5" width="1.1484375" style="2" customWidth="1"/>
    <col min="6" max="6" width="10.8515625" style="2" customWidth="1"/>
  </cols>
  <sheetData>
    <row r="1" ht="12.75">
      <c r="A1" s="1" t="s">
        <v>0</v>
      </c>
    </row>
    <row r="2" ht="13.5">
      <c r="A2" s="147" t="s">
        <v>1</v>
      </c>
    </row>
    <row r="3" ht="12.75">
      <c r="A3" s="1"/>
    </row>
    <row r="4" ht="12.75">
      <c r="A4" s="1" t="s">
        <v>346</v>
      </c>
    </row>
    <row r="6" spans="4:6" ht="12.75">
      <c r="D6" s="149" t="s">
        <v>111</v>
      </c>
      <c r="F6" s="149" t="s">
        <v>112</v>
      </c>
    </row>
    <row r="7" spans="4:6" ht="12.75">
      <c r="D7" s="149" t="s">
        <v>113</v>
      </c>
      <c r="F7" s="149" t="s">
        <v>114</v>
      </c>
    </row>
    <row r="8" spans="4:6" ht="12.75">
      <c r="D8" s="159">
        <v>40451</v>
      </c>
      <c r="F8" s="151">
        <v>39994</v>
      </c>
    </row>
    <row r="9" spans="4:6" ht="12.75">
      <c r="D9" s="152" t="s">
        <v>304</v>
      </c>
      <c r="F9" s="152" t="s">
        <v>304</v>
      </c>
    </row>
    <row r="10" spans="4:6" ht="12.75">
      <c r="D10" s="149" t="s">
        <v>100</v>
      </c>
      <c r="F10" s="149" t="s">
        <v>115</v>
      </c>
    </row>
    <row r="11" spans="1:6" ht="12.75">
      <c r="A11" s="1"/>
      <c r="D11" s="149" t="s">
        <v>3</v>
      </c>
      <c r="F11" s="149" t="s">
        <v>3</v>
      </c>
    </row>
    <row r="12" ht="12.75">
      <c r="A12" s="1"/>
    </row>
    <row r="13" spans="1:6" ht="12.75">
      <c r="A13" s="1" t="s">
        <v>116</v>
      </c>
      <c r="C13" s="31"/>
      <c r="D13" s="153">
        <v>7503</v>
      </c>
      <c r="E13" s="153"/>
      <c r="F13" s="153">
        <v>7377</v>
      </c>
    </row>
    <row r="14" spans="1:6" ht="12.75">
      <c r="A14" s="1" t="s">
        <v>117</v>
      </c>
      <c r="C14" s="31"/>
      <c r="D14" s="153">
        <v>93857</v>
      </c>
      <c r="E14" s="153"/>
      <c r="F14" s="153">
        <v>93857</v>
      </c>
    </row>
    <row r="15" spans="1:6" ht="12.75">
      <c r="A15" s="1" t="s">
        <v>118</v>
      </c>
      <c r="C15" s="31"/>
      <c r="D15" s="153">
        <f>24059</f>
        <v>24059</v>
      </c>
      <c r="E15" s="153"/>
      <c r="F15" s="153">
        <v>23820</v>
      </c>
    </row>
    <row r="16" spans="1:6" ht="12.75">
      <c r="A16" s="1" t="s">
        <v>119</v>
      </c>
      <c r="C16" s="31"/>
      <c r="D16" s="153">
        <v>1</v>
      </c>
      <c r="E16" s="153"/>
      <c r="F16" s="153">
        <v>1</v>
      </c>
    </row>
    <row r="17" spans="1:6" ht="12.75" hidden="1">
      <c r="A17" s="1" t="s">
        <v>120</v>
      </c>
      <c r="C17" s="31"/>
      <c r="D17" s="153">
        <v>0</v>
      </c>
      <c r="E17" s="153"/>
      <c r="F17" s="153">
        <v>0</v>
      </c>
    </row>
    <row r="18" spans="1:6" ht="12.75">
      <c r="A18" s="310" t="s">
        <v>347</v>
      </c>
      <c r="C18" s="31"/>
      <c r="D18" s="153">
        <v>1726</v>
      </c>
      <c r="E18" s="153"/>
      <c r="F18" s="153">
        <v>1726</v>
      </c>
    </row>
    <row r="19" spans="1:6" ht="12.75">
      <c r="A19" s="310"/>
      <c r="C19" s="31"/>
      <c r="D19" s="153"/>
      <c r="E19" s="153"/>
      <c r="F19" s="153"/>
    </row>
    <row r="20" spans="1:6" ht="12.75">
      <c r="A20" s="1" t="s">
        <v>121</v>
      </c>
      <c r="C20" s="31"/>
      <c r="D20" s="153"/>
      <c r="E20" s="153"/>
      <c r="F20" s="153"/>
    </row>
    <row r="21" spans="2:6" ht="12.75">
      <c r="B21" s="2" t="s">
        <v>122</v>
      </c>
      <c r="C21" s="31"/>
      <c r="D21" s="153">
        <v>5118</v>
      </c>
      <c r="E21" s="153"/>
      <c r="F21" s="153">
        <v>4260</v>
      </c>
    </row>
    <row r="22" spans="2:6" ht="12.75">
      <c r="B22" s="2" t="s">
        <v>123</v>
      </c>
      <c r="C22" s="31"/>
      <c r="D22" s="2">
        <v>4913</v>
      </c>
      <c r="E22" s="153"/>
      <c r="F22" s="153">
        <f>4423</f>
        <v>4423</v>
      </c>
    </row>
    <row r="23" spans="2:6" ht="12.75">
      <c r="B23" s="2" t="s">
        <v>331</v>
      </c>
      <c r="C23" s="31"/>
      <c r="D23" s="2">
        <v>22</v>
      </c>
      <c r="E23" s="153"/>
      <c r="F23" s="153">
        <v>14</v>
      </c>
    </row>
    <row r="24" spans="2:6" ht="12.75">
      <c r="B24" s="2" t="s">
        <v>124</v>
      </c>
      <c r="C24" s="31"/>
      <c r="D24" s="153">
        <v>21003</v>
      </c>
      <c r="E24" s="153"/>
      <c r="F24" s="153">
        <v>19672</v>
      </c>
    </row>
    <row r="25" spans="2:6" ht="12.75">
      <c r="B25" s="2" t="s">
        <v>125</v>
      </c>
      <c r="C25" s="31"/>
      <c r="D25" s="153">
        <v>1081</v>
      </c>
      <c r="E25" s="153"/>
      <c r="F25" s="153">
        <v>913</v>
      </c>
    </row>
    <row r="26" spans="3:6" ht="12.75">
      <c r="C26" s="31"/>
      <c r="D26" s="160">
        <f>SUM(D21:D25)</f>
        <v>32137</v>
      </c>
      <c r="E26" s="153"/>
      <c r="F26" s="160">
        <f>SUM(F21:F25)</f>
        <v>29282</v>
      </c>
    </row>
    <row r="27" ht="12.75">
      <c r="C27" s="31"/>
    </row>
    <row r="28" spans="1:6" ht="12.75">
      <c r="A28" s="1" t="s">
        <v>126</v>
      </c>
      <c r="C28" s="31"/>
      <c r="D28" s="153"/>
      <c r="E28" s="153"/>
      <c r="F28" s="153"/>
    </row>
    <row r="29" spans="2:6" ht="12.75">
      <c r="B29" s="2" t="s">
        <v>127</v>
      </c>
      <c r="C29" s="31"/>
      <c r="D29" s="153">
        <f>24551</f>
        <v>24551</v>
      </c>
      <c r="E29" s="153"/>
      <c r="F29" s="153">
        <v>23275</v>
      </c>
    </row>
    <row r="30" spans="2:6" ht="12.75">
      <c r="B30" s="2" t="s">
        <v>128</v>
      </c>
      <c r="C30" s="31"/>
      <c r="D30" s="153">
        <v>145</v>
      </c>
      <c r="E30" s="153"/>
      <c r="F30" s="153">
        <v>605</v>
      </c>
    </row>
    <row r="31" spans="2:6" ht="12.75">
      <c r="B31" s="2" t="s">
        <v>11</v>
      </c>
      <c r="C31" s="31"/>
      <c r="D31" s="2">
        <v>395</v>
      </c>
      <c r="E31" s="153"/>
      <c r="F31" s="153">
        <v>739</v>
      </c>
    </row>
    <row r="32" spans="1:6" s="145" customFormat="1" ht="12.75">
      <c r="A32" s="146"/>
      <c r="B32" s="146"/>
      <c r="C32" s="31"/>
      <c r="D32" s="164">
        <f>SUM(D29:D31)</f>
        <v>25091</v>
      </c>
      <c r="E32" s="9"/>
      <c r="F32" s="164">
        <f>SUM(F29:F31)</f>
        <v>24619</v>
      </c>
    </row>
    <row r="33" spans="1:6" s="145" customFormat="1" ht="12.75">
      <c r="A33" s="146"/>
      <c r="B33" s="146"/>
      <c r="C33" s="31"/>
      <c r="D33" s="10"/>
      <c r="E33" s="9"/>
      <c r="F33" s="10"/>
    </row>
    <row r="34" spans="1:6" s="145" customFormat="1" ht="12.75">
      <c r="A34" s="148" t="s">
        <v>129</v>
      </c>
      <c r="B34" s="146"/>
      <c r="C34" s="31"/>
      <c r="D34" s="10">
        <f>+D26-D32</f>
        <v>7046</v>
      </c>
      <c r="E34" s="10"/>
      <c r="F34" s="10">
        <f>+F26-F32</f>
        <v>4663</v>
      </c>
    </row>
    <row r="35" spans="1:6" s="145" customFormat="1" ht="12.75">
      <c r="A35" s="146"/>
      <c r="B35" s="146"/>
      <c r="C35" s="31"/>
      <c r="D35" s="10"/>
      <c r="E35" s="10"/>
      <c r="F35" s="10"/>
    </row>
    <row r="36" spans="1:6" s="145" customFormat="1" ht="13.5" thickBot="1">
      <c r="A36" s="148" t="s">
        <v>291</v>
      </c>
      <c r="B36" s="146"/>
      <c r="C36" s="31"/>
      <c r="D36" s="11">
        <f>+D34+D13+D14+D15+D16+D18</f>
        <v>134192</v>
      </c>
      <c r="E36" s="10"/>
      <c r="F36" s="11">
        <f>+F34+F13+F14+F15+F16+F18</f>
        <v>131444</v>
      </c>
    </row>
    <row r="37" spans="1:6" s="145" customFormat="1" ht="12.75">
      <c r="A37" s="146"/>
      <c r="B37" s="146"/>
      <c r="C37" s="31"/>
      <c r="D37" s="10"/>
      <c r="E37" s="10"/>
      <c r="F37" s="10"/>
    </row>
    <row r="38" spans="1:6" s="145" customFormat="1" ht="12.75">
      <c r="A38" s="148" t="s">
        <v>130</v>
      </c>
      <c r="B38" s="146"/>
      <c r="C38" s="31"/>
      <c r="D38" s="9">
        <v>97533</v>
      </c>
      <c r="E38" s="10"/>
      <c r="F38" s="9">
        <v>97533</v>
      </c>
    </row>
    <row r="39" spans="1:6" s="145" customFormat="1" ht="12.75">
      <c r="A39" s="148" t="s">
        <v>131</v>
      </c>
      <c r="B39" s="146"/>
      <c r="C39" s="31"/>
      <c r="D39" s="154">
        <f>+F39+CIS!G47</f>
        <v>29493</v>
      </c>
      <c r="E39" s="10"/>
      <c r="F39" s="154">
        <v>27371</v>
      </c>
    </row>
    <row r="40" spans="1:6" s="145" customFormat="1" ht="12.75">
      <c r="A40" s="148" t="s">
        <v>132</v>
      </c>
      <c r="B40" s="146"/>
      <c r="C40" s="31"/>
      <c r="D40" s="451">
        <f>SUM(D38:D39)</f>
        <v>127026</v>
      </c>
      <c r="E40" s="10"/>
      <c r="F40" s="451">
        <f>SUM(F38:F39)</f>
        <v>124904</v>
      </c>
    </row>
    <row r="41" spans="1:6" s="145" customFormat="1" ht="12.75">
      <c r="A41" s="148" t="s">
        <v>13</v>
      </c>
      <c r="B41" s="146"/>
      <c r="C41" s="31"/>
      <c r="D41" s="33">
        <v>3342</v>
      </c>
      <c r="E41" s="10"/>
      <c r="F41" s="9">
        <v>3100</v>
      </c>
    </row>
    <row r="42" spans="1:6" s="145" customFormat="1" ht="12.75">
      <c r="A42" s="148" t="s">
        <v>288</v>
      </c>
      <c r="B42" s="146"/>
      <c r="C42" s="31"/>
      <c r="D42" s="481">
        <f>SUM(D40:D41)</f>
        <v>130368</v>
      </c>
      <c r="E42" s="146"/>
      <c r="F42" s="481">
        <f>SUM(F40:F41)</f>
        <v>128004</v>
      </c>
    </row>
    <row r="43" spans="1:6" s="145" customFormat="1" ht="12.75">
      <c r="A43" s="146"/>
      <c r="B43" s="146"/>
      <c r="C43" s="31"/>
      <c r="D43" s="146"/>
      <c r="E43" s="146"/>
      <c r="F43" s="146"/>
    </row>
    <row r="44" spans="1:6" s="145" customFormat="1" ht="12.75">
      <c r="A44" s="148" t="s">
        <v>348</v>
      </c>
      <c r="B44" s="146"/>
      <c r="C44" s="31"/>
      <c r="D44" s="9"/>
      <c r="E44" s="9"/>
      <c r="F44" s="9"/>
    </row>
    <row r="45" spans="1:6" s="145" customFormat="1" ht="12.75">
      <c r="A45" s="148"/>
      <c r="B45" s="146" t="s">
        <v>133</v>
      </c>
      <c r="C45" s="31"/>
      <c r="D45" s="9">
        <v>3066</v>
      </c>
      <c r="E45" s="9"/>
      <c r="F45" s="9">
        <v>2910</v>
      </c>
    </row>
    <row r="46" spans="1:6" s="145" customFormat="1" ht="12.75">
      <c r="A46" s="146"/>
      <c r="B46" s="482" t="s">
        <v>289</v>
      </c>
      <c r="C46" s="31"/>
      <c r="D46" s="9">
        <v>115</v>
      </c>
      <c r="E46" s="146"/>
      <c r="F46" s="9">
        <v>115</v>
      </c>
    </row>
    <row r="47" spans="1:6" s="145" customFormat="1" ht="12.75">
      <c r="A47" s="148"/>
      <c r="B47" s="482" t="s">
        <v>290</v>
      </c>
      <c r="C47" s="31"/>
      <c r="D47" s="9">
        <v>643</v>
      </c>
      <c r="E47" s="9"/>
      <c r="F47" s="9">
        <v>415</v>
      </c>
    </row>
    <row r="48" spans="1:6" s="145" customFormat="1" ht="12.75">
      <c r="A48" s="148"/>
      <c r="B48" s="146"/>
      <c r="C48" s="31"/>
      <c r="D48" s="481">
        <f>SUM(D45:D47)</f>
        <v>3824</v>
      </c>
      <c r="E48" s="146"/>
      <c r="F48" s="481">
        <f>SUM(F45:F47)</f>
        <v>3440</v>
      </c>
    </row>
    <row r="49" spans="1:6" s="145" customFormat="1" ht="12.75">
      <c r="A49" s="146"/>
      <c r="B49" s="146"/>
      <c r="C49" s="31"/>
      <c r="D49" s="9"/>
      <c r="E49" s="9"/>
      <c r="F49" s="9"/>
    </row>
    <row r="50" spans="1:6" s="145" customFormat="1" ht="13.5" thickBot="1">
      <c r="A50" s="148" t="s">
        <v>292</v>
      </c>
      <c r="B50" s="146"/>
      <c r="C50" s="31"/>
      <c r="D50" s="448">
        <f>+D42+D48</f>
        <v>134192</v>
      </c>
      <c r="E50" s="10"/>
      <c r="F50" s="448">
        <f>+F42+F48</f>
        <v>131444</v>
      </c>
    </row>
    <row r="51" spans="1:6" s="145" customFormat="1" ht="12.75">
      <c r="A51" s="148"/>
      <c r="B51" s="146"/>
      <c r="C51" s="146"/>
      <c r="D51" s="9"/>
      <c r="E51" s="9"/>
      <c r="F51" s="9"/>
    </row>
    <row r="52" spans="1:6" s="145" customFormat="1" ht="12.75">
      <c r="A52" s="146"/>
      <c r="B52" s="146"/>
      <c r="C52" s="146"/>
      <c r="D52" s="9"/>
      <c r="E52" s="9"/>
      <c r="F52" s="9"/>
    </row>
    <row r="53" spans="1:6" s="145" customFormat="1" ht="12.75">
      <c r="A53" s="146"/>
      <c r="B53" s="146"/>
      <c r="C53" s="146"/>
      <c r="D53" s="9"/>
      <c r="E53" s="9"/>
      <c r="F53" s="9"/>
    </row>
    <row r="54" spans="1:6" ht="12.75">
      <c r="A54" s="156" t="s">
        <v>349</v>
      </c>
      <c r="D54" s="153"/>
      <c r="E54" s="153"/>
      <c r="F54" s="153"/>
    </row>
    <row r="55" spans="1:6" ht="12.75">
      <c r="A55" s="156" t="s">
        <v>323</v>
      </c>
      <c r="D55" s="153"/>
      <c r="E55" s="153"/>
      <c r="F55" s="153"/>
    </row>
    <row r="56" spans="4:6" ht="12.75">
      <c r="D56" s="153"/>
      <c r="E56" s="153"/>
      <c r="F56" s="153"/>
    </row>
    <row r="57" spans="4:6" ht="12.75">
      <c r="D57" s="153"/>
      <c r="E57" s="153"/>
      <c r="F57" s="153"/>
    </row>
    <row r="58" spans="4:6" ht="12.75">
      <c r="D58" s="153"/>
      <c r="E58" s="153"/>
      <c r="F58" s="153"/>
    </row>
    <row r="59" spans="4:6" ht="12.75">
      <c r="D59" s="153"/>
      <c r="E59" s="153"/>
      <c r="F59" s="153"/>
    </row>
    <row r="60" spans="4:6" ht="12.75">
      <c r="D60" s="153"/>
      <c r="E60" s="153"/>
      <c r="F60" s="153"/>
    </row>
  </sheetData>
  <sheetProtection sheet="1"/>
  <printOptions/>
  <pageMargins left="0.75" right="0.75" top="1" bottom="0.69"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0"/>
  </sheetPr>
  <dimension ref="A1:H69"/>
  <sheetViews>
    <sheetView zoomScalePageLayoutView="0" workbookViewId="0" topLeftCell="A1">
      <selection activeCell="B1" sqref="B1"/>
    </sheetView>
  </sheetViews>
  <sheetFormatPr defaultColWidth="9.140625" defaultRowHeight="12.75"/>
  <cols>
    <col min="1" max="1" width="2.8515625" style="2" customWidth="1"/>
    <col min="2" max="2" width="2.00390625" style="2" customWidth="1"/>
    <col min="3" max="3" width="47.57421875" style="2" customWidth="1"/>
    <col min="4" max="4" width="10.8515625" style="9" customWidth="1"/>
    <col min="5" max="5" width="2.28125" style="155" customWidth="1"/>
    <col min="6" max="6" width="10.8515625" style="155" customWidth="1"/>
    <col min="7" max="7" width="6.28125" style="155" bestFit="1" customWidth="1"/>
    <col min="8" max="8" width="1.57421875" style="155" customWidth="1"/>
  </cols>
  <sheetData>
    <row r="1" ht="12.75">
      <c r="A1" s="1" t="s">
        <v>0</v>
      </c>
    </row>
    <row r="2" ht="13.5">
      <c r="A2" s="147" t="s">
        <v>1</v>
      </c>
    </row>
    <row r="3" ht="12.75">
      <c r="A3" s="1"/>
    </row>
    <row r="4" ht="12.75">
      <c r="A4" s="1" t="s">
        <v>336</v>
      </c>
    </row>
    <row r="5" ht="12.75">
      <c r="A5" s="1" t="s">
        <v>324</v>
      </c>
    </row>
    <row r="6" spans="1:8" ht="12.75">
      <c r="A6" s="1" t="s">
        <v>100</v>
      </c>
      <c r="F6" s="10"/>
      <c r="G6" s="10"/>
      <c r="H6" s="10"/>
    </row>
    <row r="7" spans="4:8" ht="12.75">
      <c r="D7" s="409" t="s">
        <v>134</v>
      </c>
      <c r="E7" s="163"/>
      <c r="F7" s="162" t="str">
        <f>+D7</f>
        <v>3 months</v>
      </c>
      <c r="G7" s="162"/>
      <c r="H7" s="162"/>
    </row>
    <row r="8" spans="1:8" ht="12.75">
      <c r="A8" s="1"/>
      <c r="D8" s="409" t="s">
        <v>135</v>
      </c>
      <c r="E8" s="163"/>
      <c r="F8" s="162" t="s">
        <v>135</v>
      </c>
      <c r="G8" s="162"/>
      <c r="H8" s="162"/>
    </row>
    <row r="9" spans="4:8" ht="12.75">
      <c r="D9" s="410">
        <v>40451</v>
      </c>
      <c r="F9" s="311">
        <v>40086</v>
      </c>
      <c r="G9" s="311"/>
      <c r="H9" s="311"/>
    </row>
    <row r="10" spans="4:8" ht="12.75">
      <c r="D10" s="409" t="s">
        <v>136</v>
      </c>
      <c r="E10" s="163"/>
      <c r="F10" s="162" t="s">
        <v>136</v>
      </c>
      <c r="G10" s="162"/>
      <c r="H10" s="162"/>
    </row>
    <row r="11" spans="1:8" ht="12.75">
      <c r="A11" s="1" t="s">
        <v>337</v>
      </c>
      <c r="G11" s="1"/>
      <c r="H11" s="2"/>
    </row>
    <row r="12" spans="2:8" ht="12.75">
      <c r="B12" s="2" t="s">
        <v>338</v>
      </c>
      <c r="D12" s="9">
        <f>+CIS!G34</f>
        <v>2588</v>
      </c>
      <c r="F12" s="10">
        <v>-2808</v>
      </c>
      <c r="G12" s="2"/>
      <c r="H12" s="2"/>
    </row>
    <row r="13" spans="2:8" ht="12.75">
      <c r="B13" s="2" t="s">
        <v>137</v>
      </c>
      <c r="F13" s="10"/>
      <c r="G13" s="2"/>
      <c r="H13" s="2"/>
    </row>
    <row r="14" spans="3:8" ht="12.75">
      <c r="C14" s="2" t="s">
        <v>138</v>
      </c>
      <c r="D14" s="9">
        <v>175</v>
      </c>
      <c r="F14" s="10">
        <v>18</v>
      </c>
      <c r="G14" s="2"/>
      <c r="H14" s="2"/>
    </row>
    <row r="15" spans="1:8" ht="12.75">
      <c r="A15" s="146"/>
      <c r="B15" s="146"/>
      <c r="C15" s="146" t="s">
        <v>139</v>
      </c>
      <c r="D15" s="9">
        <f>-239</f>
        <v>-239</v>
      </c>
      <c r="F15" s="10">
        <v>3790</v>
      </c>
      <c r="G15" s="2"/>
      <c r="H15" s="2"/>
    </row>
    <row r="16" spans="1:8" ht="12.75">
      <c r="A16" s="146"/>
      <c r="B16" s="146"/>
      <c r="C16" s="146" t="s">
        <v>140</v>
      </c>
      <c r="D16" s="154">
        <f>-35+1</f>
        <v>-34</v>
      </c>
      <c r="F16" s="154">
        <v>-61</v>
      </c>
      <c r="G16" s="2"/>
      <c r="H16" s="2"/>
    </row>
    <row r="17" spans="1:8" ht="12.75">
      <c r="A17" s="146"/>
      <c r="B17" s="146" t="s">
        <v>141</v>
      </c>
      <c r="C17" s="146"/>
      <c r="D17" s="9">
        <f>SUM(D12:D16)</f>
        <v>2490</v>
      </c>
      <c r="F17" s="10">
        <f>SUM(F12:F16)</f>
        <v>939</v>
      </c>
      <c r="G17" s="2"/>
      <c r="H17" s="2"/>
    </row>
    <row r="18" spans="1:8" ht="12.75">
      <c r="A18" s="146"/>
      <c r="B18" s="146"/>
      <c r="C18" s="146" t="s">
        <v>142</v>
      </c>
      <c r="D18" s="9">
        <f>-1419+1+62</f>
        <v>-1356</v>
      </c>
      <c r="F18" s="307">
        <v>-446</v>
      </c>
      <c r="G18" s="2"/>
      <c r="H18" s="2"/>
    </row>
    <row r="19" spans="1:8" ht="12.75">
      <c r="A19" s="146"/>
      <c r="B19" s="146"/>
      <c r="C19" s="146" t="s">
        <v>143</v>
      </c>
      <c r="D19" s="154">
        <f>1364-62</f>
        <v>1302</v>
      </c>
      <c r="F19" s="370">
        <v>46</v>
      </c>
      <c r="G19" s="2"/>
      <c r="H19" s="2"/>
    </row>
    <row r="20" spans="1:8" ht="12.75">
      <c r="A20" s="146"/>
      <c r="B20" s="146" t="s">
        <v>144</v>
      </c>
      <c r="C20" s="146"/>
      <c r="D20" s="9">
        <f>SUM(D17:D19)</f>
        <v>2436</v>
      </c>
      <c r="F20" s="10">
        <f>SUM(F17:F19)</f>
        <v>539</v>
      </c>
      <c r="G20" s="2"/>
      <c r="H20" s="2"/>
    </row>
    <row r="21" spans="1:8" ht="12.75">
      <c r="A21" s="146"/>
      <c r="B21" s="146"/>
      <c r="C21" s="146" t="s">
        <v>145</v>
      </c>
      <c r="D21" s="9">
        <v>107</v>
      </c>
      <c r="F21" s="10">
        <v>75</v>
      </c>
      <c r="G21" s="2"/>
      <c r="H21" s="2"/>
    </row>
    <row r="22" spans="1:8" ht="12.75">
      <c r="A22" s="146"/>
      <c r="B22" s="146"/>
      <c r="C22" s="146" t="s">
        <v>146</v>
      </c>
      <c r="D22" s="9">
        <v>-78</v>
      </c>
      <c r="F22" s="10">
        <v>0</v>
      </c>
      <c r="G22" s="2"/>
      <c r="H22" s="2"/>
    </row>
    <row r="23" spans="1:8" ht="12.75">
      <c r="A23" s="146"/>
      <c r="B23" s="146"/>
      <c r="C23" s="2" t="s">
        <v>339</v>
      </c>
      <c r="D23" s="9">
        <v>-575</v>
      </c>
      <c r="F23" s="10">
        <v>0</v>
      </c>
      <c r="G23" s="2"/>
      <c r="H23" s="2"/>
    </row>
    <row r="24" spans="1:8" ht="12.75">
      <c r="A24" s="146"/>
      <c r="B24" s="146" t="s">
        <v>147</v>
      </c>
      <c r="C24" s="146"/>
      <c r="D24" s="164">
        <f>SUM(D20:D23)</f>
        <v>1890</v>
      </c>
      <c r="F24" s="164">
        <f>SUM(F20:F23)</f>
        <v>614</v>
      </c>
      <c r="G24" s="2"/>
      <c r="H24" s="2"/>
    </row>
    <row r="25" spans="1:8" ht="12.75">
      <c r="A25" s="146"/>
      <c r="B25" s="146"/>
      <c r="C25" s="146"/>
      <c r="F25" s="10"/>
      <c r="G25" s="2"/>
      <c r="H25" s="2"/>
    </row>
    <row r="26" spans="1:8" ht="12.75">
      <c r="A26" s="148" t="s">
        <v>340</v>
      </c>
      <c r="B26" s="146"/>
      <c r="C26" s="146"/>
      <c r="F26" s="452"/>
      <c r="G26" s="1"/>
      <c r="H26" s="2"/>
    </row>
    <row r="27" spans="1:8" ht="12.75" hidden="1">
      <c r="A27" s="148"/>
      <c r="B27" s="146" t="s">
        <v>148</v>
      </c>
      <c r="C27" s="146"/>
      <c r="F27" s="10"/>
      <c r="G27" s="1"/>
      <c r="H27" s="2"/>
    </row>
    <row r="28" spans="1:8" ht="12.75" hidden="1">
      <c r="A28" s="148"/>
      <c r="B28" s="146"/>
      <c r="C28" s="146" t="s">
        <v>149</v>
      </c>
      <c r="D28" s="9">
        <v>0</v>
      </c>
      <c r="F28" s="10">
        <v>0</v>
      </c>
      <c r="G28" s="1"/>
      <c r="H28" s="2"/>
    </row>
    <row r="29" spans="1:8" ht="12.75" hidden="1">
      <c r="A29" s="148"/>
      <c r="B29" s="146"/>
      <c r="C29" s="2" t="s">
        <v>308</v>
      </c>
      <c r="D29" s="9">
        <v>0</v>
      </c>
      <c r="F29" s="10"/>
      <c r="G29" s="1"/>
      <c r="H29" s="2"/>
    </row>
    <row r="30" spans="1:8" ht="12.75" hidden="1">
      <c r="A30" s="148"/>
      <c r="B30" s="146"/>
      <c r="C30" s="146" t="s">
        <v>150</v>
      </c>
      <c r="D30" s="9">
        <v>0</v>
      </c>
      <c r="F30" s="10">
        <v>0</v>
      </c>
      <c r="G30" s="1"/>
      <c r="H30" s="2"/>
    </row>
    <row r="31" spans="1:8" ht="12.75" hidden="1">
      <c r="A31" s="148"/>
      <c r="B31" s="146"/>
      <c r="C31" s="146" t="s">
        <v>151</v>
      </c>
      <c r="D31" s="9">
        <v>0</v>
      </c>
      <c r="F31" s="10">
        <v>0</v>
      </c>
      <c r="G31" s="1"/>
      <c r="H31"/>
    </row>
    <row r="32" spans="1:8" ht="12.75" hidden="1">
      <c r="A32" s="148"/>
      <c r="B32" t="s">
        <v>293</v>
      </c>
      <c r="D32" s="9">
        <v>0</v>
      </c>
      <c r="F32" s="10">
        <v>0</v>
      </c>
      <c r="G32" s="1"/>
      <c r="H32" s="2"/>
    </row>
    <row r="33" spans="1:8" ht="12.75" hidden="1">
      <c r="A33" s="148"/>
      <c r="B33" s="2" t="s">
        <v>294</v>
      </c>
      <c r="D33" s="9">
        <v>0</v>
      </c>
      <c r="F33" s="10"/>
      <c r="G33" s="2"/>
      <c r="H33" s="2"/>
    </row>
    <row r="34" spans="1:8" ht="12.75">
      <c r="A34" s="148"/>
      <c r="B34" s="146" t="s">
        <v>364</v>
      </c>
      <c r="C34" s="146"/>
      <c r="D34" s="514">
        <v>-301</v>
      </c>
      <c r="F34" s="514">
        <v>0</v>
      </c>
      <c r="G34" s="2"/>
      <c r="H34" s="27"/>
    </row>
    <row r="35" spans="1:8" ht="12.75">
      <c r="A35" s="148"/>
      <c r="B35" s="146"/>
      <c r="C35" s="146" t="s">
        <v>365</v>
      </c>
      <c r="D35" s="515"/>
      <c r="F35" s="515"/>
      <c r="G35" s="2"/>
      <c r="H35" s="27"/>
    </row>
    <row r="36" spans="1:8" ht="12.75" hidden="1">
      <c r="A36" s="146"/>
      <c r="B36" s="146" t="s">
        <v>152</v>
      </c>
      <c r="C36" s="146"/>
      <c r="D36" s="10">
        <v>0</v>
      </c>
      <c r="F36" s="10">
        <v>0</v>
      </c>
      <c r="G36" s="2"/>
      <c r="H36"/>
    </row>
    <row r="37" spans="1:6" ht="12.75" hidden="1">
      <c r="A37" s="146"/>
      <c r="B37" s="145" t="s">
        <v>153</v>
      </c>
      <c r="C37" s="146"/>
      <c r="D37" s="10">
        <v>0</v>
      </c>
      <c r="F37" s="10">
        <v>0</v>
      </c>
    </row>
    <row r="38" spans="1:6" ht="12.75" hidden="1">
      <c r="A38" s="146"/>
      <c r="C38" s="146"/>
      <c r="D38" s="10"/>
      <c r="F38" s="10"/>
    </row>
    <row r="39" spans="1:8" ht="12.75" hidden="1">
      <c r="A39" s="146"/>
      <c r="B39" s="146" t="s">
        <v>341</v>
      </c>
      <c r="C39" s="146"/>
      <c r="D39" s="164">
        <f>SUM(D28:D37)</f>
        <v>-301</v>
      </c>
      <c r="F39" s="164">
        <f>SUM(F28:F38)</f>
        <v>0</v>
      </c>
      <c r="G39" s="2"/>
      <c r="H39" s="2"/>
    </row>
    <row r="40" spans="1:6" ht="12.75">
      <c r="A40" s="146"/>
      <c r="B40" s="146"/>
      <c r="C40" s="146"/>
      <c r="F40" s="10"/>
    </row>
    <row r="41" spans="1:8" ht="12.75">
      <c r="A41" s="148" t="s">
        <v>342</v>
      </c>
      <c r="B41" s="146"/>
      <c r="C41" s="146"/>
      <c r="G41" s="2"/>
      <c r="H41" s="2"/>
    </row>
    <row r="42" spans="1:8" ht="12.75" hidden="1">
      <c r="A42" s="148"/>
      <c r="B42" s="146" t="s">
        <v>154</v>
      </c>
      <c r="C42" s="146"/>
      <c r="D42" s="9">
        <v>0</v>
      </c>
      <c r="F42" s="10">
        <v>0</v>
      </c>
      <c r="G42" s="1"/>
      <c r="H42" s="2"/>
    </row>
    <row r="43" spans="1:8" ht="12.75" hidden="1">
      <c r="A43" s="148"/>
      <c r="B43" s="146" t="s">
        <v>155</v>
      </c>
      <c r="C43" s="146"/>
      <c r="D43" s="9">
        <v>0</v>
      </c>
      <c r="F43" s="10">
        <v>0</v>
      </c>
      <c r="G43" s="1"/>
      <c r="H43" s="2"/>
    </row>
    <row r="44" spans="1:6" ht="12.75" hidden="1">
      <c r="A44" s="148"/>
      <c r="B44" s="146" t="s">
        <v>156</v>
      </c>
      <c r="C44" s="146"/>
      <c r="D44" s="10">
        <v>0</v>
      </c>
      <c r="F44" s="10">
        <v>0</v>
      </c>
    </row>
    <row r="45" spans="1:8" ht="12.75">
      <c r="A45" s="146"/>
      <c r="B45" s="146" t="s">
        <v>309</v>
      </c>
      <c r="C45" s="146"/>
      <c r="D45" s="10">
        <v>151</v>
      </c>
      <c r="F45" s="10">
        <v>0</v>
      </c>
      <c r="G45" s="1"/>
      <c r="H45" s="2"/>
    </row>
    <row r="46" spans="1:8" ht="12.75">
      <c r="A46" s="146"/>
      <c r="B46" s="139" t="s">
        <v>157</v>
      </c>
      <c r="C46" s="146"/>
      <c r="D46" s="10">
        <v>-113</v>
      </c>
      <c r="F46" s="10">
        <v>0</v>
      </c>
      <c r="G46" s="2"/>
      <c r="H46" s="2"/>
    </row>
    <row r="47" spans="1:8" ht="12.75">
      <c r="A47" s="146"/>
      <c r="B47" s="3" t="s">
        <v>295</v>
      </c>
      <c r="D47" s="10">
        <v>-128</v>
      </c>
      <c r="F47" s="10">
        <v>0</v>
      </c>
      <c r="G47" s="2"/>
      <c r="H47"/>
    </row>
    <row r="48" spans="1:8" ht="12.75" hidden="1">
      <c r="A48" s="146"/>
      <c r="B48" s="146" t="s">
        <v>158</v>
      </c>
      <c r="C48" s="146"/>
      <c r="D48" s="10">
        <v>0</v>
      </c>
      <c r="F48" s="10"/>
      <c r="G48" s="2"/>
      <c r="H48"/>
    </row>
    <row r="49" spans="1:8" ht="12.75" hidden="1">
      <c r="A49" s="146"/>
      <c r="B49" s="146" t="s">
        <v>159</v>
      </c>
      <c r="C49" s="146"/>
      <c r="D49" s="10">
        <v>0</v>
      </c>
      <c r="F49" s="10">
        <v>-0.002439999967464246</v>
      </c>
      <c r="G49" s="2"/>
      <c r="H49" s="2"/>
    </row>
    <row r="50" spans="1:8" ht="12.75">
      <c r="A50" s="146"/>
      <c r="B50" s="146" t="s">
        <v>343</v>
      </c>
      <c r="C50" s="146"/>
      <c r="D50" s="164">
        <f>SUM(D42:D49)</f>
        <v>-90</v>
      </c>
      <c r="F50" s="164">
        <f>SUM(F42:F49)</f>
        <v>-0.002439999967464246</v>
      </c>
      <c r="G50" s="2"/>
      <c r="H50" s="2"/>
    </row>
    <row r="51" spans="1:8" ht="12.75">
      <c r="A51" s="146"/>
      <c r="B51" s="146"/>
      <c r="C51" s="146"/>
      <c r="F51" s="10"/>
      <c r="G51" s="2"/>
      <c r="H51" s="2"/>
    </row>
    <row r="52" spans="1:8" ht="12.75">
      <c r="A52" s="148" t="s">
        <v>160</v>
      </c>
      <c r="B52" s="146"/>
      <c r="C52" s="146"/>
      <c r="D52" s="9">
        <f>+D24+D39+D50</f>
        <v>1499</v>
      </c>
      <c r="F52" s="10">
        <f>+F24+F37+F50</f>
        <v>613.9975600000325</v>
      </c>
      <c r="G52" s="2"/>
      <c r="H52" s="2"/>
    </row>
    <row r="53" spans="6:8" ht="12.75">
      <c r="F53" s="10"/>
      <c r="G53" s="1"/>
      <c r="H53" s="2"/>
    </row>
    <row r="54" spans="1:8" ht="12.75">
      <c r="A54" s="1" t="s">
        <v>161</v>
      </c>
      <c r="D54" s="9">
        <v>20585</v>
      </c>
      <c r="F54" s="10">
        <v>24312</v>
      </c>
      <c r="G54" s="2"/>
      <c r="H54" s="2"/>
    </row>
    <row r="55" spans="6:8" ht="12.75">
      <c r="F55" s="10"/>
      <c r="G55" s="1"/>
      <c r="H55" s="2"/>
    </row>
    <row r="56" spans="1:8" ht="13.5" thickBot="1">
      <c r="A56" s="1" t="s">
        <v>162</v>
      </c>
      <c r="D56" s="11">
        <f>SUM(D52:D55)</f>
        <v>22084</v>
      </c>
      <c r="F56" s="11">
        <f>SUM(F52:F55)</f>
        <v>24925.997560000033</v>
      </c>
      <c r="G56" s="2"/>
      <c r="H56" s="2"/>
    </row>
    <row r="57" spans="6:8" ht="12.75">
      <c r="F57" s="10"/>
      <c r="G57" s="1"/>
      <c r="H57" s="2"/>
    </row>
    <row r="58" spans="1:8" ht="12.75">
      <c r="A58" s="1" t="s">
        <v>344</v>
      </c>
      <c r="F58" s="10"/>
      <c r="G58" s="2"/>
      <c r="H58" s="2"/>
    </row>
    <row r="59" spans="2:8" ht="12.75">
      <c r="B59" s="2" t="s">
        <v>124</v>
      </c>
      <c r="D59" s="9">
        <v>21003</v>
      </c>
      <c r="F59" s="10">
        <v>24605</v>
      </c>
      <c r="G59" s="1"/>
      <c r="H59" s="2"/>
    </row>
    <row r="60" spans="2:8" ht="12.75">
      <c r="B60" s="2" t="s">
        <v>125</v>
      </c>
      <c r="D60" s="9">
        <v>1081</v>
      </c>
      <c r="F60" s="10">
        <v>321</v>
      </c>
      <c r="G60" s="2"/>
      <c r="H60" s="2"/>
    </row>
    <row r="61" spans="2:8" ht="12.75" hidden="1">
      <c r="B61" s="2" t="s">
        <v>163</v>
      </c>
      <c r="D61" s="9">
        <v>0</v>
      </c>
      <c r="F61" s="10">
        <v>0</v>
      </c>
      <c r="G61" s="2"/>
      <c r="H61" s="2"/>
    </row>
    <row r="62" spans="4:6" ht="13.5" thickBot="1">
      <c r="D62" s="11">
        <f>SUM(D59:D61)</f>
        <v>22084</v>
      </c>
      <c r="F62" s="11">
        <f>SUM(F59:F61)</f>
        <v>24926</v>
      </c>
    </row>
    <row r="63" spans="4:8" ht="12.75">
      <c r="D63" s="411"/>
      <c r="E63" s="140"/>
      <c r="F63" s="6"/>
      <c r="G63" s="6"/>
      <c r="H63" s="6"/>
    </row>
    <row r="65" ht="12.75">
      <c r="A65" s="156" t="s">
        <v>345</v>
      </c>
    </row>
    <row r="66" ht="12.75">
      <c r="A66" s="156" t="s">
        <v>323</v>
      </c>
    </row>
    <row r="69" spans="6:8" ht="12.75">
      <c r="F69" s="153"/>
      <c r="G69" s="153"/>
      <c r="H69" s="153"/>
    </row>
  </sheetData>
  <sheetProtection sheet="1"/>
  <mergeCells count="2">
    <mergeCell ref="D34:D35"/>
    <mergeCell ref="F34:F35"/>
  </mergeCells>
  <printOptions/>
  <pageMargins left="0.75" right="0.75" top="0.69" bottom="0.28" header="0.2"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50"/>
  </sheetPr>
  <dimension ref="A1:J72"/>
  <sheetViews>
    <sheetView zoomScalePageLayoutView="0" workbookViewId="0" topLeftCell="A1">
      <selection activeCell="D1" sqref="D1"/>
    </sheetView>
  </sheetViews>
  <sheetFormatPr defaultColWidth="9.140625" defaultRowHeight="12.75"/>
  <cols>
    <col min="1" max="1" width="37.140625" style="0" customWidth="1"/>
    <col min="2" max="2" width="11.140625" style="0" customWidth="1"/>
    <col min="3" max="3" width="11.140625" style="0" hidden="1" customWidth="1"/>
    <col min="4" max="4" width="10.140625" style="0" customWidth="1"/>
    <col min="5" max="5" width="11.421875" style="0" bestFit="1" customWidth="1"/>
    <col min="6" max="6" width="9.00390625" style="0" customWidth="1"/>
    <col min="7" max="7" width="8.57421875" style="183" customWidth="1"/>
    <col min="8" max="8" width="10.421875" style="0" customWidth="1"/>
    <col min="9" max="9" width="2.57421875" style="0" customWidth="1"/>
    <col min="10" max="10" width="0.85546875" style="0" customWidth="1"/>
  </cols>
  <sheetData>
    <row r="1" spans="1:10" ht="12.75">
      <c r="A1" s="1" t="s">
        <v>0</v>
      </c>
      <c r="B1" s="2"/>
      <c r="C1" s="2"/>
      <c r="D1" s="2"/>
      <c r="E1" s="2"/>
      <c r="F1" s="2"/>
      <c r="G1" s="179"/>
      <c r="H1" s="2"/>
      <c r="I1" s="2"/>
      <c r="J1" s="2"/>
    </row>
    <row r="2" spans="1:10" ht="13.5">
      <c r="A2" s="147" t="s">
        <v>1</v>
      </c>
      <c r="B2" s="2"/>
      <c r="C2" s="2"/>
      <c r="D2" s="2"/>
      <c r="E2" s="2"/>
      <c r="F2" s="2"/>
      <c r="G2" s="179"/>
      <c r="H2" s="2"/>
      <c r="I2" s="2"/>
      <c r="J2" s="2"/>
    </row>
    <row r="3" spans="1:10" ht="12.75">
      <c r="A3" s="1"/>
      <c r="B3" s="2"/>
      <c r="C3" s="2"/>
      <c r="D3" s="2"/>
      <c r="E3" s="2"/>
      <c r="F3" s="2"/>
      <c r="G3" s="179"/>
      <c r="H3" s="2"/>
      <c r="I3" s="2"/>
      <c r="J3" s="2"/>
    </row>
    <row r="4" spans="1:10" ht="12.75">
      <c r="A4" s="1" t="s">
        <v>164</v>
      </c>
      <c r="B4" s="2"/>
      <c r="C4" s="2"/>
      <c r="D4" s="2"/>
      <c r="E4" s="2"/>
      <c r="F4" s="2"/>
      <c r="G4" s="179"/>
      <c r="H4" s="2"/>
      <c r="I4" s="2"/>
      <c r="J4" s="2"/>
    </row>
    <row r="5" spans="1:10" ht="12.75">
      <c r="A5" s="1" t="s">
        <v>324</v>
      </c>
      <c r="B5" s="2"/>
      <c r="C5" s="2"/>
      <c r="D5" s="2"/>
      <c r="E5" s="2"/>
      <c r="F5" s="2"/>
      <c r="G5" s="179"/>
      <c r="H5" s="2"/>
      <c r="I5" s="2"/>
      <c r="J5" s="2"/>
    </row>
    <row r="6" spans="1:10" ht="12.75">
      <c r="A6" s="1" t="s">
        <v>100</v>
      </c>
      <c r="B6" s="2"/>
      <c r="C6" s="2"/>
      <c r="D6" s="2"/>
      <c r="E6" s="2"/>
      <c r="F6" s="2"/>
      <c r="G6" s="179"/>
      <c r="H6" s="2"/>
      <c r="I6" s="2"/>
      <c r="J6" s="2"/>
    </row>
    <row r="7" spans="1:10" ht="12.75">
      <c r="A7" s="2"/>
      <c r="B7" s="2"/>
      <c r="C7" s="2"/>
      <c r="D7" s="2"/>
      <c r="E7" s="2"/>
      <c r="F7" s="2"/>
      <c r="G7" s="179"/>
      <c r="H7" s="2"/>
      <c r="I7" s="2"/>
      <c r="J7" s="2"/>
    </row>
    <row r="8" spans="1:10" ht="12.75">
      <c r="A8" s="2"/>
      <c r="B8" s="516" t="s">
        <v>165</v>
      </c>
      <c r="C8" s="517"/>
      <c r="D8" s="517"/>
      <c r="E8" s="517"/>
      <c r="F8" s="518"/>
      <c r="G8" s="179"/>
      <c r="H8" s="2"/>
      <c r="I8" s="2"/>
      <c r="J8" s="2"/>
    </row>
    <row r="9" spans="1:10" ht="12.75">
      <c r="A9" s="2"/>
      <c r="B9" s="519" t="s">
        <v>332</v>
      </c>
      <c r="C9" s="519"/>
      <c r="D9" s="519"/>
      <c r="E9" s="149" t="s">
        <v>333</v>
      </c>
      <c r="F9" s="2"/>
      <c r="G9" s="179"/>
      <c r="H9" s="2"/>
      <c r="I9" s="2"/>
      <c r="J9" s="2"/>
    </row>
    <row r="10" spans="1:10" ht="12.75">
      <c r="A10" s="2"/>
      <c r="B10" s="149" t="s">
        <v>166</v>
      </c>
      <c r="C10" s="149" t="s">
        <v>296</v>
      </c>
      <c r="D10" s="149" t="s">
        <v>167</v>
      </c>
      <c r="E10" s="149" t="s">
        <v>168</v>
      </c>
      <c r="F10" s="149" t="s">
        <v>2</v>
      </c>
      <c r="G10" s="179" t="s">
        <v>169</v>
      </c>
      <c r="H10" s="149" t="s">
        <v>2</v>
      </c>
      <c r="I10" s="2"/>
      <c r="J10" s="2"/>
    </row>
    <row r="11" spans="1:10" ht="12.75">
      <c r="A11" s="2"/>
      <c r="B11" s="149" t="s">
        <v>167</v>
      </c>
      <c r="C11" s="149" t="s">
        <v>297</v>
      </c>
      <c r="D11" s="149" t="s">
        <v>170</v>
      </c>
      <c r="E11" s="149" t="s">
        <v>171</v>
      </c>
      <c r="F11" s="149"/>
      <c r="G11" s="179" t="s">
        <v>172</v>
      </c>
      <c r="H11" s="149" t="s">
        <v>173</v>
      </c>
      <c r="I11" s="2"/>
      <c r="J11" s="2"/>
    </row>
    <row r="12" spans="1:10" ht="12.75">
      <c r="A12" s="2"/>
      <c r="B12" s="149" t="s">
        <v>3</v>
      </c>
      <c r="C12" s="149" t="s">
        <v>3</v>
      </c>
      <c r="D12" s="149" t="s">
        <v>3</v>
      </c>
      <c r="E12" s="149" t="s">
        <v>3</v>
      </c>
      <c r="F12" s="149" t="s">
        <v>3</v>
      </c>
      <c r="G12" s="179" t="s">
        <v>3</v>
      </c>
      <c r="H12" s="149" t="s">
        <v>3</v>
      </c>
      <c r="I12" s="2"/>
      <c r="J12" s="2"/>
    </row>
    <row r="13" spans="1:10" ht="12.75">
      <c r="A13" s="2" t="s">
        <v>174</v>
      </c>
      <c r="B13" s="149"/>
      <c r="C13" s="149"/>
      <c r="D13" s="149"/>
      <c r="E13" s="149"/>
      <c r="F13" s="149"/>
      <c r="G13" s="179"/>
      <c r="H13" s="149"/>
      <c r="I13" s="2"/>
      <c r="J13" s="2"/>
    </row>
    <row r="14" spans="1:10" ht="12.75">
      <c r="A14" s="483" t="s">
        <v>330</v>
      </c>
      <c r="B14" s="149"/>
      <c r="C14" s="149"/>
      <c r="D14" s="149"/>
      <c r="E14" s="149"/>
      <c r="F14" s="149"/>
      <c r="G14" s="179"/>
      <c r="H14" s="149"/>
      <c r="I14" s="2"/>
      <c r="J14" s="2"/>
    </row>
    <row r="15" spans="1:10" ht="12.75">
      <c r="A15" s="2"/>
      <c r="B15" s="2"/>
      <c r="C15" s="2"/>
      <c r="D15" s="2"/>
      <c r="E15" s="2"/>
      <c r="F15" s="2"/>
      <c r="G15" s="179"/>
      <c r="H15" s="2"/>
      <c r="I15" s="2"/>
      <c r="J15" s="2"/>
    </row>
    <row r="16" spans="1:10" ht="12.75">
      <c r="A16" s="2" t="s">
        <v>326</v>
      </c>
      <c r="B16" s="153">
        <v>97533</v>
      </c>
      <c r="C16" s="153">
        <v>0</v>
      </c>
      <c r="D16" s="153">
        <v>2704</v>
      </c>
      <c r="E16" s="153">
        <v>24667</v>
      </c>
      <c r="F16" s="153">
        <f>SUM(B16:E16)</f>
        <v>124904</v>
      </c>
      <c r="G16" s="182">
        <f>1+3099</f>
        <v>3100</v>
      </c>
      <c r="H16" s="153">
        <f>SUM(F16:G16)</f>
        <v>128004</v>
      </c>
      <c r="I16" s="2"/>
      <c r="J16" s="2"/>
    </row>
    <row r="17" spans="1:10" ht="12.75">
      <c r="A17" s="2"/>
      <c r="B17" s="153"/>
      <c r="C17" s="153"/>
      <c r="D17" s="153"/>
      <c r="E17" s="153"/>
      <c r="F17" s="153"/>
      <c r="G17" s="181"/>
      <c r="H17" s="153"/>
      <c r="I17" s="2"/>
      <c r="J17" s="2"/>
    </row>
    <row r="18" spans="1:10" ht="12.75" customHeight="1" hidden="1">
      <c r="A18" s="2" t="s">
        <v>176</v>
      </c>
      <c r="B18" s="153"/>
      <c r="C18" s="153"/>
      <c r="D18" s="153"/>
      <c r="E18" s="153"/>
      <c r="F18" s="153"/>
      <c r="G18" s="181"/>
      <c r="H18" s="153"/>
      <c r="I18" s="2"/>
      <c r="J18" s="2"/>
    </row>
    <row r="19" spans="1:10" ht="12.75" customHeight="1" hidden="1">
      <c r="A19" s="2" t="s">
        <v>177</v>
      </c>
      <c r="B19" s="6">
        <v>0</v>
      </c>
      <c r="C19" s="6"/>
      <c r="D19" s="165">
        <v>0</v>
      </c>
      <c r="E19" s="6">
        <v>0</v>
      </c>
      <c r="F19" s="6">
        <v>0</v>
      </c>
      <c r="G19" s="182">
        <v>0</v>
      </c>
      <c r="H19" s="143">
        <v>0</v>
      </c>
      <c r="I19" s="2"/>
      <c r="J19" s="2"/>
    </row>
    <row r="20" spans="1:10" ht="12.75" customHeight="1" hidden="1">
      <c r="A20" s="2"/>
      <c r="B20" s="6"/>
      <c r="C20" s="6"/>
      <c r="D20" s="6"/>
      <c r="E20" s="6"/>
      <c r="F20" s="6"/>
      <c r="G20" s="182"/>
      <c r="H20" s="153"/>
      <c r="I20" s="2"/>
      <c r="J20" s="2"/>
    </row>
    <row r="21" spans="1:10" ht="12.75" customHeight="1" hidden="1">
      <c r="A21" s="2" t="s">
        <v>178</v>
      </c>
      <c r="B21" s="6"/>
      <c r="C21" s="6"/>
      <c r="D21" s="6"/>
      <c r="E21" s="6"/>
      <c r="F21" s="6"/>
      <c r="G21" s="182"/>
      <c r="H21" s="153"/>
      <c r="I21" s="2"/>
      <c r="J21" s="2"/>
    </row>
    <row r="22" spans="1:10" ht="12.75" customHeight="1" hidden="1">
      <c r="A22" s="2"/>
      <c r="B22" s="6"/>
      <c r="C22" s="6"/>
      <c r="D22" s="6"/>
      <c r="E22" s="6"/>
      <c r="F22" s="6"/>
      <c r="G22" s="182"/>
      <c r="H22" s="153"/>
      <c r="I22" s="2"/>
      <c r="J22" s="2"/>
    </row>
    <row r="23" spans="1:10" ht="12.75" customHeight="1" hidden="1">
      <c r="A23" s="2" t="s">
        <v>179</v>
      </c>
      <c r="B23" s="6">
        <v>0</v>
      </c>
      <c r="C23" s="6"/>
      <c r="D23" s="6">
        <v>0</v>
      </c>
      <c r="E23" s="6">
        <v>0</v>
      </c>
      <c r="F23" s="6">
        <v>0</v>
      </c>
      <c r="G23" s="182"/>
      <c r="H23" s="153"/>
      <c r="I23" s="2"/>
      <c r="J23" s="2"/>
    </row>
    <row r="24" spans="1:10" ht="12.75" customHeight="1" hidden="1">
      <c r="A24" s="2"/>
      <c r="B24" s="6"/>
      <c r="C24" s="6"/>
      <c r="D24" s="6"/>
      <c r="E24" s="6"/>
      <c r="F24" s="6"/>
      <c r="G24" s="182"/>
      <c r="H24" s="153"/>
      <c r="I24" s="2"/>
      <c r="J24" s="2"/>
    </row>
    <row r="25" spans="1:10" ht="12.75" customHeight="1" hidden="1">
      <c r="A25" s="2" t="s">
        <v>180</v>
      </c>
      <c r="B25" s="6">
        <v>0</v>
      </c>
      <c r="C25" s="6"/>
      <c r="D25" s="6">
        <v>0</v>
      </c>
      <c r="E25" s="6">
        <v>0</v>
      </c>
      <c r="F25" s="6">
        <v>0</v>
      </c>
      <c r="G25" s="182">
        <v>0</v>
      </c>
      <c r="H25" s="143">
        <v>0</v>
      </c>
      <c r="I25" s="2"/>
      <c r="J25" s="2"/>
    </row>
    <row r="26" spans="1:10" ht="12.75" customHeight="1" hidden="1">
      <c r="A26" s="2"/>
      <c r="B26" s="6"/>
      <c r="C26" s="6"/>
      <c r="D26" s="6"/>
      <c r="E26" s="6"/>
      <c r="F26" s="6"/>
      <c r="G26" s="182"/>
      <c r="H26" s="153"/>
      <c r="I26" s="2"/>
      <c r="J26" s="2"/>
    </row>
    <row r="27" spans="1:10" ht="12.75" customHeight="1" hidden="1">
      <c r="A27" s="2" t="s">
        <v>181</v>
      </c>
      <c r="B27" s="6">
        <v>0</v>
      </c>
      <c r="C27" s="6"/>
      <c r="D27" s="6">
        <v>0</v>
      </c>
      <c r="E27" s="6">
        <v>0</v>
      </c>
      <c r="F27" s="6">
        <v>0</v>
      </c>
      <c r="G27" s="182"/>
      <c r="H27" s="153"/>
      <c r="I27" s="2"/>
      <c r="J27" s="2"/>
    </row>
    <row r="28" spans="1:10" ht="12.75" customHeight="1" hidden="1">
      <c r="A28" s="2" t="s">
        <v>182</v>
      </c>
      <c r="B28" s="6"/>
      <c r="C28" s="6"/>
      <c r="D28" s="6"/>
      <c r="E28" s="6"/>
      <c r="F28" s="6"/>
      <c r="G28" s="182"/>
      <c r="H28" s="153"/>
      <c r="I28" s="2"/>
      <c r="J28" s="2"/>
    </row>
    <row r="29" spans="1:10" ht="12.75" customHeight="1" hidden="1">
      <c r="A29" s="2" t="s">
        <v>183</v>
      </c>
      <c r="B29" s="6">
        <v>0</v>
      </c>
      <c r="C29" s="6"/>
      <c r="D29" s="6">
        <v>0</v>
      </c>
      <c r="E29" s="6">
        <v>0</v>
      </c>
      <c r="F29" s="6">
        <v>0</v>
      </c>
      <c r="G29" s="182">
        <v>0</v>
      </c>
      <c r="H29" s="143">
        <v>0</v>
      </c>
      <c r="I29" s="2"/>
      <c r="J29" s="2"/>
    </row>
    <row r="30" spans="1:10" ht="12.75" customHeight="1" hidden="1">
      <c r="A30" s="2"/>
      <c r="B30" s="6"/>
      <c r="C30" s="6"/>
      <c r="D30" s="6"/>
      <c r="E30" s="6"/>
      <c r="F30" s="6"/>
      <c r="G30" s="182"/>
      <c r="H30" s="153"/>
      <c r="I30" s="2"/>
      <c r="J30" s="2"/>
    </row>
    <row r="31" spans="1:10" ht="12.75" customHeight="1" hidden="1">
      <c r="A31" s="2" t="s">
        <v>184</v>
      </c>
      <c r="B31" s="6"/>
      <c r="C31" s="6"/>
      <c r="D31" s="6"/>
      <c r="E31" s="6"/>
      <c r="F31" s="6"/>
      <c r="G31" s="182"/>
      <c r="H31" s="153"/>
      <c r="I31" s="2"/>
      <c r="J31" s="2"/>
    </row>
    <row r="32" spans="1:10" ht="12.75" customHeight="1" hidden="1">
      <c r="A32" s="2" t="s">
        <v>185</v>
      </c>
      <c r="B32" s="6">
        <v>0</v>
      </c>
      <c r="C32" s="6"/>
      <c r="D32" s="6">
        <v>0</v>
      </c>
      <c r="E32" s="6">
        <v>0</v>
      </c>
      <c r="F32" s="6">
        <v>0</v>
      </c>
      <c r="G32" s="182">
        <v>0</v>
      </c>
      <c r="H32" s="143">
        <v>0</v>
      </c>
      <c r="I32" s="2"/>
      <c r="J32" s="2"/>
    </row>
    <row r="33" spans="1:10" ht="12.75" hidden="1">
      <c r="A33" s="146" t="s">
        <v>298</v>
      </c>
      <c r="B33" s="33">
        <v>0</v>
      </c>
      <c r="C33" s="33"/>
      <c r="D33" s="33">
        <v>0</v>
      </c>
      <c r="E33" s="33">
        <v>0</v>
      </c>
      <c r="F33" s="33">
        <v>0</v>
      </c>
      <c r="G33" s="485">
        <v>0</v>
      </c>
      <c r="H33" s="9">
        <f>SUM(F33:G33)</f>
        <v>0</v>
      </c>
      <c r="I33" s="2"/>
      <c r="J33" s="2"/>
    </row>
    <row r="34" spans="1:10" ht="12.75">
      <c r="A34" s="166" t="s">
        <v>334</v>
      </c>
      <c r="B34" s="484">
        <v>0</v>
      </c>
      <c r="C34" s="484"/>
      <c r="D34" s="484">
        <v>0</v>
      </c>
      <c r="E34" s="33">
        <f>+CIS!G47</f>
        <v>2122</v>
      </c>
      <c r="F34" s="6">
        <f>SUM(B34:E34)</f>
        <v>2122</v>
      </c>
      <c r="G34" s="182">
        <f>+CIS!G49</f>
        <v>242</v>
      </c>
      <c r="H34" s="153">
        <f>SUM(F34:G34)</f>
        <v>2364</v>
      </c>
      <c r="I34" s="2"/>
      <c r="J34" s="2"/>
    </row>
    <row r="35" spans="1:10" ht="12.75">
      <c r="A35" s="2"/>
      <c r="B35" s="153"/>
      <c r="C35" s="153"/>
      <c r="D35" s="153"/>
      <c r="E35" s="153"/>
      <c r="F35" s="153"/>
      <c r="G35" s="181"/>
      <c r="H35" s="153"/>
      <c r="I35" s="2"/>
      <c r="J35" s="2"/>
    </row>
    <row r="36" spans="1:10" ht="13.5" thickBot="1">
      <c r="A36" s="2" t="s">
        <v>362</v>
      </c>
      <c r="B36" s="161">
        <f>SUM(B16:B34)</f>
        <v>97533</v>
      </c>
      <c r="C36" s="161"/>
      <c r="D36" s="161">
        <f>SUM(D16:D34)</f>
        <v>2704</v>
      </c>
      <c r="E36" s="161">
        <f>SUM(E16:E34)</f>
        <v>26789</v>
      </c>
      <c r="F36" s="161">
        <f>SUM(F16:F34)</f>
        <v>127026</v>
      </c>
      <c r="G36" s="161">
        <f>SUM(G16:G34)</f>
        <v>3342</v>
      </c>
      <c r="H36" s="11">
        <f>SUM(H16:H34)</f>
        <v>130368</v>
      </c>
      <c r="I36" s="2"/>
      <c r="J36" s="2"/>
    </row>
    <row r="37" spans="1:10" ht="12.75">
      <c r="A37" s="2"/>
      <c r="B37" s="153"/>
      <c r="C37" s="153"/>
      <c r="D37" s="153"/>
      <c r="E37" s="153"/>
      <c r="F37" s="143"/>
      <c r="G37" s="453"/>
      <c r="H37" s="143"/>
      <c r="I37" s="143"/>
      <c r="J37" s="2"/>
    </row>
    <row r="38" spans="1:10" ht="12.75">
      <c r="A38" s="2"/>
      <c r="B38" s="153"/>
      <c r="C38" s="153"/>
      <c r="D38" s="153"/>
      <c r="E38" s="153"/>
      <c r="F38" s="143"/>
      <c r="G38" s="453"/>
      <c r="H38" s="143"/>
      <c r="I38" s="143"/>
      <c r="J38" s="2"/>
    </row>
    <row r="39" spans="1:10" ht="12.75">
      <c r="A39" s="2" t="s">
        <v>174</v>
      </c>
      <c r="B39" s="149"/>
      <c r="C39" s="149"/>
      <c r="D39" s="149"/>
      <c r="E39" s="149"/>
      <c r="F39" s="149"/>
      <c r="G39" s="179"/>
      <c r="H39" s="149"/>
      <c r="I39" s="2"/>
      <c r="J39" s="2"/>
    </row>
    <row r="40" spans="1:10" ht="12.75">
      <c r="A40" s="483" t="s">
        <v>329</v>
      </c>
      <c r="B40" s="149"/>
      <c r="C40" s="149"/>
      <c r="D40" s="149"/>
      <c r="E40" s="149"/>
      <c r="F40" s="149"/>
      <c r="G40" s="179"/>
      <c r="H40" s="149"/>
      <c r="I40" s="2"/>
      <c r="J40" s="2"/>
    </row>
    <row r="41" spans="1:10" ht="12.75">
      <c r="A41" s="2"/>
      <c r="B41" s="2"/>
      <c r="C41" s="2"/>
      <c r="D41" s="2"/>
      <c r="E41" s="2"/>
      <c r="F41" s="2"/>
      <c r="G41" s="179"/>
      <c r="H41" s="2"/>
      <c r="I41" s="2"/>
      <c r="J41" s="2"/>
    </row>
    <row r="42" spans="1:10" ht="12.75">
      <c r="A42" s="2" t="s">
        <v>175</v>
      </c>
      <c r="B42" s="153">
        <v>97533</v>
      </c>
      <c r="C42" s="153">
        <v>0</v>
      </c>
      <c r="D42" s="153">
        <v>2704</v>
      </c>
      <c r="E42" s="153">
        <v>22299</v>
      </c>
      <c r="F42" s="153">
        <f>SUM(B42:E42)</f>
        <v>122536</v>
      </c>
      <c r="G42" s="180">
        <v>0</v>
      </c>
      <c r="H42" s="153">
        <f>SUM(F42:G42)</f>
        <v>122536</v>
      </c>
      <c r="I42" s="2"/>
      <c r="J42" s="2"/>
    </row>
    <row r="43" spans="1:10" ht="12.75">
      <c r="A43" s="2"/>
      <c r="B43" s="153"/>
      <c r="C43" s="153"/>
      <c r="D43" s="153"/>
      <c r="E43" s="153"/>
      <c r="F43" s="153"/>
      <c r="G43" s="180"/>
      <c r="H43" s="153"/>
      <c r="I43" s="2"/>
      <c r="J43" s="2"/>
    </row>
    <row r="44" spans="1:10" ht="12.75" customHeight="1" hidden="1">
      <c r="A44" s="2" t="s">
        <v>176</v>
      </c>
      <c r="B44" s="153"/>
      <c r="C44" s="153"/>
      <c r="D44" s="153"/>
      <c r="E44" s="153"/>
      <c r="F44" s="153"/>
      <c r="G44" s="180"/>
      <c r="H44" s="153"/>
      <c r="I44" s="2"/>
      <c r="J44" s="2"/>
    </row>
    <row r="45" spans="1:10" ht="12.75" customHeight="1" hidden="1">
      <c r="A45" s="2" t="s">
        <v>177</v>
      </c>
      <c r="B45" s="153">
        <v>0</v>
      </c>
      <c r="C45" s="153"/>
      <c r="D45" s="153">
        <v>0</v>
      </c>
      <c r="E45" s="153">
        <v>0</v>
      </c>
      <c r="F45" s="153">
        <f>SUM(B45:E45)</f>
        <v>0</v>
      </c>
      <c r="G45" s="180">
        <v>0</v>
      </c>
      <c r="H45" s="153">
        <f>SUM(F45:G45)</f>
        <v>0</v>
      </c>
      <c r="I45" s="2"/>
      <c r="J45" s="2"/>
    </row>
    <row r="46" spans="1:10" ht="12.75" customHeight="1" hidden="1">
      <c r="A46" s="2"/>
      <c r="B46" s="153"/>
      <c r="C46" s="153"/>
      <c r="D46" s="153"/>
      <c r="E46" s="153"/>
      <c r="F46" s="153"/>
      <c r="G46" s="180"/>
      <c r="H46" s="153"/>
      <c r="I46" s="2"/>
      <c r="J46" s="2"/>
    </row>
    <row r="47" spans="1:10" ht="12.75" customHeight="1" hidden="1">
      <c r="A47" s="2" t="s">
        <v>178</v>
      </c>
      <c r="B47" s="153"/>
      <c r="C47" s="153"/>
      <c r="D47" s="153"/>
      <c r="E47" s="153"/>
      <c r="F47" s="153"/>
      <c r="G47" s="180"/>
      <c r="H47" s="153"/>
      <c r="I47" s="2"/>
      <c r="J47" s="2"/>
    </row>
    <row r="48" spans="1:10" ht="12.75" customHeight="1" hidden="1">
      <c r="A48" s="2"/>
      <c r="B48" s="153"/>
      <c r="C48" s="153"/>
      <c r="D48" s="153"/>
      <c r="E48" s="153"/>
      <c r="F48" s="153"/>
      <c r="G48" s="180"/>
      <c r="H48" s="153"/>
      <c r="I48" s="2"/>
      <c r="J48" s="2"/>
    </row>
    <row r="49" spans="1:10" ht="12.75" customHeight="1" hidden="1">
      <c r="A49" s="2" t="s">
        <v>179</v>
      </c>
      <c r="B49" s="153">
        <v>0</v>
      </c>
      <c r="C49" s="153"/>
      <c r="D49" s="153"/>
      <c r="E49" s="153">
        <v>0</v>
      </c>
      <c r="F49" s="153">
        <v>0</v>
      </c>
      <c r="G49" s="180">
        <v>0</v>
      </c>
      <c r="H49" s="153">
        <v>0</v>
      </c>
      <c r="I49" s="2"/>
      <c r="J49" s="2"/>
    </row>
    <row r="50" spans="1:10" ht="12.75" customHeight="1" hidden="1">
      <c r="A50" s="2"/>
      <c r="B50" s="153"/>
      <c r="C50" s="153"/>
      <c r="D50" s="153"/>
      <c r="E50" s="153"/>
      <c r="F50" s="153"/>
      <c r="G50" s="180"/>
      <c r="H50" s="153"/>
      <c r="I50" s="2"/>
      <c r="J50" s="2"/>
    </row>
    <row r="51" spans="1:10" ht="12.75" customHeight="1" hidden="1">
      <c r="A51" s="2" t="s">
        <v>180</v>
      </c>
      <c r="B51" s="153">
        <v>0</v>
      </c>
      <c r="C51" s="153"/>
      <c r="D51" s="153">
        <v>0</v>
      </c>
      <c r="E51" s="153">
        <v>0</v>
      </c>
      <c r="F51" s="153">
        <f>SUM(B51:E51)</f>
        <v>0</v>
      </c>
      <c r="G51" s="180">
        <v>0</v>
      </c>
      <c r="H51" s="153">
        <f>SUM(F51:G51)</f>
        <v>0</v>
      </c>
      <c r="I51" s="2"/>
      <c r="J51" s="2"/>
    </row>
    <row r="52" spans="1:10" ht="12.75" customHeight="1" hidden="1">
      <c r="A52" s="2"/>
      <c r="B52" s="153"/>
      <c r="C52" s="153"/>
      <c r="D52" s="153"/>
      <c r="E52" s="153"/>
      <c r="F52" s="153"/>
      <c r="G52" s="180"/>
      <c r="H52" s="153"/>
      <c r="I52" s="2"/>
      <c r="J52" s="2"/>
    </row>
    <row r="53" spans="1:10" ht="12.75" customHeight="1" hidden="1">
      <c r="A53" s="2" t="s">
        <v>181</v>
      </c>
      <c r="B53" s="153">
        <v>0</v>
      </c>
      <c r="C53" s="153"/>
      <c r="D53" s="153">
        <v>0</v>
      </c>
      <c r="E53" s="153">
        <v>0</v>
      </c>
      <c r="F53" s="153">
        <v>0</v>
      </c>
      <c r="G53" s="180">
        <v>0</v>
      </c>
      <c r="H53" s="153">
        <v>0</v>
      </c>
      <c r="I53" s="2"/>
      <c r="J53" s="2"/>
    </row>
    <row r="54" spans="1:10" ht="12.75" customHeight="1" hidden="1">
      <c r="A54" s="2" t="s">
        <v>182</v>
      </c>
      <c r="B54" s="153"/>
      <c r="C54" s="153"/>
      <c r="D54" s="153"/>
      <c r="E54" s="153"/>
      <c r="F54" s="153"/>
      <c r="G54" s="180"/>
      <c r="H54" s="153"/>
      <c r="I54" s="2"/>
      <c r="J54" s="2"/>
    </row>
    <row r="55" spans="1:10" ht="12.75" customHeight="1" hidden="1">
      <c r="A55" s="2" t="s">
        <v>183</v>
      </c>
      <c r="B55" s="153">
        <v>0</v>
      </c>
      <c r="C55" s="153"/>
      <c r="D55" s="153">
        <v>0</v>
      </c>
      <c r="E55" s="153">
        <v>0</v>
      </c>
      <c r="F55" s="153">
        <f>SUM(B55:E55)</f>
        <v>0</v>
      </c>
      <c r="G55" s="180">
        <v>0</v>
      </c>
      <c r="H55" s="153">
        <f>SUM(F55:G55)</f>
        <v>0</v>
      </c>
      <c r="I55" s="2"/>
      <c r="J55" s="2"/>
    </row>
    <row r="56" spans="1:10" ht="12.75" customHeight="1" hidden="1">
      <c r="A56" s="2"/>
      <c r="B56" s="153"/>
      <c r="C56" s="153"/>
      <c r="D56" s="153"/>
      <c r="E56" s="153"/>
      <c r="F56" s="153"/>
      <c r="G56" s="180"/>
      <c r="H56" s="153"/>
      <c r="I56" s="2"/>
      <c r="J56" s="2"/>
    </row>
    <row r="57" spans="1:10" ht="12.75" customHeight="1" hidden="1">
      <c r="A57" s="2" t="s">
        <v>186</v>
      </c>
      <c r="B57" s="153"/>
      <c r="C57" s="153"/>
      <c r="D57" s="153"/>
      <c r="E57" s="153"/>
      <c r="F57" s="153"/>
      <c r="G57" s="180"/>
      <c r="H57" s="153"/>
      <c r="I57" s="2"/>
      <c r="J57" s="2"/>
    </row>
    <row r="58" spans="1:10" ht="12.75" customHeight="1" hidden="1">
      <c r="A58" s="2" t="s">
        <v>185</v>
      </c>
      <c r="B58" s="153">
        <v>0</v>
      </c>
      <c r="C58" s="153"/>
      <c r="D58" s="153">
        <v>0</v>
      </c>
      <c r="E58" s="153">
        <v>0</v>
      </c>
      <c r="F58" s="153">
        <v>0</v>
      </c>
      <c r="G58" s="180">
        <v>0</v>
      </c>
      <c r="H58" s="153">
        <v>0</v>
      </c>
      <c r="I58" s="2"/>
      <c r="J58" s="2"/>
    </row>
    <row r="59" spans="1:10" ht="12.75" customHeight="1" hidden="1">
      <c r="A59" s="146" t="s">
        <v>325</v>
      </c>
      <c r="B59" s="153">
        <v>0</v>
      </c>
      <c r="C59" s="153"/>
      <c r="D59" s="153">
        <v>0</v>
      </c>
      <c r="E59" s="153">
        <v>0</v>
      </c>
      <c r="F59" s="153">
        <v>0</v>
      </c>
      <c r="G59" s="180">
        <v>0</v>
      </c>
      <c r="H59" s="153">
        <v>0</v>
      </c>
      <c r="I59" s="2"/>
      <c r="J59" s="2"/>
    </row>
    <row r="60" spans="1:10" ht="12.75">
      <c r="A60" s="166" t="s">
        <v>335</v>
      </c>
      <c r="B60" s="180">
        <v>0</v>
      </c>
      <c r="C60" s="6">
        <v>0</v>
      </c>
      <c r="D60" s="180">
        <v>0</v>
      </c>
      <c r="E60" s="6">
        <v>-2808</v>
      </c>
      <c r="F60" s="153">
        <f>SUM(B60:E60)</f>
        <v>-2808</v>
      </c>
      <c r="G60" s="180">
        <v>0</v>
      </c>
      <c r="H60" s="153">
        <f>SUM(F60:G60)</f>
        <v>-2808</v>
      </c>
      <c r="I60" s="2"/>
      <c r="J60" s="2"/>
    </row>
    <row r="61" spans="1:10" ht="12.75" customHeight="1" hidden="1">
      <c r="A61" s="2"/>
      <c r="B61" s="6"/>
      <c r="C61" s="6"/>
      <c r="D61" s="6"/>
      <c r="E61" s="33"/>
      <c r="F61" s="6"/>
      <c r="G61" s="182"/>
      <c r="H61" s="153"/>
      <c r="I61" s="2"/>
      <c r="J61" s="2"/>
    </row>
    <row r="62" spans="1:10" ht="12.75" customHeight="1" hidden="1">
      <c r="A62" s="2" t="s">
        <v>154</v>
      </c>
      <c r="B62" s="153">
        <v>0</v>
      </c>
      <c r="C62" s="153"/>
      <c r="D62" s="153">
        <v>0</v>
      </c>
      <c r="E62" s="153">
        <v>0</v>
      </c>
      <c r="F62" s="153">
        <v>0</v>
      </c>
      <c r="G62" s="180">
        <v>0</v>
      </c>
      <c r="H62" s="153">
        <f>SUM(F62:G62)</f>
        <v>0</v>
      </c>
      <c r="I62" s="2"/>
      <c r="J62" s="2"/>
    </row>
    <row r="63" spans="1:10" ht="12.75">
      <c r="A63" s="2"/>
      <c r="B63" s="153"/>
      <c r="C63" s="153"/>
      <c r="D63" s="153"/>
      <c r="E63" s="153"/>
      <c r="F63" s="153"/>
      <c r="G63" s="181"/>
      <c r="H63" s="153"/>
      <c r="I63" s="2"/>
      <c r="J63" s="2"/>
    </row>
    <row r="64" spans="1:10" ht="13.5" thickBot="1">
      <c r="A64" s="2" t="s">
        <v>363</v>
      </c>
      <c r="B64" s="161">
        <f>SUM(B42:B63)</f>
        <v>97533</v>
      </c>
      <c r="C64" s="161"/>
      <c r="D64" s="161">
        <f>SUM(D42:D63)</f>
        <v>2704</v>
      </c>
      <c r="E64" s="161">
        <f>SUM(E42:E63)</f>
        <v>19491</v>
      </c>
      <c r="F64" s="161">
        <f>SUM(F42:F63)</f>
        <v>119728</v>
      </c>
      <c r="G64" s="184">
        <f>SUM(G42:G62)</f>
        <v>0</v>
      </c>
      <c r="H64" s="161">
        <f>SUM(H42:H63)</f>
        <v>119728</v>
      </c>
      <c r="I64" s="2"/>
      <c r="J64" s="2"/>
    </row>
    <row r="65" spans="1:10" ht="12.75">
      <c r="A65" s="2"/>
      <c r="B65" s="153"/>
      <c r="C65" s="153"/>
      <c r="D65" s="153"/>
      <c r="E65" s="153"/>
      <c r="F65" s="153"/>
      <c r="G65" s="181"/>
      <c r="H65" s="153"/>
      <c r="I65" s="2"/>
      <c r="J65" s="2"/>
    </row>
    <row r="66" spans="1:10" ht="12.75">
      <c r="A66" s="2"/>
      <c r="B66" s="153"/>
      <c r="C66" s="153"/>
      <c r="D66" s="153"/>
      <c r="E66" s="153"/>
      <c r="F66" s="153"/>
      <c r="G66" s="181"/>
      <c r="H66" s="153"/>
      <c r="I66" s="2"/>
      <c r="J66" s="2"/>
    </row>
    <row r="67" spans="1:10" ht="12.75">
      <c r="A67" s="156" t="s">
        <v>187</v>
      </c>
      <c r="B67" s="153"/>
      <c r="C67" s="153"/>
      <c r="D67" s="153"/>
      <c r="E67" s="153"/>
      <c r="F67" s="153"/>
      <c r="G67" s="181"/>
      <c r="H67" s="153"/>
      <c r="I67" s="2"/>
      <c r="J67" s="2"/>
    </row>
    <row r="68" spans="1:10" ht="12.75">
      <c r="A68" s="156" t="s">
        <v>323</v>
      </c>
      <c r="B68" s="153"/>
      <c r="C68" s="153"/>
      <c r="D68" s="153"/>
      <c r="E68" s="153"/>
      <c r="F68" s="153"/>
      <c r="G68" s="181"/>
      <c r="H68" s="153"/>
      <c r="I68" s="2"/>
      <c r="J68" s="2"/>
    </row>
    <row r="69" spans="1:10" ht="12.75">
      <c r="A69" s="2"/>
      <c r="B69" s="2"/>
      <c r="C69" s="2"/>
      <c r="D69" s="2"/>
      <c r="E69" s="2"/>
      <c r="F69" s="2"/>
      <c r="G69" s="179"/>
      <c r="H69" s="2"/>
      <c r="I69" s="2"/>
      <c r="J69" s="2"/>
    </row>
    <row r="70" spans="1:10" ht="12.75">
      <c r="A70" s="2"/>
      <c r="B70" s="2"/>
      <c r="C70" s="2"/>
      <c r="D70" s="2"/>
      <c r="E70" s="2"/>
      <c r="F70" s="2"/>
      <c r="G70" s="179"/>
      <c r="H70" s="2"/>
      <c r="I70" s="2"/>
      <c r="J70" s="2"/>
    </row>
    <row r="71" spans="1:10" s="144" customFormat="1" ht="12.75">
      <c r="A71" s="141"/>
      <c r="B71" s="141"/>
      <c r="C71" s="141"/>
      <c r="D71" s="141"/>
      <c r="E71" s="141"/>
      <c r="F71" s="141"/>
      <c r="G71" s="490"/>
      <c r="H71" s="141"/>
      <c r="I71" s="141"/>
      <c r="J71" s="141"/>
    </row>
    <row r="72" s="144" customFormat="1" ht="12.75">
      <c r="G72" s="491"/>
    </row>
  </sheetData>
  <sheetProtection sheet="1"/>
  <mergeCells count="2">
    <mergeCell ref="B8:F8"/>
    <mergeCell ref="B9:D9"/>
  </mergeCells>
  <printOptions/>
  <pageMargins left="0.52" right="0.44" top="0.86"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alteoh</cp:lastModifiedBy>
  <cp:lastPrinted>2010-11-22T10:23:27Z</cp:lastPrinted>
  <dcterms:created xsi:type="dcterms:W3CDTF">2007-05-14T10:50:48Z</dcterms:created>
  <dcterms:modified xsi:type="dcterms:W3CDTF">2010-11-25T08:53:36Z</dcterms:modified>
  <cp:category/>
  <cp:version/>
  <cp:contentType/>
  <cp:contentStatus/>
</cp:coreProperties>
</file>