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75" tabRatio="1000" activeTab="0"/>
  </bookViews>
  <sheets>
    <sheet name="QR_BS" sheetId="1" r:id="rId1"/>
    <sheet name="QR" sheetId="2" r:id="rId2"/>
    <sheet name="QR_equity" sheetId="3" r:id="rId3"/>
    <sheet name="QR_cash flow" sheetId="4" r:id="rId4"/>
    <sheet name="QR_N((MASB)" sheetId="5" r:id="rId5"/>
    <sheet name="QR_N(KLSE)"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'[9]FF-13'!#REF!</definedName>
    <definedName name="AA" localSheetId="3">'[8]BPR'!$F$11</definedName>
    <definedName name="AA" localSheetId="4">'[8]BPR'!$F$11</definedName>
    <definedName name="AA" localSheetId="5">'[8]BPR'!$F$11</definedName>
    <definedName name="AA">'[6]BPR'!$F$11</definedName>
    <definedName name="aaa">'[8]BPR'!$F$11</definedName>
    <definedName name="analysisde1">'[16]gl'!#REF!</definedName>
    <definedName name="analysisde2">'[16]gl'!#REF!</definedName>
    <definedName name="appendix1">'[16]gl'!#REF!</definedName>
    <definedName name="appendix2_1">'[16]gl'!#REF!</definedName>
    <definedName name="appendix2_2">'[16]gl'!#REF!</definedName>
    <definedName name="ascas">'[18]FF-13'!$5:$9</definedName>
    <definedName name="awps">'[10]FF-6'!$A$5:$K$9</definedName>
    <definedName name="axl">'[18]FF-13'!$A$20:$T$37</definedName>
    <definedName name="b">'[17]DD'!$F$6</definedName>
    <definedName name="bb">'[19]C'!$B$9:$I$10</definedName>
    <definedName name="ca">#REF!</definedName>
    <definedName name="cc">'[19]C'!$B$9:$I$10</definedName>
    <definedName name="d">'[17]DD'!$L$6</definedName>
    <definedName name="Data" localSheetId="3">'[8]BPR'!$F$11</definedName>
    <definedName name="Data" localSheetId="4">'[8]BPR'!$F$11</definedName>
    <definedName name="Data" localSheetId="5">'[8]BPR'!$F$11</definedName>
    <definedName name="Data">'[6]BPR'!$F$11</definedName>
    <definedName name="Date" localSheetId="3">#REF!</definedName>
    <definedName name="Date" localSheetId="4">#REF!</definedName>
    <definedName name="Date" localSheetId="5">#REF!</definedName>
    <definedName name="Date">#REF!</definedName>
    <definedName name="dd">'[22]FSA'!$A$1</definedName>
    <definedName name="esther">'[20]FF-6'!$A$5:$K$9</definedName>
    <definedName name="NAME">'[5]FSA'!$A$1</definedName>
    <definedName name="OCT" localSheetId="3">'[23]FF-3'!$A$9:$K$11</definedName>
    <definedName name="OCT" localSheetId="4">'[23]FF-3'!$A$9:$K$11</definedName>
    <definedName name="OCT" localSheetId="5">'[23]FF-3'!$A$9:$K$11</definedName>
    <definedName name="OCT">'[7]FF-3'!$A$9:$K$11</definedName>
    <definedName name="OCT334" localSheetId="3">'[23]FF-3'!$1:$8</definedName>
    <definedName name="OCT334" localSheetId="4">'[23]FF-3'!$1:$8</definedName>
    <definedName name="OCT334" localSheetId="5">'[23]FF-3'!$1:$8</definedName>
    <definedName name="OCT334">'[7]FF-3'!$1:$8</definedName>
    <definedName name="pa">'[13]FF-2'!$A$1:$K$88</definedName>
    <definedName name="PP">'[8]BPR'!$F$11</definedName>
    <definedName name="_xlnm.Print_Area" localSheetId="1">'QR'!$A$1:$H$53</definedName>
    <definedName name="_xlnm.Print_Area" localSheetId="3">'QR_cash flow'!$A$1:$C$57</definedName>
    <definedName name="_xlnm.Print_Area" localSheetId="4">'QR_N((MASB)'!$A$1:$J$129</definedName>
    <definedName name="_xlnm.Print_Area" localSheetId="5">'QR_N(KLSE)'!$A$1:$I$152</definedName>
    <definedName name="Print_Area_MI" localSheetId="3">#REF!</definedName>
    <definedName name="Print_Area_MI" localSheetId="4">#REF!</definedName>
    <definedName name="Print_Area_MI" localSheetId="5">#REF!</definedName>
    <definedName name="Print_Area_MI">'[11]FF-2'!$A$1:$K$88</definedName>
    <definedName name="_xlnm.Print_Titles" localSheetId="4">'QR_N((MASB)'!$1:$4</definedName>
    <definedName name="_xlnm.Print_Titles" localSheetId="5">'QR_N(KLSE)'!$1:$4</definedName>
    <definedName name="Print_Titles_MI" localSheetId="3">#REF!</definedName>
    <definedName name="Print_Titles_MI" localSheetId="4">#REF!</definedName>
    <definedName name="Print_Titles_MI" localSheetId="5">#REF!</definedName>
    <definedName name="Print_Titles_MI">'[14]FF-2(1)'!$1:$8</definedName>
    <definedName name="qq">'[6]BPR'!$F$11</definedName>
    <definedName name="S.FMC">'[21]C'!$1:$8</definedName>
    <definedName name="trialbal1">'[16]gl'!#REF!</definedName>
    <definedName name="wps">'[12]FF-6'!$A$5:$K$9</definedName>
    <definedName name="YE">'[5]FSA'!$A$2</definedName>
  </definedNames>
  <calcPr calcMode="manual" fullCalcOnLoad="1" calcCompleted="0" calcOnSave="0"/>
</workbook>
</file>

<file path=xl/sharedStrings.xml><?xml version="1.0" encoding="utf-8"?>
<sst xmlns="http://schemas.openxmlformats.org/spreadsheetml/2006/main" count="418" uniqueCount="300">
  <si>
    <t>Total</t>
  </si>
  <si>
    <t>CURRENT ASSETS</t>
  </si>
  <si>
    <t>CURRENT LIABILITIES</t>
  </si>
  <si>
    <t>Taxation</t>
  </si>
  <si>
    <t>Provision for retirement benefits</t>
  </si>
  <si>
    <t>NET CURRENT ASSETS</t>
  </si>
  <si>
    <t>Profit before taxation</t>
  </si>
  <si>
    <t>Reserves</t>
  </si>
  <si>
    <t>Depreciation</t>
  </si>
  <si>
    <t>CASH FLOWS FROM OPERATING ACTIVITIES</t>
  </si>
  <si>
    <t>Adjustments for :</t>
  </si>
  <si>
    <t xml:space="preserve"> Depreciation</t>
  </si>
  <si>
    <t xml:space="preserve"> Dividend income</t>
  </si>
  <si>
    <t xml:space="preserve"> Interest income</t>
  </si>
  <si>
    <t>Operating profit before working capital changes</t>
  </si>
  <si>
    <t>CASH FLOWS FROM INVESTING ACTIVITIES</t>
  </si>
  <si>
    <t>Interest received</t>
  </si>
  <si>
    <t>Net cash from investing activities</t>
  </si>
  <si>
    <t>Dividend paid</t>
  </si>
  <si>
    <t>NET INCREASE IN CASH AND CASH</t>
  </si>
  <si>
    <t xml:space="preserve">  EQUIVALENTS</t>
  </si>
  <si>
    <t>CASH AND CASH EQUIVALENTS AT BEGINNING</t>
  </si>
  <si>
    <t>CASH AND CASH EQUIVALENTS AT END OF THE</t>
  </si>
  <si>
    <t>Dividend</t>
  </si>
  <si>
    <t>Plantation</t>
  </si>
  <si>
    <t>1.</t>
  </si>
  <si>
    <t>2.</t>
  </si>
  <si>
    <t>3.</t>
  </si>
  <si>
    <t>4.</t>
  </si>
  <si>
    <t>5.</t>
  </si>
  <si>
    <t>6.</t>
  </si>
  <si>
    <t>to date</t>
  </si>
  <si>
    <t>RM'000</t>
  </si>
  <si>
    <t xml:space="preserve"> </t>
  </si>
  <si>
    <t>As at</t>
  </si>
  <si>
    <t xml:space="preserve">   Cash and short term deposits</t>
  </si>
  <si>
    <t>Share Capital</t>
  </si>
  <si>
    <t>Quoted securities</t>
  </si>
  <si>
    <t xml:space="preserve">    Total investment at cost</t>
  </si>
  <si>
    <t>Changes in the Composition of the Group</t>
  </si>
  <si>
    <t>Off Balance Sheet Financial Instruments</t>
  </si>
  <si>
    <t>Profit before tax</t>
  </si>
  <si>
    <t>Profit Forecast and Profit Guarantee</t>
  </si>
  <si>
    <t>Revenue</t>
  </si>
  <si>
    <t>Cultivation</t>
  </si>
  <si>
    <t>General</t>
  </si>
  <si>
    <t>Share</t>
  </si>
  <si>
    <t>capital</t>
  </si>
  <si>
    <t>Capital</t>
  </si>
  <si>
    <t>reserves</t>
  </si>
  <si>
    <t>Share of</t>
  </si>
  <si>
    <t>associated</t>
  </si>
  <si>
    <t>companies</t>
  </si>
  <si>
    <t>Exchange</t>
  </si>
  <si>
    <t>fluctuation</t>
  </si>
  <si>
    <t>reserve</t>
  </si>
  <si>
    <t xml:space="preserve">and </t>
  </si>
  <si>
    <t>replacement</t>
  </si>
  <si>
    <t xml:space="preserve">Property/ </t>
  </si>
  <si>
    <t>investment</t>
  </si>
  <si>
    <t>Retained</t>
  </si>
  <si>
    <t>profits</t>
  </si>
  <si>
    <t>Prior year adjustment</t>
  </si>
  <si>
    <t>Property, plant and equipment</t>
  </si>
  <si>
    <t>Other Investments</t>
  </si>
  <si>
    <t xml:space="preserve">   Inventories</t>
  </si>
  <si>
    <t xml:space="preserve">   Trade and other receivables</t>
  </si>
  <si>
    <t xml:space="preserve">   Trade and other payables</t>
  </si>
  <si>
    <t>Deferred taxation</t>
  </si>
  <si>
    <t>There is no profit forecast or profit guarantee.</t>
  </si>
  <si>
    <t>Receivables</t>
  </si>
  <si>
    <t>Inventories</t>
  </si>
  <si>
    <t>Payables</t>
  </si>
  <si>
    <t>2002</t>
  </si>
  <si>
    <t>Net profit attributable to shareholders</t>
  </si>
  <si>
    <t>Investments</t>
  </si>
  <si>
    <t>Consolidated</t>
  </si>
  <si>
    <t>Total revenue</t>
  </si>
  <si>
    <t>Result</t>
  </si>
  <si>
    <t>Current</t>
  </si>
  <si>
    <t xml:space="preserve">As at </t>
  </si>
  <si>
    <t>NON- CURRENT ASSETS</t>
  </si>
  <si>
    <t>Associated companies</t>
  </si>
  <si>
    <t>FINANCED BY:</t>
  </si>
  <si>
    <t xml:space="preserve">   Taxation</t>
  </si>
  <si>
    <t>Shareholders' equity</t>
  </si>
  <si>
    <t>Comparative</t>
  </si>
  <si>
    <t>quarter ended</t>
  </si>
  <si>
    <t>Cumulative</t>
  </si>
  <si>
    <t xml:space="preserve">Cumulative </t>
  </si>
  <si>
    <t>Other Operating Income</t>
  </si>
  <si>
    <t>Changes in Inventories</t>
  </si>
  <si>
    <t>Staff Costs</t>
  </si>
  <si>
    <t>Subcontractor Labour Cost, Fertilizer and Chemical Costs</t>
  </si>
  <si>
    <t>Other Operating Expenses</t>
  </si>
  <si>
    <t xml:space="preserve"> Provision for retirement benefit</t>
  </si>
  <si>
    <t xml:space="preserve"> Share of  results of associated company</t>
  </si>
  <si>
    <t>Cash generated from operations</t>
  </si>
  <si>
    <t xml:space="preserve"> Taxes paid</t>
  </si>
  <si>
    <t>Net cash from operating activities</t>
  </si>
  <si>
    <t>Non-distributable</t>
  </si>
  <si>
    <t>Distributable</t>
  </si>
  <si>
    <t>RM '000</t>
  </si>
  <si>
    <t>At 30 June 2002 as previously stated</t>
  </si>
  <si>
    <t>Restated balance</t>
  </si>
  <si>
    <t xml:space="preserve">Net profit not recognised in </t>
  </si>
  <si>
    <t xml:space="preserve">  income statement</t>
  </si>
  <si>
    <t xml:space="preserve">    Basic</t>
  </si>
  <si>
    <t>Basis of Preparation</t>
  </si>
  <si>
    <t>weather conditions, production cycle and age of palms.</t>
  </si>
  <si>
    <t xml:space="preserve">There were no issuance and repayment of debts and equity securities, share buy-backs, share </t>
  </si>
  <si>
    <t>Dividend Paid</t>
  </si>
  <si>
    <t>amendment from the previous annual financial report.</t>
  </si>
  <si>
    <t>Contingent Liabilities</t>
  </si>
  <si>
    <t>Changes in Estimates</t>
  </si>
  <si>
    <t>REVENUE AND EXPENSES</t>
  </si>
  <si>
    <t xml:space="preserve">   External </t>
  </si>
  <si>
    <t xml:space="preserve">   Segment result</t>
  </si>
  <si>
    <t xml:space="preserve">   Unallocated corporate expenses</t>
  </si>
  <si>
    <t xml:space="preserve">   Foreign exchange (loss)/gain</t>
  </si>
  <si>
    <t xml:space="preserve">   Profit from operations</t>
  </si>
  <si>
    <t xml:space="preserve">   Share of results of associated co.</t>
  </si>
  <si>
    <t xml:space="preserve">   Profit after taxation</t>
  </si>
  <si>
    <t>Individual Quarter</t>
  </si>
  <si>
    <t>Cumulative Quarter</t>
  </si>
  <si>
    <t>Current Year</t>
  </si>
  <si>
    <t>Preceding Year</t>
  </si>
  <si>
    <t>Quarter</t>
  </si>
  <si>
    <t>Current year's provision:</t>
  </si>
  <si>
    <t xml:space="preserve">  Malaysian income tax</t>
  </si>
  <si>
    <t xml:space="preserve">Share of taxation of associated </t>
  </si>
  <si>
    <t xml:space="preserve">    Less: Provision for diminution in value of investments</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</si>
  <si>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</si>
  <si>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</si>
  <si>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</si>
  <si>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</si>
  <si>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</si>
  <si>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</si>
  <si>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There were no changes in estimates of amounts reported in prior financial year.</t>
  </si>
  <si>
    <t>Expenses not deductible for tax purposes</t>
  </si>
  <si>
    <t>First RM100,000 at 20% tax rate</t>
  </si>
  <si>
    <t>Tax rate applicable for the current year at 28%</t>
  </si>
  <si>
    <t xml:space="preserve">Share of associated companies results at lower tax rate </t>
  </si>
  <si>
    <t xml:space="preserve">   Tax recoverable</t>
  </si>
  <si>
    <t>Deferred tax assets</t>
  </si>
  <si>
    <t>Financial</t>
  </si>
  <si>
    <t>year-to-date</t>
  </si>
  <si>
    <t>Transfer (to)/ from reserves</t>
  </si>
  <si>
    <t xml:space="preserve">   with the Annual Financial Report for the year ended 30 June 2002)</t>
  </si>
  <si>
    <t xml:space="preserve">  Annual Financial Report for the year ended 30 June 2002)</t>
  </si>
  <si>
    <t xml:space="preserve">  with the Annual Financial Report for the year ended 30 June 2002)</t>
  </si>
  <si>
    <t xml:space="preserve">Comparative figures for segmental reporting have been adjusted to conform with the </t>
  </si>
  <si>
    <t>changes in the presentation of the current quarter.</t>
  </si>
  <si>
    <t>(b)  MASB 23: Impairment of Assets</t>
  </si>
  <si>
    <t>(a)  MASB 22: Segmental Reporting</t>
  </si>
  <si>
    <t>There is no financial impact on the interim financial report as a result of the application</t>
  </si>
  <si>
    <t>of this standard.</t>
  </si>
  <si>
    <t>(c)  MASB 25: Income Taxes</t>
  </si>
  <si>
    <t>The effects of the application of this standard has been accounted for retrospectively.</t>
  </si>
  <si>
    <t>interim report.</t>
  </si>
  <si>
    <t xml:space="preserve">The revenue and earnings are impacted by the production of fresh fruit bunches and volatility </t>
  </si>
  <si>
    <t>of the selling price of crude palm oil. The production of fresh fruit bunches is influenced by</t>
  </si>
  <si>
    <t>to-date.</t>
  </si>
  <si>
    <t>The valuations of property, plant and equipment have been brought forward, without</t>
  </si>
  <si>
    <t>Listing Requirements</t>
  </si>
  <si>
    <t>A prior year adjustment has been effected to account for the deferred tax on the temporary differences</t>
  </si>
  <si>
    <t xml:space="preserve">pertaining to the provision for retirement benefits.  The deferred tax asset has been accounted for </t>
  </si>
  <si>
    <t>retrospectively.  The application of MASB 25 has the effect of reducing the Group's previous year retained</t>
  </si>
  <si>
    <t>There was no corporate proposal announced by the Company as at the date of the issue of this quarterly</t>
  </si>
  <si>
    <t>report.</t>
  </si>
  <si>
    <t>There were no financial instruments with off balance sheet risk as at the date of the issue of this quarterly</t>
  </si>
  <si>
    <t>The reconciliation of the tax expense and the product of accounting profit multiplied by the applicable rate</t>
  </si>
  <si>
    <t>is as follows :</t>
  </si>
  <si>
    <t>(The Condensed Consolidated Statement of Changes in Equity should be read in conjunction with the Audited Financial Report for the year ended</t>
  </si>
  <si>
    <t xml:space="preserve"> 30 June 2002)</t>
  </si>
  <si>
    <t>CONDENSED CONSOLIDATED BALANCE SHEET</t>
  </si>
  <si>
    <t>Condensed Consolidated Income Statement</t>
  </si>
  <si>
    <t>Increase during the period</t>
  </si>
  <si>
    <t>Net profit for the period</t>
  </si>
  <si>
    <t>2003</t>
  </si>
  <si>
    <t>The interim financial statements are unaudited and have been prepared in accordance with the</t>
  </si>
  <si>
    <t xml:space="preserve">requirements of MASB 26: Interim Financial Reporting and paragraph 9.22 of the Listing </t>
  </si>
  <si>
    <t>Requirements of the Kuala Lumpur Stock Exchange ("KLSE").</t>
  </si>
  <si>
    <t xml:space="preserve">The interim financial statements should be read in conjunction with the audited financial statements </t>
  </si>
  <si>
    <t>for the year ended 30 June 2002.</t>
  </si>
  <si>
    <t>The same accounting policies and methods of computation are followed in the interim financial</t>
  </si>
  <si>
    <t xml:space="preserve">statements as compared with the financial statements for the year ended 30 June 2002, except </t>
  </si>
  <si>
    <t>for the adoption of new applicable approved accounting standards set out below:</t>
  </si>
  <si>
    <t>Auditors' Report on Preceding Annual Financial Statements</t>
  </si>
  <si>
    <t>The auditors' report on the financial statements for the year ended 30 June 2002 was not</t>
  </si>
  <si>
    <t>qualified.</t>
  </si>
  <si>
    <t>Comments About Seasonal or Cyclical Factors</t>
  </si>
  <si>
    <t>Unusual Items Due to their Nature, Size or Incidence</t>
  </si>
  <si>
    <t>There were no unusual items affecting assets, liabilities, equity, net income, or cash flows</t>
  </si>
  <si>
    <t>Debt and Equity Securities</t>
  </si>
  <si>
    <t>7.</t>
  </si>
  <si>
    <t>8.</t>
  </si>
  <si>
    <t>Segmental Information</t>
  </si>
  <si>
    <t xml:space="preserve">   Foreign exchange gain</t>
  </si>
  <si>
    <t>The financial effects of the application of this standard is disclosed in Note 17 to this</t>
  </si>
  <si>
    <t>9.</t>
  </si>
  <si>
    <t>Carrying Amount of Revalued Assets</t>
  </si>
  <si>
    <t>10.</t>
  </si>
  <si>
    <t>Subsequent Events</t>
  </si>
  <si>
    <t>There were no material events subsequent to the end of the current quarter.</t>
  </si>
  <si>
    <t>11.</t>
  </si>
  <si>
    <t>There were no changes in the composition of the Group during the current quarter.</t>
  </si>
  <si>
    <t>12.</t>
  </si>
  <si>
    <t>Part B- Explanatory Notes Pursuant to Appendix 9B of the Listing Requirements of KLSE</t>
  </si>
  <si>
    <t>13.</t>
  </si>
  <si>
    <t>Performance Review</t>
  </si>
  <si>
    <t>14.</t>
  </si>
  <si>
    <t>Comment on Material Change in Profit Before Taxation</t>
  </si>
  <si>
    <t>15.</t>
  </si>
  <si>
    <t>Commentary on Prospects</t>
  </si>
  <si>
    <t>16.</t>
  </si>
  <si>
    <t>17.</t>
  </si>
  <si>
    <t>18.</t>
  </si>
  <si>
    <t>Sale of Unquoted Investments and Properties</t>
  </si>
  <si>
    <t>19.</t>
  </si>
  <si>
    <t>20.</t>
  </si>
  <si>
    <t>Corporate Proposals</t>
  </si>
  <si>
    <t>21.</t>
  </si>
  <si>
    <t>Borrowings and Debt Securities</t>
  </si>
  <si>
    <t>22.</t>
  </si>
  <si>
    <t>23.</t>
  </si>
  <si>
    <t>24.</t>
  </si>
  <si>
    <t>Dividend Payable</t>
  </si>
  <si>
    <t>25.</t>
  </si>
  <si>
    <t>26.</t>
  </si>
  <si>
    <t>(The Condensed Consolidated Income Statement should be read in conjunction with the</t>
  </si>
  <si>
    <t>( The Condensed Consolidated Balance Sheet should be read in conjunction</t>
  </si>
  <si>
    <t>Condensed Consolidated Statement of Changes in Equity</t>
  </si>
  <si>
    <t>Condensed Consolidated Cash Flow Statement</t>
  </si>
  <si>
    <t>(The Condensed Consolidated Cash Flow Statement should be read in conjunction</t>
  </si>
  <si>
    <t xml:space="preserve">  OF THE PERIOD</t>
  </si>
  <si>
    <t xml:space="preserve">  PERIOD</t>
  </si>
  <si>
    <t>Taxation:</t>
  </si>
  <si>
    <t xml:space="preserve">    Company</t>
  </si>
  <si>
    <t xml:space="preserve">    Associates</t>
  </si>
  <si>
    <t>Share of Results of Associates</t>
  </si>
  <si>
    <t>Profit before Taxation</t>
  </si>
  <si>
    <t>Earnings per share (sen)</t>
  </si>
  <si>
    <t xml:space="preserve"> Unrealised foreign exchange gain</t>
  </si>
  <si>
    <t>(a) The increase in the investment in the current quarter is mainly due to additional share acquired</t>
  </si>
  <si>
    <t>Profits in subsidiary not subject to tax</t>
  </si>
  <si>
    <t>Basic earnings per share (sen)</t>
  </si>
  <si>
    <t>Profit from Operations</t>
  </si>
  <si>
    <t xml:space="preserve">    Total investment at carrying value</t>
  </si>
  <si>
    <t>30.6.2003</t>
  </si>
  <si>
    <t>KLUANG RUBBER COMPANY (MALAYA) BERHAD ( 3441 K)</t>
  </si>
  <si>
    <t>(Incorporated in Malaysia)</t>
  </si>
  <si>
    <t>For the quarter ended 30 June 2003</t>
  </si>
  <si>
    <t>KLUANG RUBBER COMPANY (MALAYA) BERHAD (3441 K)</t>
  </si>
  <si>
    <t>12-month</t>
  </si>
  <si>
    <t>Foreign Exchange Gain</t>
  </si>
  <si>
    <t>KLUANG RUBER COMPANY (MALAYA) BERHAD (3441 K)</t>
  </si>
  <si>
    <t>12 months quarter ended</t>
  </si>
  <si>
    <t>At 30 June 2003</t>
  </si>
  <si>
    <t>12 months</t>
  </si>
  <si>
    <t>ended 30 June</t>
  </si>
  <si>
    <t>CASH FLOWS FROM FINANCING ACTIVITY</t>
  </si>
  <si>
    <t>Net cash from financing activity</t>
  </si>
  <si>
    <t>EFFECTS OF EXCHANGE RATE CHANGES</t>
  </si>
  <si>
    <t xml:space="preserve">Dividend received </t>
  </si>
  <si>
    <t>during the financial period ended 30 June 2003.</t>
  </si>
  <si>
    <t xml:space="preserve">cancellation, share held as treasury shares and resale of treasury shares for the 12 months </t>
  </si>
  <si>
    <t>The amount of dividend paid during the financial period ended 30 June 2003 was as follows:</t>
  </si>
  <si>
    <t>Current quarter ended 30 June</t>
  </si>
  <si>
    <t>12-Month Cumulative to-date</t>
  </si>
  <si>
    <t>30 June</t>
  </si>
  <si>
    <t>Foreign income subjected to tax at source at different tax rate</t>
  </si>
  <si>
    <t>30.6.2002</t>
  </si>
  <si>
    <t>Underprovision in prior years</t>
  </si>
  <si>
    <t>Malaysian income tax</t>
  </si>
  <si>
    <t>Underprovision in prior year</t>
  </si>
  <si>
    <t>There was no sale of investments and/ or properties for current quarter and 12 months to-date.</t>
  </si>
  <si>
    <t xml:space="preserve">      of quoted securities for the current quarter and 12 months to-date.</t>
  </si>
  <si>
    <t>(b) Summary of details of all investments in quoted securities as at 30 June 2003:</t>
  </si>
  <si>
    <t>Profit after Taxation</t>
  </si>
  <si>
    <t>as reported in the directors' report of that year:</t>
  </si>
  <si>
    <t xml:space="preserve">In respect of the financial year ended 30 June 2002 </t>
  </si>
  <si>
    <t>paid on 31 March 2003</t>
  </si>
  <si>
    <t xml:space="preserve">First and final ordinary dividend of 7% less 28% taxation, </t>
  </si>
  <si>
    <t>Amount</t>
  </si>
  <si>
    <t>Net dividend</t>
  </si>
  <si>
    <t>per share</t>
  </si>
  <si>
    <t>(Sen)</t>
  </si>
  <si>
    <t>PART A- EXPLANATORY NOTES PURSUANT TO MASB 26</t>
  </si>
  <si>
    <t>Foreign tax</t>
  </si>
  <si>
    <t xml:space="preserve">      via capitalisation of dividend in respect of investment quoted outside Malaysia. There was no disposal</t>
  </si>
  <si>
    <t>profits by RM 698,000.</t>
  </si>
  <si>
    <t>The Company has not complied with the minimum paid-up capital requirement. Options are being reviewed.</t>
  </si>
  <si>
    <t>Reclassification</t>
  </si>
  <si>
    <t>The Directors recommend the payment of the following dividends for the current year:</t>
  </si>
  <si>
    <t>First and final ordinary dividend of 7% less</t>
  </si>
  <si>
    <t xml:space="preserve">  28% taxation (2002 : 7% less 28% taxation)</t>
  </si>
  <si>
    <t>Bonus dividend of 20.5% less 28%</t>
  </si>
  <si>
    <t xml:space="preserve">   taxation (2002 : Nil)</t>
  </si>
  <si>
    <t>The above dividends will be proposed for shareholders' approvals at the forthcoming Annual General Meeting.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</si>
</sst>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_(* \(#,##0.0\);_(* &quot;-&quot;??_);_(@_)"/>
    <numFmt numFmtId="172" formatCode="_(* #,##0_);_(* \(#,##0\);_(* &quot;-&quot;??_);_(@_)"/>
    <numFmt numFmtId="173" formatCode="0.0%"/>
    <numFmt numFmtId="174" formatCode="#,##0.000_);[Red]\(#,##0.000\)"/>
    <numFmt numFmtId="175" formatCode="_-* #,##0.00_-;\-* #,##0.00_-;_-* &quot;-&quot;??_-;_-@_-"/>
    <numFmt numFmtId="176" formatCode="_(* #,##0.0_);_(* \(#,##0.0\);_(* &quot;-&quot;_);_(@_)"/>
    <numFmt numFmtId="177" formatCode="_(* #,##0.00_);_(* \(#,##0.00\);_(* &quot;-&quot;_);_(@_)"/>
    <numFmt numFmtId="178" formatCode="&quot;RM&quot;#,##0;[Red]&quot;RM&quot;#,##0"/>
    <numFmt numFmtId="179" formatCode="d\-mmm\-yyyy"/>
    <numFmt numFmtId="180" formatCode="#,##0;[Red]\(#,##0\)"/>
    <numFmt numFmtId="181" formatCode="0.00_)"/>
    <numFmt numFmtId="182" formatCode="0_)"/>
    <numFmt numFmtId="183" formatCode="#,##0.00_ ;\-#,##0.00\ "/>
    <numFmt numFmtId="184" formatCode="0.0"/>
  </numFmts>
  <fonts count="19">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sz val="11"/>
      <name val="Arial"/>
      <family val="2"/>
    </font>
    <font>
      <b/>
      <sz val="11"/>
      <color indexed="8"/>
      <name val="Arial"/>
      <family val="2"/>
    </font>
    <font>
      <sz val="11"/>
      <color indexed="8"/>
      <name val="Arial"/>
      <family val="2"/>
    </font>
    <font>
      <b/>
      <u val="single"/>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b/>
      <sz val="10"/>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protection/>
    </xf>
    <xf numFmtId="167" fontId="0" fillId="0" borderId="0">
      <alignment/>
      <protection locked="0"/>
    </xf>
    <xf numFmtId="168" fontId="0" fillId="0" borderId="0">
      <alignment/>
      <protection/>
    </xf>
    <xf numFmtId="169"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0" fontId="0" fillId="0" borderId="0">
      <alignment/>
      <protection locked="0"/>
    </xf>
    <xf numFmtId="170"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181"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0" fontId="0" fillId="0" borderId="4">
      <alignment/>
      <protection locked="0"/>
    </xf>
  </cellStyleXfs>
  <cellXfs count="14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1" fillId="0" borderId="0" xfId="35" applyFont="1" applyAlignment="1">
      <alignment horizontal="left"/>
      <protection/>
    </xf>
    <xf numFmtId="0" fontId="12" fillId="0" borderId="0" xfId="35" applyFont="1">
      <alignment/>
      <protection/>
    </xf>
    <xf numFmtId="0" fontId="11" fillId="0" borderId="0" xfId="35" applyFont="1">
      <alignment/>
      <protection/>
    </xf>
    <xf numFmtId="49" fontId="12" fillId="0" borderId="0" xfId="35" applyNumberFormat="1" applyFont="1">
      <alignment/>
      <protection/>
    </xf>
    <xf numFmtId="0" fontId="12" fillId="0" borderId="0" xfId="35" applyFont="1" applyAlignment="1">
      <alignment horizontal="left" indent="2"/>
      <protection/>
    </xf>
    <xf numFmtId="0" fontId="12" fillId="0" borderId="0" xfId="35" applyFont="1" applyAlignment="1">
      <alignment horizontal="left"/>
      <protection/>
    </xf>
    <xf numFmtId="49" fontId="12" fillId="0" borderId="0" xfId="35" applyNumberFormat="1" applyFont="1" applyAlignment="1">
      <alignment horizontal="left" indent="1"/>
      <protection/>
    </xf>
    <xf numFmtId="0" fontId="12" fillId="0" borderId="0" xfId="35" applyFont="1" applyAlignment="1">
      <alignment horizontal="left" indent="1"/>
      <protection/>
    </xf>
    <xf numFmtId="49" fontId="12" fillId="0" borderId="0" xfId="35" applyNumberFormat="1" applyFont="1" applyFill="1">
      <alignment/>
      <protection/>
    </xf>
    <xf numFmtId="0" fontId="12" fillId="0" borderId="0" xfId="35" applyFont="1" applyFill="1">
      <alignment/>
      <protection/>
    </xf>
    <xf numFmtId="172" fontId="12" fillId="0" borderId="0" xfId="15" applyNumberFormat="1" applyFont="1" applyAlignment="1">
      <alignment/>
    </xf>
    <xf numFmtId="41" fontId="12" fillId="0" borderId="0" xfId="35" applyNumberFormat="1" applyFont="1">
      <alignment/>
      <protection/>
    </xf>
    <xf numFmtId="0" fontId="13" fillId="0" borderId="0" xfId="35" applyFont="1" applyFill="1">
      <alignment/>
      <protection/>
    </xf>
    <xf numFmtId="38" fontId="12" fillId="0" borderId="0" xfId="36" applyFont="1" applyBorder="1">
      <alignment/>
      <protection/>
    </xf>
    <xf numFmtId="0" fontId="12" fillId="0" borderId="0" xfId="35" applyFont="1" applyFill="1" applyAlignment="1" quotePrefix="1">
      <alignment horizontal="center"/>
      <protection/>
    </xf>
    <xf numFmtId="41" fontId="12" fillId="0" borderId="0" xfId="35" applyNumberFormat="1" applyFont="1" applyFill="1" applyBorder="1" applyAlignment="1" quotePrefix="1">
      <alignment horizontal="center"/>
      <protection/>
    </xf>
    <xf numFmtId="41" fontId="12" fillId="0" borderId="0" xfId="35" applyNumberFormat="1" applyFont="1" applyFill="1" applyBorder="1" applyAlignment="1" quotePrefix="1">
      <alignment horizontal="right"/>
      <protection/>
    </xf>
    <xf numFmtId="0" fontId="12" fillId="0" borderId="0" xfId="35" applyFont="1" applyFill="1" applyAlignment="1">
      <alignment horizontal="center"/>
      <protection/>
    </xf>
    <xf numFmtId="41" fontId="12" fillId="0" borderId="0" xfId="18" applyNumberFormat="1" applyFont="1" applyFill="1" applyBorder="1" applyAlignment="1">
      <alignment/>
    </xf>
    <xf numFmtId="172" fontId="12" fillId="0" borderId="0" xfId="15" applyNumberFormat="1" applyFont="1" applyFill="1" applyBorder="1" applyAlignment="1">
      <alignment/>
    </xf>
    <xf numFmtId="0" fontId="11" fillId="0" borderId="0" xfId="35" applyFont="1" applyFill="1">
      <alignment/>
      <protection/>
    </xf>
    <xf numFmtId="38" fontId="12" fillId="0" borderId="0" xfId="35" applyNumberFormat="1" applyFont="1" applyFill="1">
      <alignment/>
      <protection/>
    </xf>
    <xf numFmtId="38" fontId="12" fillId="0" borderId="2" xfId="35" applyNumberFormat="1" applyFont="1" applyFill="1" applyBorder="1">
      <alignment/>
      <protection/>
    </xf>
    <xf numFmtId="41" fontId="12" fillId="0" borderId="2" xfId="18" applyNumberFormat="1" applyFont="1" applyFill="1" applyBorder="1" applyAlignment="1">
      <alignment/>
    </xf>
    <xf numFmtId="172" fontId="12" fillId="0" borderId="2" xfId="15" applyNumberFormat="1" applyFont="1" applyFill="1" applyBorder="1" applyAlignment="1">
      <alignment/>
    </xf>
    <xf numFmtId="43" fontId="12" fillId="0" borderId="0" xfId="15" applyFont="1" applyFill="1" applyAlignment="1">
      <alignment/>
    </xf>
    <xf numFmtId="41" fontId="12" fillId="0" borderId="5" xfId="18" applyNumberFormat="1" applyFont="1" applyFill="1" applyBorder="1" applyAlignment="1">
      <alignment/>
    </xf>
    <xf numFmtId="172" fontId="12" fillId="0" borderId="5" xfId="15" applyNumberFormat="1" applyFont="1" applyFill="1" applyBorder="1" applyAlignment="1">
      <alignment/>
    </xf>
    <xf numFmtId="43" fontId="12" fillId="0" borderId="0" xfId="15" applyFont="1" applyFill="1" applyBorder="1" applyAlignment="1">
      <alignment/>
    </xf>
    <xf numFmtId="41" fontId="12" fillId="0" borderId="4" xfId="18" applyNumberFormat="1" applyFont="1" applyFill="1" applyBorder="1" applyAlignment="1">
      <alignment/>
    </xf>
    <xf numFmtId="172" fontId="12" fillId="0" borderId="4" xfId="15" applyNumberFormat="1" applyFont="1" applyFill="1" applyBorder="1" applyAlignment="1">
      <alignment/>
    </xf>
    <xf numFmtId="41" fontId="12" fillId="0" borderId="0" xfId="35" applyNumberFormat="1" applyFont="1" applyFill="1">
      <alignment/>
      <protection/>
    </xf>
    <xf numFmtId="0" fontId="11" fillId="0" borderId="0" xfId="0" applyFont="1" applyAlignment="1">
      <alignment horizontal="left"/>
    </xf>
    <xf numFmtId="0" fontId="11" fillId="0" borderId="0" xfId="0" applyFont="1" applyAlignment="1">
      <alignment/>
    </xf>
    <xf numFmtId="0" fontId="11" fillId="0" borderId="0" xfId="0" applyFont="1" applyAlignment="1">
      <alignment horizontal="right"/>
    </xf>
    <xf numFmtId="0" fontId="12" fillId="0" borderId="0" xfId="0" applyFont="1" applyFill="1" applyAlignment="1">
      <alignment horizontal="right"/>
    </xf>
    <xf numFmtId="0" fontId="11" fillId="0" borderId="0" xfId="35" applyFont="1" applyFill="1" applyAlignment="1">
      <alignment horizontal="center"/>
      <protection/>
    </xf>
    <xf numFmtId="0" fontId="11" fillId="0" borderId="0" xfId="0" applyFont="1" applyAlignment="1">
      <alignment horizontal="center"/>
    </xf>
    <xf numFmtId="179" fontId="11" fillId="0" borderId="0" xfId="35" applyNumberFormat="1" applyFont="1" applyFill="1" applyAlignment="1">
      <alignment horizontal="center"/>
      <protection/>
    </xf>
    <xf numFmtId="0" fontId="12" fillId="0" borderId="0" xfId="0" applyFont="1" applyAlignment="1">
      <alignment horizontal="left"/>
    </xf>
    <xf numFmtId="0" fontId="12" fillId="0" borderId="0" xfId="0" applyFont="1" applyAlignment="1">
      <alignment/>
    </xf>
    <xf numFmtId="49" fontId="12" fillId="0" borderId="0" xfId="0" applyNumberFormat="1" applyFont="1" applyAlignment="1">
      <alignment horizontal="right"/>
    </xf>
    <xf numFmtId="14" fontId="12" fillId="0" borderId="0" xfId="0" applyNumberFormat="1" applyFont="1" applyFill="1" applyAlignment="1" quotePrefix="1">
      <alignment horizontal="right"/>
    </xf>
    <xf numFmtId="0" fontId="12" fillId="0" borderId="0" xfId="0" applyFont="1" applyAlignment="1">
      <alignment horizontal="right"/>
    </xf>
    <xf numFmtId="41" fontId="12" fillId="0" borderId="0" xfId="0" applyNumberFormat="1" applyFont="1" applyAlignment="1">
      <alignment horizontal="right"/>
    </xf>
    <xf numFmtId="41" fontId="12" fillId="0" borderId="0" xfId="0" applyNumberFormat="1" applyFont="1" applyAlignment="1">
      <alignment/>
    </xf>
    <xf numFmtId="41" fontId="12" fillId="0" borderId="0" xfId="0" applyNumberFormat="1" applyFont="1" applyFill="1" applyAlignment="1">
      <alignment horizontal="right"/>
    </xf>
    <xf numFmtId="41" fontId="12" fillId="0" borderId="2" xfId="0" applyNumberFormat="1" applyFont="1" applyBorder="1" applyAlignment="1">
      <alignment horizontal="right"/>
    </xf>
    <xf numFmtId="41" fontId="12" fillId="0" borderId="2" xfId="0" applyNumberFormat="1" applyFont="1" applyFill="1" applyBorder="1" applyAlignment="1">
      <alignment horizontal="right"/>
    </xf>
    <xf numFmtId="0" fontId="16" fillId="0" borderId="0" xfId="0" applyFont="1" applyAlignment="1">
      <alignment/>
    </xf>
    <xf numFmtId="41" fontId="12" fillId="0" borderId="4" xfId="0" applyNumberFormat="1" applyFont="1" applyBorder="1" applyAlignment="1">
      <alignment horizontal="right"/>
    </xf>
    <xf numFmtId="41" fontId="12" fillId="0" borderId="4" xfId="0" applyNumberFormat="1" applyFont="1" applyFill="1" applyBorder="1" applyAlignment="1">
      <alignment horizontal="right"/>
    </xf>
    <xf numFmtId="41" fontId="12" fillId="0" borderId="0" xfId="0" applyNumberFormat="1" applyFont="1" applyFill="1" applyAlignment="1">
      <alignment/>
    </xf>
    <xf numFmtId="41" fontId="12" fillId="0" borderId="5" xfId="0" applyNumberFormat="1" applyFont="1" applyBorder="1" applyAlignment="1">
      <alignment horizontal="right"/>
    </xf>
    <xf numFmtId="41" fontId="12" fillId="0" borderId="5" xfId="0" applyNumberFormat="1" applyFont="1" applyFill="1" applyBorder="1" applyAlignment="1">
      <alignment horizontal="right"/>
    </xf>
    <xf numFmtId="41" fontId="12" fillId="0" borderId="0" xfId="0" applyNumberFormat="1" applyFont="1" applyFill="1" applyBorder="1" applyAlignment="1">
      <alignment horizontal="right"/>
    </xf>
    <xf numFmtId="43" fontId="12" fillId="0" borderId="0" xfId="0" applyNumberFormat="1" applyFont="1" applyBorder="1" applyAlignment="1">
      <alignment horizontal="right"/>
    </xf>
    <xf numFmtId="0" fontId="12" fillId="0" borderId="0" xfId="0" applyFont="1" applyAlignment="1">
      <alignment vertical="justify"/>
    </xf>
    <xf numFmtId="0" fontId="11" fillId="0" borderId="0" xfId="0" applyFont="1" applyAlignment="1">
      <alignment vertical="justify"/>
    </xf>
    <xf numFmtId="0" fontId="11" fillId="0" borderId="0" xfId="0" applyFont="1" applyFill="1" applyAlignment="1">
      <alignment horizontal="right"/>
    </xf>
    <xf numFmtId="0" fontId="11" fillId="0" borderId="0" xfId="35" applyFont="1" applyFill="1" applyAlignment="1">
      <alignment horizontal="right"/>
      <protection/>
    </xf>
    <xf numFmtId="49" fontId="11" fillId="0" borderId="0" xfId="35" applyNumberFormat="1" applyFont="1" applyFill="1" applyAlignment="1">
      <alignment horizontal="center"/>
      <protection/>
    </xf>
    <xf numFmtId="49" fontId="11" fillId="0" borderId="0" xfId="0" applyNumberFormat="1" applyFont="1" applyFill="1" applyAlignment="1">
      <alignment horizontal="right"/>
    </xf>
    <xf numFmtId="0" fontId="12" fillId="0" borderId="0" xfId="35" applyFont="1" applyAlignment="1">
      <alignment vertical="justify"/>
      <protection/>
    </xf>
    <xf numFmtId="0" fontId="12" fillId="0" borderId="0" xfId="35" applyFont="1" applyAlignment="1">
      <alignment/>
      <protection/>
    </xf>
    <xf numFmtId="0" fontId="12" fillId="0" borderId="0" xfId="0" applyFont="1" applyAlignment="1">
      <alignment horizontal="left" vertical="justify"/>
    </xf>
    <xf numFmtId="0" fontId="12" fillId="0" borderId="0" xfId="35" applyFont="1" applyFill="1" applyAlignment="1">
      <alignment vertical="justify"/>
      <protection/>
    </xf>
    <xf numFmtId="0" fontId="12" fillId="0" borderId="0" xfId="35" applyFont="1" applyFill="1" applyAlignment="1">
      <alignment vertical="center" wrapText="1"/>
      <protection/>
    </xf>
    <xf numFmtId="177" fontId="12" fillId="0" borderId="0" xfId="0" applyNumberFormat="1" applyFont="1" applyFill="1" applyAlignment="1">
      <alignment horizontal="right"/>
    </xf>
    <xf numFmtId="0" fontId="12" fillId="0" borderId="0" xfId="35" applyFont="1" applyAlignment="1">
      <alignment vertical="top"/>
      <protection/>
    </xf>
    <xf numFmtId="172" fontId="12" fillId="0" borderId="0" xfId="0" applyNumberFormat="1" applyFont="1" applyFill="1" applyAlignment="1">
      <alignment horizontal="right"/>
    </xf>
    <xf numFmtId="171" fontId="12" fillId="0" borderId="0" xfId="0" applyNumberFormat="1" applyFont="1" applyFill="1" applyAlignment="1">
      <alignment horizontal="right"/>
    </xf>
    <xf numFmtId="176" fontId="12" fillId="0" borderId="0" xfId="0" applyNumberFormat="1" applyFont="1" applyFill="1" applyAlignment="1">
      <alignment horizontal="right"/>
    </xf>
    <xf numFmtId="172" fontId="12" fillId="0" borderId="5" xfId="15" applyNumberFormat="1" applyFont="1" applyBorder="1" applyAlignment="1">
      <alignment/>
    </xf>
    <xf numFmtId="172" fontId="12" fillId="0" borderId="6" xfId="15" applyNumberFormat="1" applyFont="1" applyBorder="1" applyAlignment="1">
      <alignment/>
    </xf>
    <xf numFmtId="172" fontId="12" fillId="0" borderId="1" xfId="15" applyNumberFormat="1" applyFont="1" applyBorder="1" applyAlignment="1">
      <alignment/>
    </xf>
    <xf numFmtId="172" fontId="12" fillId="0" borderId="7" xfId="15" applyNumberFormat="1" applyFont="1" applyBorder="1" applyAlignment="1">
      <alignment/>
    </xf>
    <xf numFmtId="38" fontId="11" fillId="0" borderId="0" xfId="36" applyFont="1">
      <alignment/>
      <protection/>
    </xf>
    <xf numFmtId="37" fontId="12" fillId="0" borderId="0" xfId="36" applyNumberFormat="1" applyFont="1" applyFill="1">
      <alignment/>
      <protection/>
    </xf>
    <xf numFmtId="38" fontId="12" fillId="0" borderId="0" xfId="36" applyNumberFormat="1" applyFont="1">
      <alignment/>
      <protection/>
    </xf>
    <xf numFmtId="38" fontId="12" fillId="0" borderId="0" xfId="36" applyFont="1">
      <alignment/>
      <protection/>
    </xf>
    <xf numFmtId="37" fontId="11" fillId="0" borderId="0" xfId="36" applyNumberFormat="1" applyFont="1" applyFill="1" applyAlignment="1" quotePrefix="1">
      <alignment horizontal="center"/>
      <protection/>
    </xf>
    <xf numFmtId="37" fontId="11" fillId="0" borderId="0" xfId="36" applyNumberFormat="1" applyFont="1" applyFill="1" applyAlignment="1">
      <alignment horizontal="center"/>
      <protection/>
    </xf>
    <xf numFmtId="37" fontId="12" fillId="0" borderId="0" xfId="36" applyNumberFormat="1" applyFont="1" applyFill="1" applyAlignment="1">
      <alignment horizontal="center"/>
      <protection/>
    </xf>
    <xf numFmtId="37" fontId="12" fillId="0" borderId="0" xfId="15" applyNumberFormat="1" applyFont="1" applyFill="1" applyAlignment="1">
      <alignment/>
    </xf>
    <xf numFmtId="37" fontId="12" fillId="0" borderId="5" xfId="15" applyNumberFormat="1" applyFont="1" applyFill="1" applyBorder="1" applyAlignment="1">
      <alignment/>
    </xf>
    <xf numFmtId="37" fontId="12" fillId="0" borderId="0" xfId="15" applyNumberFormat="1" applyFont="1" applyFill="1" applyBorder="1" applyAlignment="1">
      <alignment/>
    </xf>
    <xf numFmtId="37" fontId="12" fillId="0" borderId="2" xfId="15" applyNumberFormat="1" applyFont="1" applyFill="1" applyBorder="1" applyAlignment="1">
      <alignment/>
    </xf>
    <xf numFmtId="3" fontId="12" fillId="0" borderId="0" xfId="36" applyNumberFormat="1" applyFont="1">
      <alignment/>
      <protection/>
    </xf>
    <xf numFmtId="37" fontId="12" fillId="0" borderId="4" xfId="15" applyNumberFormat="1" applyFont="1" applyFill="1" applyBorder="1" applyAlignment="1">
      <alignment/>
    </xf>
    <xf numFmtId="172" fontId="12" fillId="0" borderId="0" xfId="15" applyNumberFormat="1" applyFont="1" applyFill="1" applyAlignment="1">
      <alignment horizontal="center"/>
    </xf>
    <xf numFmtId="172" fontId="12" fillId="0" borderId="0" xfId="35" applyNumberFormat="1" applyFont="1" applyFill="1">
      <alignment/>
      <protection/>
    </xf>
    <xf numFmtId="172" fontId="12" fillId="0" borderId="0" xfId="35" applyNumberFormat="1" applyFont="1">
      <alignment/>
      <protection/>
    </xf>
    <xf numFmtId="0" fontId="12" fillId="0" borderId="5" xfId="35" applyFont="1" applyBorder="1">
      <alignment/>
      <protection/>
    </xf>
    <xf numFmtId="172" fontId="12" fillId="0" borderId="4" xfId="15" applyNumberFormat="1" applyFont="1" applyBorder="1" applyAlignment="1">
      <alignment/>
    </xf>
    <xf numFmtId="172" fontId="12" fillId="0" borderId="4" xfId="35" applyNumberFormat="1" applyFont="1" applyBorder="1">
      <alignment/>
      <protection/>
    </xf>
    <xf numFmtId="172" fontId="12" fillId="0" borderId="0" xfId="15" applyNumberFormat="1" applyFont="1" applyBorder="1" applyAlignment="1">
      <alignment/>
    </xf>
    <xf numFmtId="0" fontId="12" fillId="0" borderId="0" xfId="35" applyFont="1" applyAlignment="1">
      <alignment horizontal="center"/>
      <protection/>
    </xf>
    <xf numFmtId="37" fontId="12" fillId="0" borderId="0" xfId="37" applyNumberFormat="1" applyFont="1">
      <alignment/>
      <protection/>
    </xf>
    <xf numFmtId="37" fontId="12" fillId="0" borderId="8" xfId="37" applyNumberFormat="1" applyFont="1" applyBorder="1">
      <alignment/>
      <protection/>
    </xf>
    <xf numFmtId="37" fontId="12" fillId="0" borderId="0" xfId="37" applyNumberFormat="1" applyFont="1" applyBorder="1">
      <alignment/>
      <protection/>
    </xf>
    <xf numFmtId="37" fontId="11" fillId="0" borderId="0" xfId="37" applyNumberFormat="1" applyFont="1">
      <alignment/>
      <protection/>
    </xf>
    <xf numFmtId="37" fontId="12" fillId="0" borderId="4" xfId="35" applyNumberFormat="1" applyFont="1" applyBorder="1">
      <alignment/>
      <protection/>
    </xf>
    <xf numFmtId="37" fontId="12" fillId="0" borderId="0" xfId="35" applyNumberFormat="1" applyFont="1" applyBorder="1">
      <alignment/>
      <protection/>
    </xf>
    <xf numFmtId="173" fontId="12" fillId="0" borderId="0" xfId="35" applyNumberFormat="1" applyFont="1" applyBorder="1">
      <alignment/>
      <protection/>
    </xf>
    <xf numFmtId="0" fontId="17" fillId="0" borderId="0" xfId="0" applyFont="1" applyAlignment="1">
      <alignment/>
    </xf>
    <xf numFmtId="41" fontId="12" fillId="0" borderId="0" xfId="35" applyNumberFormat="1" applyFont="1" applyFill="1" applyAlignment="1">
      <alignment horizontal="center"/>
      <protection/>
    </xf>
    <xf numFmtId="41" fontId="12" fillId="0" borderId="0" xfId="35" applyNumberFormat="1" applyFont="1" applyFill="1" applyBorder="1">
      <alignment/>
      <protection/>
    </xf>
    <xf numFmtId="41" fontId="12" fillId="0" borderId="5" xfId="35" applyNumberFormat="1" applyFont="1" applyFill="1" applyBorder="1">
      <alignment/>
      <protection/>
    </xf>
    <xf numFmtId="41" fontId="12" fillId="0" borderId="8" xfId="35" applyNumberFormat="1" applyFont="1" applyFill="1" applyBorder="1">
      <alignment/>
      <protection/>
    </xf>
    <xf numFmtId="41" fontId="12" fillId="0" borderId="8" xfId="35" applyNumberFormat="1" applyFont="1" applyBorder="1">
      <alignment/>
      <protection/>
    </xf>
    <xf numFmtId="0" fontId="12" fillId="0" borderId="8" xfId="35" applyFont="1" applyBorder="1">
      <alignment/>
      <protection/>
    </xf>
    <xf numFmtId="41" fontId="12" fillId="0" borderId="0" xfId="35" applyNumberFormat="1" applyFont="1" applyBorder="1">
      <alignment/>
      <protection/>
    </xf>
    <xf numFmtId="0" fontId="12" fillId="0" borderId="0" xfId="35" applyFont="1" applyBorder="1">
      <alignment/>
      <protection/>
    </xf>
    <xf numFmtId="0" fontId="18" fillId="0" borderId="0" xfId="0" applyFont="1" applyAlignment="1">
      <alignment/>
    </xf>
    <xf numFmtId="0" fontId="17" fillId="0" borderId="0" xfId="0" applyFont="1" applyAlignment="1">
      <alignment/>
    </xf>
    <xf numFmtId="15" fontId="2" fillId="0" borderId="0" xfId="0" applyNumberFormat="1" applyFont="1" applyAlignment="1">
      <alignment/>
    </xf>
    <xf numFmtId="41" fontId="12" fillId="0" borderId="4" xfId="0" applyNumberFormat="1" applyFont="1" applyFill="1" applyBorder="1" applyAlignment="1">
      <alignment/>
    </xf>
    <xf numFmtId="0" fontId="10" fillId="0" borderId="0" xfId="0" applyFont="1" applyAlignment="1">
      <alignment/>
    </xf>
    <xf numFmtId="0" fontId="11" fillId="0" borderId="0" xfId="35" applyFont="1" applyFill="1" applyAlignment="1" quotePrefix="1">
      <alignment horizontal="center"/>
      <protection/>
    </xf>
    <xf numFmtId="49" fontId="11" fillId="0" borderId="0" xfId="35" applyNumberFormat="1" applyFont="1">
      <alignment/>
      <protection/>
    </xf>
    <xf numFmtId="49" fontId="11" fillId="0" borderId="0" xfId="35" applyNumberFormat="1" applyFont="1" applyFill="1">
      <alignment/>
      <protection/>
    </xf>
    <xf numFmtId="0" fontId="11" fillId="0" borderId="0" xfId="0" applyFont="1" applyAlignment="1" quotePrefix="1">
      <alignment/>
    </xf>
    <xf numFmtId="41" fontId="12" fillId="0" borderId="9" xfId="0" applyNumberFormat="1" applyFont="1" applyFill="1" applyBorder="1" applyAlignment="1">
      <alignment/>
    </xf>
    <xf numFmtId="41" fontId="12" fillId="0" borderId="10" xfId="0" applyNumberFormat="1" applyFont="1" applyFill="1" applyBorder="1" applyAlignment="1">
      <alignment horizontal="right"/>
    </xf>
    <xf numFmtId="41" fontId="12" fillId="0" borderId="11" xfId="0" applyNumberFormat="1" applyFont="1" applyFill="1" applyBorder="1" applyAlignment="1">
      <alignment/>
    </xf>
    <xf numFmtId="41" fontId="12" fillId="0" borderId="12" xfId="0" applyNumberFormat="1" applyFont="1" applyFill="1" applyBorder="1" applyAlignment="1">
      <alignment horizontal="right"/>
    </xf>
    <xf numFmtId="177" fontId="12" fillId="0" borderId="13" xfId="0" applyNumberFormat="1" applyFont="1" applyFill="1" applyBorder="1" applyAlignment="1">
      <alignment/>
    </xf>
    <xf numFmtId="177" fontId="12" fillId="0" borderId="13" xfId="0" applyNumberFormat="1" applyFont="1" applyFill="1" applyBorder="1" applyAlignment="1">
      <alignment horizontal="right"/>
    </xf>
    <xf numFmtId="177" fontId="12" fillId="0" borderId="0" xfId="35" applyNumberFormat="1" applyFont="1">
      <alignment/>
      <protection/>
    </xf>
    <xf numFmtId="184" fontId="12" fillId="0" borderId="8" xfId="35" applyNumberFormat="1" applyFont="1" applyBorder="1">
      <alignment/>
      <protection/>
    </xf>
    <xf numFmtId="0" fontId="2" fillId="0" borderId="0" xfId="0" applyFont="1" applyAlignment="1">
      <alignment horizontal="center"/>
    </xf>
    <xf numFmtId="38" fontId="14" fillId="0" borderId="0" xfId="36" applyFont="1" applyAlignment="1">
      <alignment horizontal="center"/>
      <protection/>
    </xf>
    <xf numFmtId="41" fontId="15" fillId="0" borderId="0" xfId="35" applyNumberFormat="1" applyFont="1" applyFill="1" applyBorder="1" applyAlignment="1">
      <alignment horizontal="center"/>
      <protection/>
    </xf>
    <xf numFmtId="0" fontId="12" fillId="0" borderId="0" xfId="35" applyFont="1" applyFill="1" applyAlignment="1">
      <alignment horizontal="left" wrapText="1"/>
      <protection/>
    </xf>
    <xf numFmtId="0" fontId="12" fillId="0" borderId="0" xfId="35" applyFont="1" applyFill="1" applyAlignment="1">
      <alignment horizontal="center"/>
      <protection/>
    </xf>
    <xf numFmtId="0" fontId="12" fillId="0" borderId="0" xfId="35" applyFont="1" applyAlignment="1">
      <alignment horizontal="center"/>
      <protection/>
    </xf>
    <xf numFmtId="179" fontId="12" fillId="0" borderId="0" xfId="35" applyNumberFormat="1" applyFont="1" applyAlignment="1">
      <alignment horizontal="center"/>
      <protection/>
    </xf>
    <xf numFmtId="41" fontId="12" fillId="0" borderId="0" xfId="35" applyNumberFormat="1" applyFont="1" applyAlignment="1">
      <alignment horizontal="center"/>
      <protection/>
    </xf>
    <xf numFmtId="176" fontId="12" fillId="0" borderId="0" xfId="35" applyNumberFormat="1" applyFont="1" applyBorder="1">
      <alignment/>
      <protection/>
    </xf>
    <xf numFmtId="176" fontId="12" fillId="0" borderId="0" xfId="0" applyNumberFormat="1" applyFont="1" applyAlignment="1">
      <alignment/>
    </xf>
    <xf numFmtId="41" fontId="12" fillId="0" borderId="4" xfId="0" applyNumberFormat="1" applyFont="1" applyBorder="1" applyAlignment="1">
      <alignment/>
    </xf>
    <xf numFmtId="176" fontId="12" fillId="0" borderId="4" xfId="0" applyNumberFormat="1" applyFont="1" applyBorder="1" applyAlignment="1">
      <alignment/>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5</xdr:row>
      <xdr:rowOff>0</xdr:rowOff>
    </xdr:from>
    <xdr:ext cx="76200" cy="200025"/>
    <xdr:sp>
      <xdr:nvSpPr>
        <xdr:cNvPr id="1" name="TextBox 1"/>
        <xdr:cNvSpPr txBox="1">
          <a:spLocks noChangeArrowheads="1"/>
        </xdr:cNvSpPr>
      </xdr:nvSpPr>
      <xdr:spPr>
        <a:xfrm>
          <a:off x="266700" y="94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85725</xdr:rowOff>
    </xdr:from>
    <xdr:to>
      <xdr:col>4</xdr:col>
      <xdr:colOff>438150</xdr:colOff>
      <xdr:row>6</xdr:row>
      <xdr:rowOff>85725</xdr:rowOff>
    </xdr:to>
    <xdr:sp>
      <xdr:nvSpPr>
        <xdr:cNvPr id="1" name="Line 1"/>
        <xdr:cNvSpPr>
          <a:spLocks/>
        </xdr:cNvSpPr>
      </xdr:nvSpPr>
      <xdr:spPr>
        <a:xfrm flipH="1">
          <a:off x="2733675" y="1057275"/>
          <a:ext cx="4191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6</xdr:row>
      <xdr:rowOff>95250</xdr:rowOff>
    </xdr:from>
    <xdr:to>
      <xdr:col>6</xdr:col>
      <xdr:colOff>638175</xdr:colOff>
      <xdr:row>6</xdr:row>
      <xdr:rowOff>95250</xdr:rowOff>
    </xdr:to>
    <xdr:sp>
      <xdr:nvSpPr>
        <xdr:cNvPr id="2" name="Line 2"/>
        <xdr:cNvSpPr>
          <a:spLocks/>
        </xdr:cNvSpPr>
      </xdr:nvSpPr>
      <xdr:spPr>
        <a:xfrm>
          <a:off x="4324350" y="1066800"/>
          <a:ext cx="3524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6</xdr:row>
      <xdr:rowOff>76200</xdr:rowOff>
    </xdr:from>
    <xdr:to>
      <xdr:col>7</xdr:col>
      <xdr:colOff>723900</xdr:colOff>
      <xdr:row>6</xdr:row>
      <xdr:rowOff>76200</xdr:rowOff>
    </xdr:to>
    <xdr:sp>
      <xdr:nvSpPr>
        <xdr:cNvPr id="3" name="Line 3"/>
        <xdr:cNvSpPr>
          <a:spLocks/>
        </xdr:cNvSpPr>
      </xdr:nvSpPr>
      <xdr:spPr>
        <a:xfrm flipH="1">
          <a:off x="4838700" y="1047750"/>
          <a:ext cx="6286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6</xdr:row>
      <xdr:rowOff>95250</xdr:rowOff>
    </xdr:from>
    <xdr:to>
      <xdr:col>10</xdr:col>
      <xdr:colOff>419100</xdr:colOff>
      <xdr:row>6</xdr:row>
      <xdr:rowOff>95250</xdr:rowOff>
    </xdr:to>
    <xdr:sp>
      <xdr:nvSpPr>
        <xdr:cNvPr id="4" name="Line 4"/>
        <xdr:cNvSpPr>
          <a:spLocks/>
        </xdr:cNvSpPr>
      </xdr:nvSpPr>
      <xdr:spPr>
        <a:xfrm>
          <a:off x="6619875" y="1066800"/>
          <a:ext cx="6572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52</xdr:row>
      <xdr:rowOff>0</xdr:rowOff>
    </xdr:from>
    <xdr:to>
      <xdr:col>7</xdr:col>
      <xdr:colOff>457200</xdr:colOff>
      <xdr:row>52</xdr:row>
      <xdr:rowOff>0</xdr:rowOff>
    </xdr:to>
    <xdr:sp>
      <xdr:nvSpPr>
        <xdr:cNvPr id="1" name="TextBox 2"/>
        <xdr:cNvSpPr txBox="1">
          <a:spLocks noChangeArrowheads="1"/>
        </xdr:cNvSpPr>
      </xdr:nvSpPr>
      <xdr:spPr>
        <a:xfrm>
          <a:off x="190500" y="9401175"/>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52</xdr:row>
      <xdr:rowOff>0</xdr:rowOff>
    </xdr:from>
    <xdr:to>
      <xdr:col>7</xdr:col>
      <xdr:colOff>514350</xdr:colOff>
      <xdr:row>52</xdr:row>
      <xdr:rowOff>0</xdr:rowOff>
    </xdr:to>
    <xdr:sp>
      <xdr:nvSpPr>
        <xdr:cNvPr id="2" name="TextBox 3"/>
        <xdr:cNvSpPr txBox="1">
          <a:spLocks noChangeArrowheads="1"/>
        </xdr:cNvSpPr>
      </xdr:nvSpPr>
      <xdr:spPr>
        <a:xfrm>
          <a:off x="228600" y="9401175"/>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52</xdr:row>
      <xdr:rowOff>0</xdr:rowOff>
    </xdr:from>
    <xdr:to>
      <xdr:col>8</xdr:col>
      <xdr:colOff>133350</xdr:colOff>
      <xdr:row>52</xdr:row>
      <xdr:rowOff>0</xdr:rowOff>
    </xdr:to>
    <xdr:sp>
      <xdr:nvSpPr>
        <xdr:cNvPr id="3" name="TextBox 4"/>
        <xdr:cNvSpPr txBox="1">
          <a:spLocks noChangeArrowheads="1"/>
        </xdr:cNvSpPr>
      </xdr:nvSpPr>
      <xdr:spPr>
        <a:xfrm>
          <a:off x="352425" y="9401175"/>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60</xdr:row>
      <xdr:rowOff>0</xdr:rowOff>
    </xdr:from>
    <xdr:to>
      <xdr:col>7</xdr:col>
      <xdr:colOff>533400</xdr:colOff>
      <xdr:row>60</xdr:row>
      <xdr:rowOff>0</xdr:rowOff>
    </xdr:to>
    <xdr:sp>
      <xdr:nvSpPr>
        <xdr:cNvPr id="4" name="TextBox 5"/>
        <xdr:cNvSpPr txBox="1">
          <a:spLocks noChangeArrowheads="1"/>
        </xdr:cNvSpPr>
      </xdr:nvSpPr>
      <xdr:spPr>
        <a:xfrm>
          <a:off x="352425" y="1085850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60</xdr:row>
      <xdr:rowOff>0</xdr:rowOff>
    </xdr:from>
    <xdr:to>
      <xdr:col>7</xdr:col>
      <xdr:colOff>514350</xdr:colOff>
      <xdr:row>60</xdr:row>
      <xdr:rowOff>0</xdr:rowOff>
    </xdr:to>
    <xdr:sp>
      <xdr:nvSpPr>
        <xdr:cNvPr id="5" name="TextBox 6"/>
        <xdr:cNvSpPr txBox="1">
          <a:spLocks noChangeArrowheads="1"/>
        </xdr:cNvSpPr>
      </xdr:nvSpPr>
      <xdr:spPr>
        <a:xfrm>
          <a:off x="228600" y="1085850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130</xdr:row>
      <xdr:rowOff>0</xdr:rowOff>
    </xdr:from>
    <xdr:to>
      <xdr:col>7</xdr:col>
      <xdr:colOff>514350</xdr:colOff>
      <xdr:row>130</xdr:row>
      <xdr:rowOff>0</xdr:rowOff>
    </xdr:to>
    <xdr:sp>
      <xdr:nvSpPr>
        <xdr:cNvPr id="6" name="TextBox 7"/>
        <xdr:cNvSpPr txBox="1">
          <a:spLocks noChangeArrowheads="1"/>
        </xdr:cNvSpPr>
      </xdr:nvSpPr>
      <xdr:spPr>
        <a:xfrm>
          <a:off x="361950" y="2366962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30</xdr:row>
      <xdr:rowOff>0</xdr:rowOff>
    </xdr:from>
    <xdr:to>
      <xdr:col>8</xdr:col>
      <xdr:colOff>847725</xdr:colOff>
      <xdr:row>30</xdr:row>
      <xdr:rowOff>0</xdr:rowOff>
    </xdr:to>
    <xdr:sp>
      <xdr:nvSpPr>
        <xdr:cNvPr id="7" name="TextBox 8"/>
        <xdr:cNvSpPr txBox="1">
          <a:spLocks noChangeArrowheads="1"/>
        </xdr:cNvSpPr>
      </xdr:nvSpPr>
      <xdr:spPr>
        <a:xfrm>
          <a:off x="361950" y="5429250"/>
          <a:ext cx="6134100"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130</xdr:row>
      <xdr:rowOff>0</xdr:rowOff>
    </xdr:from>
    <xdr:to>
      <xdr:col>7</xdr:col>
      <xdr:colOff>581025</xdr:colOff>
      <xdr:row>130</xdr:row>
      <xdr:rowOff>0</xdr:rowOff>
    </xdr:to>
    <xdr:sp>
      <xdr:nvSpPr>
        <xdr:cNvPr id="8" name="TextBox 9"/>
        <xdr:cNvSpPr txBox="1">
          <a:spLocks noChangeArrowheads="1"/>
        </xdr:cNvSpPr>
      </xdr:nvSpPr>
      <xdr:spPr>
        <a:xfrm>
          <a:off x="361950" y="2366962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109</xdr:row>
      <xdr:rowOff>0</xdr:rowOff>
    </xdr:from>
    <xdr:to>
      <xdr:col>7</xdr:col>
      <xdr:colOff>533400</xdr:colOff>
      <xdr:row>109</xdr:row>
      <xdr:rowOff>0</xdr:rowOff>
    </xdr:to>
    <xdr:sp>
      <xdr:nvSpPr>
        <xdr:cNvPr id="9" name="TextBox 11"/>
        <xdr:cNvSpPr txBox="1">
          <a:spLocks noChangeArrowheads="1"/>
        </xdr:cNvSpPr>
      </xdr:nvSpPr>
      <xdr:spPr>
        <a:xfrm>
          <a:off x="352425" y="1981200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109</xdr:row>
      <xdr:rowOff>0</xdr:rowOff>
    </xdr:from>
    <xdr:to>
      <xdr:col>7</xdr:col>
      <xdr:colOff>514350</xdr:colOff>
      <xdr:row>109</xdr:row>
      <xdr:rowOff>0</xdr:rowOff>
    </xdr:to>
    <xdr:sp>
      <xdr:nvSpPr>
        <xdr:cNvPr id="10" name="TextBox 12"/>
        <xdr:cNvSpPr txBox="1">
          <a:spLocks noChangeArrowheads="1"/>
        </xdr:cNvSpPr>
      </xdr:nvSpPr>
      <xdr:spPr>
        <a:xfrm>
          <a:off x="228600" y="1981200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110</xdr:row>
      <xdr:rowOff>0</xdr:rowOff>
    </xdr:from>
    <xdr:to>
      <xdr:col>7</xdr:col>
      <xdr:colOff>514350</xdr:colOff>
      <xdr:row>110</xdr:row>
      <xdr:rowOff>0</xdr:rowOff>
    </xdr:to>
    <xdr:sp>
      <xdr:nvSpPr>
        <xdr:cNvPr id="11" name="TextBox 13"/>
        <xdr:cNvSpPr txBox="1">
          <a:spLocks noChangeArrowheads="1"/>
        </xdr:cNvSpPr>
      </xdr:nvSpPr>
      <xdr:spPr>
        <a:xfrm>
          <a:off x="361950" y="1999297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110</xdr:row>
      <xdr:rowOff>0</xdr:rowOff>
    </xdr:from>
    <xdr:to>
      <xdr:col>7</xdr:col>
      <xdr:colOff>581025</xdr:colOff>
      <xdr:row>110</xdr:row>
      <xdr:rowOff>0</xdr:rowOff>
    </xdr:to>
    <xdr:sp>
      <xdr:nvSpPr>
        <xdr:cNvPr id="12" name="TextBox 14"/>
        <xdr:cNvSpPr txBox="1">
          <a:spLocks noChangeArrowheads="1"/>
        </xdr:cNvSpPr>
      </xdr:nvSpPr>
      <xdr:spPr>
        <a:xfrm>
          <a:off x="361950" y="1999297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109</xdr:row>
      <xdr:rowOff>0</xdr:rowOff>
    </xdr:from>
    <xdr:to>
      <xdr:col>7</xdr:col>
      <xdr:colOff>723900</xdr:colOff>
      <xdr:row>109</xdr:row>
      <xdr:rowOff>0</xdr:rowOff>
    </xdr:to>
    <xdr:sp>
      <xdr:nvSpPr>
        <xdr:cNvPr id="13" name="TextBox 15"/>
        <xdr:cNvSpPr txBox="1">
          <a:spLocks noChangeArrowheads="1"/>
        </xdr:cNvSpPr>
      </xdr:nvSpPr>
      <xdr:spPr>
        <a:xfrm>
          <a:off x="381000" y="19812000"/>
          <a:ext cx="52673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85725</xdr:rowOff>
    </xdr:from>
    <xdr:to>
      <xdr:col>8</xdr:col>
      <xdr:colOff>1047750</xdr:colOff>
      <xdr:row>9</xdr:row>
      <xdr:rowOff>85725</xdr:rowOff>
    </xdr:to>
    <xdr:sp>
      <xdr:nvSpPr>
        <xdr:cNvPr id="1" name="TextBox 1"/>
        <xdr:cNvSpPr txBox="1">
          <a:spLocks noChangeArrowheads="1"/>
        </xdr:cNvSpPr>
      </xdr:nvSpPr>
      <xdr:spPr>
        <a:xfrm>
          <a:off x="342900" y="1019175"/>
          <a:ext cx="6810375"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Group for the 12 months to-date have been affected by higher crop harvested, better commodity prices and higher share of results of associated companies. However, it was offset by lower foreign exchange gain.
</a:t>
          </a:r>
        </a:p>
      </xdr:txBody>
    </xdr:sp>
    <xdr:clientData/>
  </xdr:twoCellAnchor>
  <xdr:twoCellAnchor>
    <xdr:from>
      <xdr:col>0</xdr:col>
      <xdr:colOff>228600</xdr:colOff>
      <xdr:row>102</xdr:row>
      <xdr:rowOff>0</xdr:rowOff>
    </xdr:from>
    <xdr:to>
      <xdr:col>7</xdr:col>
      <xdr:colOff>514350</xdr:colOff>
      <xdr:row>102</xdr:row>
      <xdr:rowOff>0</xdr:rowOff>
    </xdr:to>
    <xdr:sp>
      <xdr:nvSpPr>
        <xdr:cNvPr id="2" name="TextBox 3"/>
        <xdr:cNvSpPr txBox="1">
          <a:spLocks noChangeArrowheads="1"/>
        </xdr:cNvSpPr>
      </xdr:nvSpPr>
      <xdr:spPr>
        <a:xfrm>
          <a:off x="228600" y="18373725"/>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103</xdr:row>
      <xdr:rowOff>123825</xdr:rowOff>
    </xdr:from>
    <xdr:to>
      <xdr:col>8</xdr:col>
      <xdr:colOff>876300</xdr:colOff>
      <xdr:row>104</xdr:row>
      <xdr:rowOff>161925</xdr:rowOff>
    </xdr:to>
    <xdr:sp>
      <xdr:nvSpPr>
        <xdr:cNvPr id="3" name="TextBox 4"/>
        <xdr:cNvSpPr txBox="1">
          <a:spLocks noChangeArrowheads="1"/>
        </xdr:cNvSpPr>
      </xdr:nvSpPr>
      <xdr:spPr>
        <a:xfrm>
          <a:off x="323850" y="18688050"/>
          <a:ext cx="6657975" cy="2190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30 June 2003.
</a:t>
          </a:r>
        </a:p>
      </xdr:txBody>
    </xdr:sp>
    <xdr:clientData/>
  </xdr:twoCellAnchor>
  <xdr:twoCellAnchor>
    <xdr:from>
      <xdr:col>1</xdr:col>
      <xdr:colOff>9525</xdr:colOff>
      <xdr:row>137</xdr:row>
      <xdr:rowOff>0</xdr:rowOff>
    </xdr:from>
    <xdr:to>
      <xdr:col>7</xdr:col>
      <xdr:colOff>533400</xdr:colOff>
      <xdr:row>137</xdr:row>
      <xdr:rowOff>0</xdr:rowOff>
    </xdr:to>
    <xdr:sp>
      <xdr:nvSpPr>
        <xdr:cNvPr id="4" name="TextBox 5"/>
        <xdr:cNvSpPr txBox="1">
          <a:spLocks noChangeArrowheads="1"/>
        </xdr:cNvSpPr>
      </xdr:nvSpPr>
      <xdr:spPr>
        <a:xfrm>
          <a:off x="323850" y="24774525"/>
          <a:ext cx="535305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137</xdr:row>
      <xdr:rowOff>0</xdr:rowOff>
    </xdr:from>
    <xdr:to>
      <xdr:col>7</xdr:col>
      <xdr:colOff>514350</xdr:colOff>
      <xdr:row>137</xdr:row>
      <xdr:rowOff>0</xdr:rowOff>
    </xdr:to>
    <xdr:sp>
      <xdr:nvSpPr>
        <xdr:cNvPr id="5" name="TextBox 6"/>
        <xdr:cNvSpPr txBox="1">
          <a:spLocks noChangeArrowheads="1"/>
        </xdr:cNvSpPr>
      </xdr:nvSpPr>
      <xdr:spPr>
        <a:xfrm>
          <a:off x="228600" y="24774525"/>
          <a:ext cx="54292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137</xdr:row>
      <xdr:rowOff>0</xdr:rowOff>
    </xdr:from>
    <xdr:to>
      <xdr:col>7</xdr:col>
      <xdr:colOff>514350</xdr:colOff>
      <xdr:row>137</xdr:row>
      <xdr:rowOff>0</xdr:rowOff>
    </xdr:to>
    <xdr:sp>
      <xdr:nvSpPr>
        <xdr:cNvPr id="6" name="TextBox 7"/>
        <xdr:cNvSpPr txBox="1">
          <a:spLocks noChangeArrowheads="1"/>
        </xdr:cNvSpPr>
      </xdr:nvSpPr>
      <xdr:spPr>
        <a:xfrm>
          <a:off x="333375" y="24774525"/>
          <a:ext cx="532447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12</xdr:row>
      <xdr:rowOff>133350</xdr:rowOff>
    </xdr:from>
    <xdr:to>
      <xdr:col>8</xdr:col>
      <xdr:colOff>1095375</xdr:colOff>
      <xdr:row>16</xdr:row>
      <xdr:rowOff>114300</xdr:rowOff>
    </xdr:to>
    <xdr:sp>
      <xdr:nvSpPr>
        <xdr:cNvPr id="7" name="TextBox 8"/>
        <xdr:cNvSpPr txBox="1">
          <a:spLocks noChangeArrowheads="1"/>
        </xdr:cNvSpPr>
      </xdr:nvSpPr>
      <xdr:spPr>
        <a:xfrm>
          <a:off x="314325" y="2257425"/>
          <a:ext cx="688657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Group recorded a profit before tax of RM 5 million as compared to the RM 4,000 of the immediate preceding quarter. The increase in profits was mainly due higher dividend income and significant increase in the  share of results of associated companies.</a:t>
          </a:r>
        </a:p>
      </xdr:txBody>
    </xdr:sp>
    <xdr:clientData/>
  </xdr:twoCellAnchor>
  <xdr:twoCellAnchor>
    <xdr:from>
      <xdr:col>1</xdr:col>
      <xdr:colOff>19050</xdr:colOff>
      <xdr:row>137</xdr:row>
      <xdr:rowOff>0</xdr:rowOff>
    </xdr:from>
    <xdr:to>
      <xdr:col>7</xdr:col>
      <xdr:colOff>581025</xdr:colOff>
      <xdr:row>137</xdr:row>
      <xdr:rowOff>0</xdr:rowOff>
    </xdr:to>
    <xdr:sp>
      <xdr:nvSpPr>
        <xdr:cNvPr id="8" name="TextBox 9"/>
        <xdr:cNvSpPr txBox="1">
          <a:spLocks noChangeArrowheads="1"/>
        </xdr:cNvSpPr>
      </xdr:nvSpPr>
      <xdr:spPr>
        <a:xfrm>
          <a:off x="333375" y="24774525"/>
          <a:ext cx="53911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137</xdr:row>
      <xdr:rowOff>0</xdr:rowOff>
    </xdr:from>
    <xdr:to>
      <xdr:col>7</xdr:col>
      <xdr:colOff>895350</xdr:colOff>
      <xdr:row>137</xdr:row>
      <xdr:rowOff>0</xdr:rowOff>
    </xdr:to>
    <xdr:sp>
      <xdr:nvSpPr>
        <xdr:cNvPr id="9" name="TextBox 10"/>
        <xdr:cNvSpPr txBox="1">
          <a:spLocks noChangeArrowheads="1"/>
        </xdr:cNvSpPr>
      </xdr:nvSpPr>
      <xdr:spPr>
        <a:xfrm>
          <a:off x="352425" y="24774525"/>
          <a:ext cx="568642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47625</xdr:colOff>
      <xdr:row>20</xdr:row>
      <xdr:rowOff>76200</xdr:rowOff>
    </xdr:from>
    <xdr:to>
      <xdr:col>8</xdr:col>
      <xdr:colOff>723900</xdr:colOff>
      <xdr:row>23</xdr:row>
      <xdr:rowOff>142875</xdr:rowOff>
    </xdr:to>
    <xdr:sp>
      <xdr:nvSpPr>
        <xdr:cNvPr id="10" name="TextBox 12"/>
        <xdr:cNvSpPr txBox="1">
          <a:spLocks noChangeArrowheads="1"/>
        </xdr:cNvSpPr>
      </xdr:nvSpPr>
      <xdr:spPr>
        <a:xfrm>
          <a:off x="361950" y="3657600"/>
          <a:ext cx="646747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plantation contribution is not expected to improve due to lower yield and expected lower commodity prices. The performance of the associated companies are affected by the market valuation of their investments. Currency fluctuations will continue to have an effect on the results.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KLU334\Klu334\Ye00\09-AWPs\Awp_Klu33481_1of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ATA\AUDIT\GR%20Marketing\Dec00\awp\DATA\dsfurniture\dsawp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ATA\AUDIT\GR%20Marketing\Dec00\awp\DATA\wuerth\YE00\wuert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WINDOWS\Desktop\DATA\dsfurniture\dsawp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WINDOWS\Desktop\DATA\wuerth\YE00\wuert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ATA\Year_End_2000\Examples\Arr337_Awp_Bpr_Fs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M'sia_Awp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BAfile\Aud2\Res424\Ye01\Awps\Res424_Awp_MH.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ATA\Reference\Amc%20021awp(update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file\Aud2\KLU334\Klu334\Quarterly%20Report\Ye2002\Mac%2002\KLU_Mac0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T2001\Tax2\Klu334\TC2001\t200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file\Aud2\KLU334\Klu334\Ye01\Awp\conso%202001\consol_klu2001%20with%20PYA%20x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file\Aud3\sun076\Quarterly%20Report\Ye2002\Sept%202002\Sun076_Sept%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MC%20021\DATA\Year_End_2000\Examples\Aw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MC%20021\BAfile\AUD2\Nit344\Ye99\AWPs\Nit344_AWP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ATA\Amcast\Ye00\AWP\Amc%20021awp(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6"/>
      <sheetName val="FF"/>
      <sheetName val="FF-10"/>
      <sheetName val="FF-11"/>
      <sheetName val="FF-12"/>
      <sheetName val="FF-13"/>
      <sheetName val="FF-14"/>
      <sheetName val="FF-15"/>
      <sheetName val="FF-16"/>
      <sheetName val="FF-17"/>
      <sheetName val="FF-18"/>
      <sheetName val="FF-20"/>
      <sheetName val="10"/>
      <sheetName val="11"/>
      <sheetName val="12"/>
      <sheetName val="13"/>
      <sheetName val="30"/>
      <sheetName val="BPR"/>
      <sheetName val="3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
      <sheetName val="Hypo"/>
      <sheetName val="BPR"/>
      <sheetName val="BPR-1"/>
      <sheetName val="FSA"/>
      <sheetName val="F-1"/>
      <sheetName val="F-2"/>
      <sheetName val="F-3"/>
      <sheetName val="F-4"/>
      <sheetName val="F-5"/>
      <sheetName val="Materiality"/>
      <sheetName val="F-11"/>
      <sheetName val="F-22"/>
      <sheetName val="Cashflow"/>
      <sheetName val="BPR balance sheet"/>
      <sheetName val="BPR profit &amp; loss"/>
      <sheetName val="BPR BS analysis"/>
      <sheetName val="BPR PL analysis"/>
      <sheetName val="B-1"/>
      <sheetName val="BB-1"/>
      <sheetName val="A"/>
      <sheetName val="B"/>
      <sheetName val="C"/>
      <sheetName val="B-20"/>
      <sheetName val="L"/>
      <sheetName val="U"/>
      <sheetName val="U-10"/>
      <sheetName val="U-20"/>
      <sheetName val="U-15"/>
      <sheetName val="AA"/>
      <sheetName val="BB"/>
      <sheetName val="CC"/>
      <sheetName val="DD"/>
      <sheetName val="FF"/>
      <sheetName val="FF-1"/>
      <sheetName val="FF-2(1)"/>
      <sheetName val="FF-2 (2)"/>
      <sheetName val="FF-3"/>
      <sheetName val="FF-4"/>
      <sheetName val="FF-6"/>
      <sheetName val="KK"/>
      <sheetName val="NN"/>
      <sheetName val="NN-2"/>
      <sheetName val="PP"/>
      <sheetName val="PP-10"/>
      <sheetName val="PP-20(1)"/>
      <sheetName val="PP-20(2)"/>
      <sheetName val="PP-20(3)"/>
      <sheetName val="PP-20(4)"/>
      <sheetName val="10"/>
      <sheetName val="20"/>
      <sheetName val="30"/>
    </sheetNames>
    <sheetDataSet>
      <sheetData sheetId="35">
        <row r="1">
          <cell r="A1" t="str">
            <v>Name of Company : Arrow Packaging Sdn Bhd</v>
          </cell>
        </row>
        <row r="2">
          <cell r="A2" t="str">
            <v>FILE NUMBER   :  C 4880034-01</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
      <sheetName val="KK"/>
      <sheetName val="C-20(M)"/>
      <sheetName val="C-21(M)"/>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sheetName val="adj"/>
      <sheetName val="Consol Adj"/>
      <sheetName val="Ass Working"/>
      <sheetName val="Seg"/>
      <sheetName val="QR_BS"/>
      <sheetName val="QR"/>
      <sheetName val="Notes"/>
      <sheetName val="Investments"/>
      <sheetName val="asso.co (tabl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of equity"/>
      <sheetName val="consol"/>
      <sheetName val="adj"/>
      <sheetName val="Consol Adj"/>
      <sheetName val="Ass Working"/>
      <sheetName val="CF"/>
      <sheetName val="CF_WORK"/>
      <sheetName val="Seg"/>
      <sheetName val="QR"/>
      <sheetName val="QR_BS"/>
      <sheetName val="Notes"/>
      <sheetName val="Investments"/>
      <sheetName val="asso.co (tabl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SL-Co. level"/>
      <sheetName val="AP110(Sup)"/>
      <sheetName val="Sep02"/>
      <sheetName val="FF-11"/>
      <sheetName val="FF-12"/>
      <sheetName val="Def tax"/>
      <sheetName val="consol"/>
      <sheetName val="sub"/>
      <sheetName val="adj"/>
      <sheetName val="Consol Adj"/>
      <sheetName val="sh_asso"/>
      <sheetName val="seg (Sep2002)"/>
      <sheetName val="seg(2001)"/>
      <sheetName val="seg_anal"/>
      <sheetName val="CF"/>
      <sheetName val="CF_WORK"/>
      <sheetName val="QR_RP"/>
      <sheetName val="QR_equity stat"/>
      <sheetName val="QR_BS"/>
      <sheetName val="QR_cash flow"/>
      <sheetName val="QR_N((MASB)"/>
      <sheetName val="QR_N((MASB-segmental)"/>
      <sheetName val="QR_N(KLSE)"/>
      <sheetName val="QR_INV"/>
      <sheetName val="G(IncStat)"/>
      <sheetName val="G(IncStat) (2001)"/>
      <sheetName val="Asso. c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s>
    <sheetDataSet>
      <sheetData sheetId="0">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59"/>
  <sheetViews>
    <sheetView tabSelected="1" workbookViewId="0" topLeftCell="A1">
      <selection activeCell="E21" sqref="E21"/>
    </sheetView>
  </sheetViews>
  <sheetFormatPr defaultColWidth="9.140625" defaultRowHeight="12.75"/>
  <cols>
    <col min="1" max="1" width="3.00390625" style="42" customWidth="1"/>
    <col min="2" max="2" width="36.421875" style="43" customWidth="1"/>
    <col min="3" max="3" width="16.00390625" style="46" bestFit="1" customWidth="1"/>
    <col min="4" max="4" width="4.140625" style="43" customWidth="1"/>
    <col min="5" max="5" width="13.140625" style="38" bestFit="1" customWidth="1"/>
    <col min="6" max="16384" width="6.7109375" style="43" customWidth="1"/>
  </cols>
  <sheetData>
    <row r="1" spans="1:5" s="36" customFormat="1" ht="15">
      <c r="A1" s="35" t="s">
        <v>250</v>
      </c>
      <c r="C1" s="37"/>
      <c r="E1" s="38"/>
    </row>
    <row r="2" spans="1:5" s="36" customFormat="1" ht="15">
      <c r="A2" s="35" t="s">
        <v>251</v>
      </c>
      <c r="C2" s="37"/>
      <c r="E2" s="38"/>
    </row>
    <row r="3" spans="1:5" s="36" customFormat="1" ht="15">
      <c r="A3" s="35" t="s">
        <v>175</v>
      </c>
      <c r="C3" s="37"/>
      <c r="E3" s="38"/>
    </row>
    <row r="4" spans="1:5" s="36" customFormat="1" ht="15">
      <c r="A4" s="35"/>
      <c r="C4" s="37"/>
      <c r="E4" s="38"/>
    </row>
    <row r="5" spans="1:5" s="36" customFormat="1" ht="15">
      <c r="A5" s="35"/>
      <c r="C5" s="39" t="s">
        <v>34</v>
      </c>
      <c r="D5" s="40"/>
      <c r="E5" s="39" t="s">
        <v>80</v>
      </c>
    </row>
    <row r="6" spans="3:5" ht="15">
      <c r="C6" s="41">
        <v>37802</v>
      </c>
      <c r="D6" s="40"/>
      <c r="E6" s="41">
        <v>37437</v>
      </c>
    </row>
    <row r="7" spans="3:5" ht="15">
      <c r="C7" s="39" t="s">
        <v>32</v>
      </c>
      <c r="D7" s="40"/>
      <c r="E7" s="39" t="s">
        <v>32</v>
      </c>
    </row>
    <row r="8" spans="3:5" ht="14.25">
      <c r="C8" s="44"/>
      <c r="E8" s="45"/>
    </row>
    <row r="9" ht="15">
      <c r="B9" s="36" t="s">
        <v>81</v>
      </c>
    </row>
    <row r="10" spans="3:5" ht="14.25">
      <c r="C10" s="47"/>
      <c r="D10" s="48"/>
      <c r="E10" s="49"/>
    </row>
    <row r="11" spans="2:5" ht="14.25">
      <c r="B11" s="43" t="s">
        <v>63</v>
      </c>
      <c r="C11" s="47">
        <v>2161</v>
      </c>
      <c r="D11" s="48"/>
      <c r="E11" s="49">
        <v>2211</v>
      </c>
    </row>
    <row r="12" spans="2:5" ht="14.25">
      <c r="B12" s="43" t="s">
        <v>82</v>
      </c>
      <c r="C12" s="47">
        <v>65605</v>
      </c>
      <c r="D12" s="48"/>
      <c r="E12" s="49">
        <v>60109</v>
      </c>
    </row>
    <row r="13" spans="2:5" ht="14.25">
      <c r="B13" s="43" t="s">
        <v>64</v>
      </c>
      <c r="C13" s="47">
        <v>7067</v>
      </c>
      <c r="D13" s="48"/>
      <c r="E13" s="49">
        <v>6754</v>
      </c>
    </row>
    <row r="14" spans="2:5" ht="14.25">
      <c r="B14" s="43" t="s">
        <v>144</v>
      </c>
      <c r="C14" s="47">
        <v>723</v>
      </c>
      <c r="D14" s="48"/>
      <c r="E14" s="49">
        <v>698</v>
      </c>
    </row>
    <row r="15" spans="3:5" ht="14.25">
      <c r="C15" s="47"/>
      <c r="D15" s="48"/>
      <c r="E15" s="49"/>
    </row>
    <row r="16" spans="3:5" ht="14.25">
      <c r="C16" s="50">
        <f>SUM(C11:C15)</f>
        <v>75556</v>
      </c>
      <c r="D16" s="48"/>
      <c r="E16" s="51">
        <f>SUM(E11:E14)</f>
        <v>69772</v>
      </c>
    </row>
    <row r="17" spans="3:5" ht="14.25">
      <c r="C17" s="47"/>
      <c r="D17" s="48"/>
      <c r="E17" s="49"/>
    </row>
    <row r="18" spans="2:5" ht="15">
      <c r="B18" s="36" t="s">
        <v>1</v>
      </c>
      <c r="C18" s="47"/>
      <c r="D18" s="48"/>
      <c r="E18" s="49"/>
    </row>
    <row r="19" spans="2:5" ht="14.25">
      <c r="B19" s="43" t="s">
        <v>65</v>
      </c>
      <c r="C19" s="47">
        <v>30</v>
      </c>
      <c r="D19" s="48"/>
      <c r="E19" s="49">
        <v>4</v>
      </c>
    </row>
    <row r="20" spans="2:5" ht="14.25">
      <c r="B20" s="43" t="s">
        <v>143</v>
      </c>
      <c r="C20" s="47">
        <v>223</v>
      </c>
      <c r="D20" s="48"/>
      <c r="E20" s="49">
        <v>637</v>
      </c>
    </row>
    <row r="21" spans="2:5" ht="14.25">
      <c r="B21" s="43" t="s">
        <v>66</v>
      </c>
      <c r="C21" s="47">
        <v>883</v>
      </c>
      <c r="D21" s="48"/>
      <c r="E21" s="49">
        <v>705</v>
      </c>
    </row>
    <row r="22" spans="2:5" ht="14.25">
      <c r="B22" s="43" t="s">
        <v>35</v>
      </c>
      <c r="C22" s="47">
        <v>34717</v>
      </c>
      <c r="D22" s="48"/>
      <c r="E22" s="49">
        <v>31208</v>
      </c>
    </row>
    <row r="23" spans="2:5" ht="14.25">
      <c r="B23" s="52"/>
      <c r="C23" s="47"/>
      <c r="D23" s="48"/>
      <c r="E23" s="49"/>
    </row>
    <row r="24" spans="2:5" ht="14.25">
      <c r="B24" s="52"/>
      <c r="C24" s="50">
        <f>SUM(C19:C23)</f>
        <v>35853</v>
      </c>
      <c r="D24" s="48"/>
      <c r="E24" s="51">
        <f>SUM(E19:E23)</f>
        <v>32554</v>
      </c>
    </row>
    <row r="25" spans="3:5" ht="14.25">
      <c r="C25" s="47"/>
      <c r="D25" s="48"/>
      <c r="E25" s="49"/>
    </row>
    <row r="26" spans="2:5" ht="15">
      <c r="B26" s="36" t="s">
        <v>2</v>
      </c>
      <c r="C26" s="47"/>
      <c r="D26" s="48"/>
      <c r="E26" s="49"/>
    </row>
    <row r="27" spans="2:5" ht="14.25">
      <c r="B27" s="43" t="s">
        <v>67</v>
      </c>
      <c r="C27" s="47">
        <v>1738</v>
      </c>
      <c r="D27" s="48"/>
      <c r="E27" s="49">
        <v>1586</v>
      </c>
    </row>
    <row r="28" spans="3:5" ht="14.25">
      <c r="C28" s="47"/>
      <c r="D28" s="48"/>
      <c r="E28" s="49"/>
    </row>
    <row r="29" spans="2:5" ht="14.25">
      <c r="B29" s="52"/>
      <c r="C29" s="47"/>
      <c r="D29" s="48"/>
      <c r="E29" s="49"/>
    </row>
    <row r="30" spans="2:5" ht="14.25">
      <c r="B30" s="52"/>
      <c r="C30" s="50">
        <f>SUM(C27:C29)</f>
        <v>1738</v>
      </c>
      <c r="D30" s="48"/>
      <c r="E30" s="51">
        <f>SUM(E27:E29)</f>
        <v>1586</v>
      </c>
    </row>
    <row r="31" spans="3:5" ht="14.25">
      <c r="C31" s="47"/>
      <c r="D31" s="48"/>
      <c r="E31" s="49"/>
    </row>
    <row r="32" spans="2:5" ht="15">
      <c r="B32" s="36" t="s">
        <v>5</v>
      </c>
      <c r="C32" s="47">
        <f>C24-C30</f>
        <v>34115</v>
      </c>
      <c r="D32" s="48"/>
      <c r="E32" s="49">
        <f>E24-E30</f>
        <v>30968</v>
      </c>
    </row>
    <row r="33" spans="3:5" ht="15" thickBot="1">
      <c r="C33" s="53">
        <f>C32+C11+C12+C13+C14</f>
        <v>109671</v>
      </c>
      <c r="D33" s="48"/>
      <c r="E33" s="54">
        <f>E32+E13+E12+E11+E14</f>
        <v>100740</v>
      </c>
    </row>
    <row r="34" spans="3:7" ht="15" thickTop="1">
      <c r="C34" s="47"/>
      <c r="D34" s="48"/>
      <c r="E34" s="49"/>
      <c r="G34" s="48"/>
    </row>
    <row r="35" spans="2:7" ht="15">
      <c r="B35" s="36" t="s">
        <v>83</v>
      </c>
      <c r="C35" s="47"/>
      <c r="D35" s="48"/>
      <c r="E35" s="55"/>
      <c r="F35" s="48"/>
      <c r="G35" s="48"/>
    </row>
    <row r="36" spans="3:7" ht="14.25">
      <c r="C36" s="47"/>
      <c r="D36" s="48"/>
      <c r="E36" s="55"/>
      <c r="F36" s="48"/>
      <c r="G36" s="48"/>
    </row>
    <row r="37" spans="2:5" ht="14.25">
      <c r="B37" s="43" t="s">
        <v>36</v>
      </c>
      <c r="C37" s="47">
        <v>2006</v>
      </c>
      <c r="D37" s="48"/>
      <c r="E37" s="49">
        <v>2006</v>
      </c>
    </row>
    <row r="38" spans="2:5" ht="14.25">
      <c r="B38" s="43" t="s">
        <v>7</v>
      </c>
      <c r="C38" s="47">
        <v>105085</v>
      </c>
      <c r="D38" s="48"/>
      <c r="E38" s="49">
        <f>95536+698</f>
        <v>96234</v>
      </c>
    </row>
    <row r="39" spans="3:5" ht="9" customHeight="1">
      <c r="C39" s="56"/>
      <c r="D39" s="48"/>
      <c r="E39" s="57"/>
    </row>
    <row r="40" spans="2:5" ht="14.25">
      <c r="B40" s="43" t="s">
        <v>85</v>
      </c>
      <c r="C40" s="58">
        <f>SUM(C37:C39)</f>
        <v>107091</v>
      </c>
      <c r="D40" s="48"/>
      <c r="E40" s="58">
        <f>SUM(E37:E39)</f>
        <v>98240</v>
      </c>
    </row>
    <row r="41" spans="3:5" ht="14.25">
      <c r="C41" s="58"/>
      <c r="D41" s="48"/>
      <c r="E41" s="58"/>
    </row>
    <row r="42" spans="2:5" ht="14.25">
      <c r="B42" s="43" t="s">
        <v>4</v>
      </c>
      <c r="C42" s="47">
        <v>2580</v>
      </c>
      <c r="D42" s="48"/>
      <c r="E42" s="49">
        <v>2500</v>
      </c>
    </row>
    <row r="43" spans="3:5" ht="14.25">
      <c r="C43" s="59"/>
      <c r="D43" s="48"/>
      <c r="E43" s="59"/>
    </row>
    <row r="44" spans="3:5" ht="15" thickBot="1">
      <c r="C44" s="53">
        <f>SUM(C40:C42)</f>
        <v>109671</v>
      </c>
      <c r="D44" s="48"/>
      <c r="E44" s="54">
        <f>SUM(E40:E42)</f>
        <v>100740</v>
      </c>
    </row>
    <row r="45" spans="3:5" ht="15" thickTop="1">
      <c r="C45" s="47"/>
      <c r="D45" s="48"/>
      <c r="E45" s="49"/>
    </row>
    <row r="46" spans="2:5" ht="14.25">
      <c r="B46" s="43" t="s">
        <v>231</v>
      </c>
      <c r="C46" s="47"/>
      <c r="D46" s="48"/>
      <c r="E46" s="49"/>
    </row>
    <row r="47" spans="2:5" ht="14.25">
      <c r="B47" s="43" t="s">
        <v>148</v>
      </c>
      <c r="C47" s="47"/>
      <c r="D47" s="48"/>
      <c r="E47" s="49"/>
    </row>
    <row r="48" spans="3:5" ht="14.25">
      <c r="C48" s="47"/>
      <c r="D48" s="48"/>
      <c r="E48" s="49"/>
    </row>
    <row r="49" spans="3:5" ht="14.25">
      <c r="C49" s="47"/>
      <c r="D49" s="48"/>
      <c r="E49" s="49"/>
    </row>
    <row r="50" spans="3:5" ht="14.25">
      <c r="C50" s="47"/>
      <c r="D50" s="48"/>
      <c r="E50" s="49"/>
    </row>
    <row r="51" spans="3:5" ht="14.25">
      <c r="C51" s="47"/>
      <c r="D51" s="48"/>
      <c r="E51" s="49"/>
    </row>
    <row r="52" spans="3:5" ht="14.25">
      <c r="C52" s="47"/>
      <c r="D52" s="48"/>
      <c r="E52" s="49"/>
    </row>
    <row r="53" spans="3:5" ht="14.25">
      <c r="C53" s="47"/>
      <c r="D53" s="48"/>
      <c r="E53" s="49"/>
    </row>
    <row r="54" spans="3:5" ht="14.25">
      <c r="C54" s="47"/>
      <c r="D54" s="48"/>
      <c r="E54" s="49"/>
    </row>
    <row r="55" spans="3:5" ht="14.25">
      <c r="C55" s="47"/>
      <c r="D55" s="48"/>
      <c r="E55" s="49"/>
    </row>
    <row r="56" spans="3:5" ht="14.25">
      <c r="C56" s="47"/>
      <c r="D56" s="48"/>
      <c r="E56" s="49"/>
    </row>
    <row r="57" spans="3:5" ht="14.25">
      <c r="C57" s="47"/>
      <c r="D57" s="48"/>
      <c r="E57" s="49"/>
    </row>
    <row r="58" spans="3:5" ht="14.25">
      <c r="C58" s="47"/>
      <c r="D58" s="48"/>
      <c r="E58" s="49"/>
    </row>
    <row r="59" spans="3:5" ht="14.25">
      <c r="C59" s="47"/>
      <c r="D59" s="48"/>
      <c r="E59" s="49"/>
    </row>
  </sheetData>
  <sheetProtection password="CCE3" sheet="1" objects="1" scenarios="1"/>
  <printOptions horizontalCentered="1"/>
  <pageMargins left="0.5" right="0.5" top="0.55" bottom="0.51" header="0.41" footer="0.35"/>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85"/>
  <sheetViews>
    <sheetView workbookViewId="0" topLeftCell="A1">
      <selection activeCell="E22" sqref="E22"/>
    </sheetView>
  </sheetViews>
  <sheetFormatPr defaultColWidth="9.140625" defaultRowHeight="12.75"/>
  <cols>
    <col min="1" max="1" width="2.140625" style="42" customWidth="1"/>
    <col min="2" max="2" width="3.421875" style="42" hidden="1" customWidth="1"/>
    <col min="3" max="3" width="24.00390625" style="60" customWidth="1"/>
    <col min="4" max="4" width="15.57421875" style="38" customWidth="1"/>
    <col min="5" max="5" width="15.57421875" style="38" bestFit="1" customWidth="1"/>
    <col min="6" max="6" width="2.00390625" style="38" customWidth="1"/>
    <col min="7" max="7" width="12.421875" style="38" bestFit="1" customWidth="1"/>
    <col min="8" max="8" width="13.7109375" style="38" customWidth="1"/>
    <col min="9" max="16384" width="6.7109375" style="43" customWidth="1"/>
  </cols>
  <sheetData>
    <row r="1" ht="15">
      <c r="A1" s="35" t="s">
        <v>253</v>
      </c>
    </row>
    <row r="2" ht="15">
      <c r="A2" s="35" t="s">
        <v>251</v>
      </c>
    </row>
    <row r="3" spans="1:8" s="36" customFormat="1" ht="15">
      <c r="A3" s="35" t="s">
        <v>176</v>
      </c>
      <c r="C3" s="61"/>
      <c r="D3" s="62"/>
      <c r="E3" s="62"/>
      <c r="F3" s="62"/>
      <c r="G3" s="62"/>
      <c r="H3" s="62"/>
    </row>
    <row r="4" ht="15">
      <c r="A4" s="35" t="s">
        <v>252</v>
      </c>
    </row>
    <row r="5" ht="14.25">
      <c r="B5" s="43"/>
    </row>
    <row r="6" spans="1:8" s="36" customFormat="1" ht="15">
      <c r="A6" s="35"/>
      <c r="B6" s="35"/>
      <c r="C6" s="61"/>
      <c r="D6" s="39" t="str">
        <f>G6</f>
        <v>2003</v>
      </c>
      <c r="E6" s="39" t="str">
        <f>H6</f>
        <v>2002</v>
      </c>
      <c r="F6" s="62"/>
      <c r="G6" s="122" t="s">
        <v>179</v>
      </c>
      <c r="H6" s="122" t="s">
        <v>73</v>
      </c>
    </row>
    <row r="7" spans="1:8" s="36" customFormat="1" ht="15">
      <c r="A7" s="35"/>
      <c r="B7" s="35"/>
      <c r="C7" s="61"/>
      <c r="D7" s="39" t="s">
        <v>79</v>
      </c>
      <c r="E7" s="39" t="s">
        <v>86</v>
      </c>
      <c r="F7" s="62"/>
      <c r="G7" s="39" t="s">
        <v>254</v>
      </c>
      <c r="H7" s="39" t="s">
        <v>254</v>
      </c>
    </row>
    <row r="8" spans="1:8" s="36" customFormat="1" ht="15">
      <c r="A8" s="35"/>
      <c r="B8" s="35"/>
      <c r="C8" s="61"/>
      <c r="D8" s="63" t="s">
        <v>87</v>
      </c>
      <c r="E8" s="39" t="s">
        <v>87</v>
      </c>
      <c r="F8" s="62"/>
      <c r="G8" s="39" t="s">
        <v>88</v>
      </c>
      <c r="H8" s="39" t="s">
        <v>89</v>
      </c>
    </row>
    <row r="9" spans="1:8" s="36" customFormat="1" ht="15">
      <c r="A9" s="35"/>
      <c r="B9" s="35"/>
      <c r="C9" s="61"/>
      <c r="D9" s="64" t="s">
        <v>270</v>
      </c>
      <c r="E9" s="64" t="s">
        <v>270</v>
      </c>
      <c r="F9" s="62"/>
      <c r="G9" s="64" t="s">
        <v>31</v>
      </c>
      <c r="H9" s="64" t="s">
        <v>31</v>
      </c>
    </row>
    <row r="10" spans="1:8" s="36" customFormat="1" ht="15">
      <c r="A10" s="35"/>
      <c r="B10" s="35"/>
      <c r="C10" s="61"/>
      <c r="D10" s="39" t="s">
        <v>32</v>
      </c>
      <c r="E10" s="39" t="s">
        <v>32</v>
      </c>
      <c r="F10" s="65"/>
      <c r="G10" s="39" t="s">
        <v>32</v>
      </c>
      <c r="H10" s="39" t="s">
        <v>32</v>
      </c>
    </row>
    <row r="12" spans="3:8" ht="14.25">
      <c r="C12" s="66" t="s">
        <v>43</v>
      </c>
      <c r="D12" s="49">
        <f>G12-4361</f>
        <v>1413</v>
      </c>
      <c r="E12" s="49">
        <f>H12-3037</f>
        <v>1004</v>
      </c>
      <c r="F12" s="49"/>
      <c r="G12" s="49">
        <v>5774</v>
      </c>
      <c r="H12" s="49">
        <v>4041</v>
      </c>
    </row>
    <row r="13" spans="3:8" ht="14.25">
      <c r="C13" s="66"/>
      <c r="D13" s="49"/>
      <c r="E13" s="49"/>
      <c r="F13" s="49"/>
      <c r="G13" s="49"/>
      <c r="H13" s="49"/>
    </row>
    <row r="14" spans="3:8" ht="18" customHeight="1">
      <c r="C14" s="67" t="s">
        <v>90</v>
      </c>
      <c r="D14" s="49">
        <f>G14-1</f>
        <v>0</v>
      </c>
      <c r="E14" s="49">
        <f>H14-1</f>
        <v>3</v>
      </c>
      <c r="F14" s="49"/>
      <c r="G14" s="49">
        <v>1</v>
      </c>
      <c r="H14" s="49">
        <v>4</v>
      </c>
    </row>
    <row r="15" spans="3:8" ht="14.25">
      <c r="C15" s="66"/>
      <c r="D15" s="49"/>
      <c r="E15" s="49"/>
      <c r="F15" s="49"/>
      <c r="G15" s="49"/>
      <c r="H15" s="49"/>
    </row>
    <row r="16" spans="2:9" ht="14.25">
      <c r="B16" s="68"/>
      <c r="C16" s="69" t="s">
        <v>91</v>
      </c>
      <c r="D16" s="49">
        <f>G16-29</f>
        <v>-3</v>
      </c>
      <c r="E16" s="49">
        <f>H16+0</f>
        <v>-28</v>
      </c>
      <c r="F16" s="49"/>
      <c r="G16" s="49">
        <v>26</v>
      </c>
      <c r="H16" s="49">
        <v>-28</v>
      </c>
      <c r="I16" s="48"/>
    </row>
    <row r="17" spans="3:8" ht="14.25">
      <c r="C17" s="66"/>
      <c r="D17" s="49"/>
      <c r="E17" s="49"/>
      <c r="F17" s="49"/>
      <c r="G17" s="49"/>
      <c r="H17" s="49"/>
    </row>
    <row r="18" spans="1:8" ht="14.25">
      <c r="A18" s="68"/>
      <c r="B18" s="68"/>
      <c r="C18" s="66" t="s">
        <v>92</v>
      </c>
      <c r="D18" s="49">
        <f>G18+254</f>
        <v>-82</v>
      </c>
      <c r="E18" s="49">
        <f>H18+214</f>
        <v>-96</v>
      </c>
      <c r="F18" s="49"/>
      <c r="G18" s="49">
        <v>-336</v>
      </c>
      <c r="H18" s="49">
        <v>-310</v>
      </c>
    </row>
    <row r="19" spans="3:8" ht="14.25">
      <c r="C19" s="66"/>
      <c r="D19" s="49"/>
      <c r="E19" s="49"/>
      <c r="F19" s="49"/>
      <c r="G19" s="49"/>
      <c r="H19" s="49"/>
    </row>
    <row r="20" spans="3:8" ht="14.25">
      <c r="C20" s="66" t="s">
        <v>8</v>
      </c>
      <c r="D20" s="49">
        <f>G20+38</f>
        <v>-12</v>
      </c>
      <c r="E20" s="49">
        <f>H20+45</f>
        <v>-5</v>
      </c>
      <c r="F20" s="49"/>
      <c r="G20" s="49">
        <v>-50</v>
      </c>
      <c r="H20" s="49">
        <v>-50</v>
      </c>
    </row>
    <row r="21" spans="3:8" ht="14.25">
      <c r="C21" s="66"/>
      <c r="D21" s="49"/>
      <c r="E21" s="49"/>
      <c r="F21" s="49"/>
      <c r="G21" s="49"/>
      <c r="H21" s="49"/>
    </row>
    <row r="22" spans="3:8" ht="42.75">
      <c r="C22" s="66" t="s">
        <v>93</v>
      </c>
      <c r="D22" s="49">
        <f>G22+1038</f>
        <v>-195</v>
      </c>
      <c r="E22" s="49">
        <f>H22+1001</f>
        <v>-180</v>
      </c>
      <c r="F22" s="49"/>
      <c r="G22" s="49">
        <v>-1233</v>
      </c>
      <c r="H22" s="49">
        <v>-1181</v>
      </c>
    </row>
    <row r="23" spans="3:8" ht="14.25">
      <c r="C23" s="66"/>
      <c r="D23" s="49"/>
      <c r="E23" s="49"/>
      <c r="F23" s="49"/>
      <c r="G23" s="49"/>
      <c r="H23" s="49"/>
    </row>
    <row r="24" spans="3:8" ht="14.25">
      <c r="C24" s="70" t="s">
        <v>255</v>
      </c>
      <c r="D24" s="49">
        <f>G24-727</f>
        <v>463</v>
      </c>
      <c r="E24" s="49">
        <f>H24-120</f>
        <v>1262</v>
      </c>
      <c r="F24" s="49"/>
      <c r="G24" s="49">
        <v>1190</v>
      </c>
      <c r="H24" s="49">
        <v>1382</v>
      </c>
    </row>
    <row r="25" spans="3:8" ht="14.25">
      <c r="C25" s="66"/>
      <c r="D25" s="49"/>
      <c r="E25" s="49"/>
      <c r="F25" s="49"/>
      <c r="G25" s="49"/>
      <c r="H25" s="49"/>
    </row>
    <row r="26" spans="1:8" ht="28.5">
      <c r="A26" s="68"/>
      <c r="B26" s="68"/>
      <c r="C26" s="66" t="s">
        <v>94</v>
      </c>
      <c r="D26" s="49">
        <f>G26+1090</f>
        <v>-253</v>
      </c>
      <c r="E26" s="49">
        <f>H26+889</f>
        <v>-386</v>
      </c>
      <c r="F26" s="49"/>
      <c r="G26" s="48">
        <v>-1343</v>
      </c>
      <c r="H26" s="49">
        <v>-1275</v>
      </c>
    </row>
    <row r="27" spans="3:8" ht="14.25">
      <c r="C27" s="66"/>
      <c r="D27" s="57"/>
      <c r="E27" s="57"/>
      <c r="F27" s="49"/>
      <c r="G27" s="57"/>
      <c r="H27" s="57"/>
    </row>
    <row r="28" spans="3:8" ht="14.25">
      <c r="C28" s="66"/>
      <c r="D28" s="58"/>
      <c r="E28" s="58"/>
      <c r="F28" s="49"/>
      <c r="G28" s="58"/>
      <c r="H28" s="58"/>
    </row>
    <row r="29" spans="1:8" ht="14.25">
      <c r="A29" s="68"/>
      <c r="B29" s="68"/>
      <c r="C29" s="66"/>
      <c r="D29" s="49"/>
      <c r="E29" s="49"/>
      <c r="F29" s="49"/>
      <c r="G29" s="49"/>
      <c r="H29" s="49"/>
    </row>
    <row r="30" spans="1:8" ht="14.25">
      <c r="A30" s="68"/>
      <c r="B30" s="68"/>
      <c r="C30" s="66" t="s">
        <v>247</v>
      </c>
      <c r="D30" s="49">
        <f>SUM(D12:D26)</f>
        <v>1331</v>
      </c>
      <c r="E30" s="49">
        <f>SUM(E12:E26)</f>
        <v>1574</v>
      </c>
      <c r="F30" s="49"/>
      <c r="G30" s="49">
        <f>SUM(G12:G26)</f>
        <v>4029</v>
      </c>
      <c r="H30" s="49">
        <f>SUM(H12:H26)</f>
        <v>2583</v>
      </c>
    </row>
    <row r="31" spans="1:8" ht="14.25">
      <c r="A31" s="68"/>
      <c r="B31" s="68"/>
      <c r="C31" s="66"/>
      <c r="D31" s="49"/>
      <c r="E31" s="49"/>
      <c r="F31" s="49"/>
      <c r="G31" s="49"/>
      <c r="H31" s="49"/>
    </row>
    <row r="32" spans="1:8" ht="28.5">
      <c r="A32" s="68"/>
      <c r="B32" s="68"/>
      <c r="C32" s="66" t="s">
        <v>240</v>
      </c>
      <c r="D32" s="49">
        <f>G32-2566</f>
        <v>3694</v>
      </c>
      <c r="E32" s="49">
        <f>H32-1645</f>
        <v>2886</v>
      </c>
      <c r="F32" s="49"/>
      <c r="G32" s="49">
        <v>6260</v>
      </c>
      <c r="H32" s="49">
        <v>4531</v>
      </c>
    </row>
    <row r="33" spans="1:8" ht="14.25">
      <c r="A33" s="68"/>
      <c r="B33" s="68"/>
      <c r="C33" s="66"/>
      <c r="D33" s="57"/>
      <c r="E33" s="57"/>
      <c r="F33" s="49"/>
      <c r="G33" s="57"/>
      <c r="H33" s="57"/>
    </row>
    <row r="34" spans="1:8" ht="8.25" customHeight="1">
      <c r="A34" s="68"/>
      <c r="B34" s="68"/>
      <c r="C34" s="66"/>
      <c r="D34" s="49"/>
      <c r="E34" s="49"/>
      <c r="F34" s="49"/>
      <c r="G34" s="49"/>
      <c r="H34" s="49"/>
    </row>
    <row r="35" spans="1:8" ht="14.25">
      <c r="A35" s="68"/>
      <c r="B35" s="68"/>
      <c r="C35" s="66" t="s">
        <v>241</v>
      </c>
      <c r="D35" s="55">
        <f>SUM(D30:D32)</f>
        <v>5025</v>
      </c>
      <c r="E35" s="49">
        <f>SUM(E29:E32)</f>
        <v>4460</v>
      </c>
      <c r="F35" s="49"/>
      <c r="G35" s="55">
        <f>SUM(G30:G32)</f>
        <v>10289</v>
      </c>
      <c r="H35" s="49">
        <f>SUM(H30:H32)</f>
        <v>7114</v>
      </c>
    </row>
    <row r="36" spans="1:8" ht="14.25">
      <c r="A36" s="68"/>
      <c r="B36" s="68"/>
      <c r="C36" s="66"/>
      <c r="D36" s="55"/>
      <c r="E36" s="49"/>
      <c r="F36" s="49"/>
      <c r="G36" s="55"/>
      <c r="H36" s="49"/>
    </row>
    <row r="37" spans="1:8" ht="14.25">
      <c r="A37" s="68"/>
      <c r="B37" s="68"/>
      <c r="C37" s="66" t="s">
        <v>237</v>
      </c>
      <c r="D37" s="55"/>
      <c r="E37" s="49"/>
      <c r="F37" s="49"/>
      <c r="G37" s="55"/>
      <c r="H37" s="49"/>
    </row>
    <row r="38" spans="1:8" ht="11.25" customHeight="1">
      <c r="A38" s="68"/>
      <c r="B38" s="68"/>
      <c r="C38" s="66"/>
      <c r="D38" s="55"/>
      <c r="E38" s="49"/>
      <c r="F38" s="49"/>
      <c r="G38" s="55"/>
      <c r="H38" s="49"/>
    </row>
    <row r="39" spans="1:8" ht="14.25">
      <c r="A39" s="68"/>
      <c r="B39" s="68"/>
      <c r="C39" s="66" t="s">
        <v>238</v>
      </c>
      <c r="D39" s="126">
        <f>G39+450</f>
        <v>-298</v>
      </c>
      <c r="E39" s="127">
        <f>H39+84</f>
        <v>-103</v>
      </c>
      <c r="F39" s="49"/>
      <c r="G39" s="126">
        <v>-748</v>
      </c>
      <c r="H39" s="127">
        <v>-187</v>
      </c>
    </row>
    <row r="40" spans="1:8" ht="14.25">
      <c r="A40" s="68"/>
      <c r="B40" s="68"/>
      <c r="C40" s="66" t="s">
        <v>239</v>
      </c>
      <c r="D40" s="128">
        <f>G40+330</f>
        <v>-290</v>
      </c>
      <c r="E40" s="129">
        <f>H40+393</f>
        <v>-194</v>
      </c>
      <c r="F40" s="49"/>
      <c r="G40" s="128">
        <v>-620</v>
      </c>
      <c r="H40" s="129">
        <v>-587</v>
      </c>
    </row>
    <row r="41" spans="1:8" ht="14.25">
      <c r="A41" s="68"/>
      <c r="B41" s="68"/>
      <c r="C41" s="66"/>
      <c r="D41" s="55"/>
      <c r="E41" s="49"/>
      <c r="F41" s="49"/>
      <c r="G41" s="55"/>
      <c r="H41" s="49"/>
    </row>
    <row r="42" spans="1:8" ht="14.25">
      <c r="A42" s="68"/>
      <c r="B42" s="68"/>
      <c r="C42" s="66"/>
      <c r="D42" s="55">
        <f>G42+780</f>
        <v>-589</v>
      </c>
      <c r="E42" s="49">
        <f>H42+477</f>
        <v>-297</v>
      </c>
      <c r="F42" s="49"/>
      <c r="G42" s="55">
        <v>-1369</v>
      </c>
      <c r="H42" s="49">
        <v>-774</v>
      </c>
    </row>
    <row r="43" spans="1:8" ht="20.25" customHeight="1">
      <c r="A43" s="68"/>
      <c r="B43" s="68"/>
      <c r="C43" s="66"/>
      <c r="D43" s="55"/>
      <c r="E43" s="49"/>
      <c r="F43" s="49"/>
      <c r="G43" s="55"/>
      <c r="H43" s="49"/>
    </row>
    <row r="44" spans="1:8" ht="27.75" customHeight="1" thickBot="1">
      <c r="A44" s="68"/>
      <c r="B44" s="68"/>
      <c r="C44" s="66" t="s">
        <v>279</v>
      </c>
      <c r="D44" s="120">
        <f>D35+D42</f>
        <v>4436</v>
      </c>
      <c r="E44" s="54">
        <f>E35+E42</f>
        <v>4163</v>
      </c>
      <c r="F44" s="49"/>
      <c r="G44" s="120">
        <f>G35+G42</f>
        <v>8920</v>
      </c>
      <c r="H44" s="54">
        <f>H35+H42</f>
        <v>6340</v>
      </c>
    </row>
    <row r="45" spans="1:8" ht="15" thickTop="1">
      <c r="A45" s="68"/>
      <c r="B45" s="68"/>
      <c r="C45" s="66"/>
      <c r="D45" s="49"/>
      <c r="E45" s="49"/>
      <c r="F45" s="49"/>
      <c r="G45" s="49"/>
      <c r="H45" s="49"/>
    </row>
    <row r="46" spans="1:8" ht="12.75" customHeight="1">
      <c r="A46" s="68"/>
      <c r="B46" s="68"/>
      <c r="C46" s="66"/>
      <c r="D46" s="58"/>
      <c r="E46" s="58"/>
      <c r="F46" s="49"/>
      <c r="G46" s="58"/>
      <c r="H46" s="58"/>
    </row>
    <row r="47" spans="1:8" ht="29.25" customHeight="1">
      <c r="A47" s="68"/>
      <c r="B47" s="68"/>
      <c r="C47" s="121" t="s">
        <v>242</v>
      </c>
      <c r="D47" s="58"/>
      <c r="E47" s="58"/>
      <c r="F47" s="49"/>
      <c r="G47" s="58"/>
      <c r="H47" s="58"/>
    </row>
    <row r="48" spans="1:8" ht="15" thickBot="1">
      <c r="A48" s="68"/>
      <c r="B48" s="68"/>
      <c r="C48" s="66" t="s">
        <v>107</v>
      </c>
      <c r="D48" s="130">
        <f>(D44/2006)*100</f>
        <v>221.13659022931205</v>
      </c>
      <c r="E48" s="131">
        <f>(E44/2006)*100</f>
        <v>207.52741774675974</v>
      </c>
      <c r="F48" s="71"/>
      <c r="G48" s="130">
        <f>(G44/2006)*100</f>
        <v>444.66600199401796</v>
      </c>
      <c r="H48" s="131">
        <f>(H44/2006)*100</f>
        <v>316.0518444666002</v>
      </c>
    </row>
    <row r="49" spans="1:8" ht="14.25">
      <c r="A49" s="68"/>
      <c r="B49" s="68"/>
      <c r="C49" s="66"/>
      <c r="D49" s="55"/>
      <c r="E49" s="49"/>
      <c r="F49" s="49"/>
      <c r="G49" s="55"/>
      <c r="H49" s="49"/>
    </row>
    <row r="50" spans="1:8" ht="14.25">
      <c r="A50" s="68"/>
      <c r="B50" s="68"/>
      <c r="C50" s="66"/>
      <c r="D50" s="55"/>
      <c r="E50" s="49"/>
      <c r="F50" s="49"/>
      <c r="G50" s="55"/>
      <c r="H50" s="49"/>
    </row>
    <row r="51" spans="1:8" ht="14.25">
      <c r="A51" s="68"/>
      <c r="B51" s="68"/>
      <c r="C51" s="72" t="s">
        <v>230</v>
      </c>
      <c r="D51" s="55"/>
      <c r="E51" s="49"/>
      <c r="F51" s="49"/>
      <c r="G51" s="55"/>
      <c r="H51" s="49"/>
    </row>
    <row r="52" spans="1:8" ht="14.25">
      <c r="A52" s="68"/>
      <c r="B52" s="68"/>
      <c r="C52" s="72" t="s">
        <v>149</v>
      </c>
      <c r="D52" s="49"/>
      <c r="E52" s="49"/>
      <c r="F52" s="49"/>
      <c r="G52" s="49"/>
      <c r="H52" s="49"/>
    </row>
    <row r="53" spans="1:8" ht="14.25">
      <c r="A53" s="68"/>
      <c r="B53" s="68"/>
      <c r="D53" s="49"/>
      <c r="E53" s="49"/>
      <c r="F53" s="49"/>
      <c r="G53" s="49"/>
      <c r="H53" s="49"/>
    </row>
    <row r="54" spans="1:8" ht="14.25">
      <c r="A54" s="68"/>
      <c r="B54" s="68"/>
      <c r="D54" s="49"/>
      <c r="E54" s="49"/>
      <c r="F54" s="49"/>
      <c r="G54" s="49"/>
      <c r="H54" s="49"/>
    </row>
    <row r="55" spans="1:8" ht="14.25">
      <c r="A55" s="68"/>
      <c r="B55" s="68"/>
      <c r="D55" s="49"/>
      <c r="E55" s="49"/>
      <c r="F55" s="49"/>
      <c r="G55" s="49"/>
      <c r="H55" s="49"/>
    </row>
    <row r="56" spans="1:8" ht="14.25">
      <c r="A56" s="68"/>
      <c r="B56" s="68"/>
      <c r="D56" s="49"/>
      <c r="E56" s="49"/>
      <c r="F56" s="49"/>
      <c r="G56" s="49"/>
      <c r="H56" s="49"/>
    </row>
    <row r="57" spans="1:8" ht="14.25">
      <c r="A57" s="68"/>
      <c r="B57" s="68"/>
      <c r="D57" s="49"/>
      <c r="E57" s="49"/>
      <c r="F57" s="49"/>
      <c r="G57" s="49"/>
      <c r="H57" s="49"/>
    </row>
    <row r="58" spans="1:8" ht="14.25">
      <c r="A58" s="68"/>
      <c r="B58" s="68"/>
      <c r="D58" s="49"/>
      <c r="E58" s="49"/>
      <c r="F58" s="49"/>
      <c r="G58" s="49"/>
      <c r="H58" s="49"/>
    </row>
    <row r="59" spans="1:8" ht="14.25">
      <c r="A59" s="68"/>
      <c r="B59" s="68"/>
      <c r="D59" s="49"/>
      <c r="E59" s="49"/>
      <c r="F59" s="49"/>
      <c r="G59" s="49"/>
      <c r="H59" s="49"/>
    </row>
    <row r="60" spans="1:8" ht="14.25">
      <c r="A60" s="68"/>
      <c r="B60" s="68"/>
      <c r="D60" s="73"/>
      <c r="E60" s="49"/>
      <c r="F60" s="49"/>
      <c r="G60" s="73"/>
      <c r="H60" s="73"/>
    </row>
    <row r="61" spans="1:8" ht="14.25">
      <c r="A61" s="68"/>
      <c r="B61" s="68"/>
      <c r="D61" s="49"/>
      <c r="E61" s="49"/>
      <c r="F61" s="49"/>
      <c r="G61" s="49"/>
      <c r="H61" s="49"/>
    </row>
    <row r="62" spans="1:8" ht="14.25">
      <c r="A62" s="68"/>
      <c r="B62" s="68"/>
      <c r="D62" s="49"/>
      <c r="E62" s="49"/>
      <c r="F62" s="49"/>
      <c r="G62" s="49"/>
      <c r="H62" s="49"/>
    </row>
    <row r="63" spans="1:8" ht="14.25">
      <c r="A63" s="68"/>
      <c r="B63" s="68"/>
      <c r="D63" s="74"/>
      <c r="E63" s="75"/>
      <c r="F63" s="49"/>
      <c r="G63" s="75"/>
      <c r="H63" s="75"/>
    </row>
    <row r="64" spans="1:8" ht="14.25">
      <c r="A64" s="68"/>
      <c r="B64" s="68"/>
      <c r="D64" s="49"/>
      <c r="E64" s="49"/>
      <c r="F64" s="49"/>
      <c r="G64" s="49"/>
      <c r="H64" s="49"/>
    </row>
    <row r="65" spans="1:8" ht="14.25">
      <c r="A65" s="68"/>
      <c r="B65" s="68"/>
      <c r="D65" s="49"/>
      <c r="E65" s="49"/>
      <c r="F65" s="49"/>
      <c r="G65" s="49"/>
      <c r="H65" s="49"/>
    </row>
    <row r="66" spans="1:8" ht="14.25">
      <c r="A66" s="68"/>
      <c r="B66" s="68"/>
      <c r="D66" s="49"/>
      <c r="E66" s="49"/>
      <c r="F66" s="49"/>
      <c r="G66" s="49"/>
      <c r="H66" s="49"/>
    </row>
    <row r="67" spans="1:8" ht="14.25">
      <c r="A67" s="68"/>
      <c r="B67" s="68"/>
      <c r="D67" s="49"/>
      <c r="E67" s="49"/>
      <c r="F67" s="49"/>
      <c r="G67" s="49"/>
      <c r="H67" s="49"/>
    </row>
    <row r="68" spans="4:8" ht="14.25">
      <c r="D68" s="49"/>
      <c r="E68" s="49"/>
      <c r="F68" s="49"/>
      <c r="G68" s="49"/>
      <c r="H68" s="49"/>
    </row>
    <row r="69" spans="4:8" ht="14.25">
      <c r="D69" s="49"/>
      <c r="E69" s="49"/>
      <c r="F69" s="49"/>
      <c r="G69" s="49"/>
      <c r="H69" s="49"/>
    </row>
    <row r="70" spans="4:8" ht="14.25">
      <c r="D70" s="49"/>
      <c r="E70" s="49"/>
      <c r="F70" s="49"/>
      <c r="G70" s="49"/>
      <c r="H70" s="49"/>
    </row>
    <row r="71" spans="4:8" ht="14.25">
      <c r="D71" s="49"/>
      <c r="E71" s="49"/>
      <c r="F71" s="49"/>
      <c r="G71" s="49"/>
      <c r="H71" s="49"/>
    </row>
    <row r="72" spans="4:8" ht="14.25">
      <c r="D72" s="49"/>
      <c r="E72" s="49"/>
      <c r="F72" s="49"/>
      <c r="G72" s="49"/>
      <c r="H72" s="49"/>
    </row>
    <row r="73" spans="4:8" ht="14.25">
      <c r="D73" s="49"/>
      <c r="E73" s="49"/>
      <c r="F73" s="49"/>
      <c r="G73" s="49"/>
      <c r="H73" s="49"/>
    </row>
    <row r="74" spans="4:8" ht="14.25">
      <c r="D74" s="49"/>
      <c r="E74" s="49"/>
      <c r="F74" s="49"/>
      <c r="G74" s="49"/>
      <c r="H74" s="49"/>
    </row>
    <row r="75" spans="4:8" ht="14.25">
      <c r="D75" s="49"/>
      <c r="E75" s="49"/>
      <c r="F75" s="49"/>
      <c r="G75" s="49"/>
      <c r="H75" s="49"/>
    </row>
    <row r="76" spans="4:8" ht="14.25">
      <c r="D76" s="49"/>
      <c r="E76" s="49"/>
      <c r="F76" s="49"/>
      <c r="G76" s="49"/>
      <c r="H76" s="49"/>
    </row>
    <row r="77" spans="4:8" ht="14.25">
      <c r="D77" s="49"/>
      <c r="E77" s="49"/>
      <c r="F77" s="49"/>
      <c r="G77" s="49"/>
      <c r="H77" s="49"/>
    </row>
    <row r="78" spans="4:8" ht="14.25">
      <c r="D78" s="49"/>
      <c r="E78" s="49"/>
      <c r="F78" s="49"/>
      <c r="G78" s="49"/>
      <c r="H78" s="49"/>
    </row>
    <row r="79" spans="4:8" ht="14.25">
      <c r="D79" s="49"/>
      <c r="E79" s="49"/>
      <c r="F79" s="49"/>
      <c r="G79" s="49"/>
      <c r="H79" s="49"/>
    </row>
    <row r="80" spans="4:8" ht="14.25">
      <c r="D80" s="49"/>
      <c r="E80" s="49"/>
      <c r="F80" s="49"/>
      <c r="G80" s="49"/>
      <c r="H80" s="49"/>
    </row>
    <row r="81" spans="4:8" ht="14.25">
      <c r="D81" s="49"/>
      <c r="E81" s="49"/>
      <c r="F81" s="49"/>
      <c r="G81" s="49"/>
      <c r="H81" s="49"/>
    </row>
    <row r="82" spans="4:8" ht="14.25">
      <c r="D82" s="49"/>
      <c r="E82" s="49"/>
      <c r="F82" s="49"/>
      <c r="G82" s="49"/>
      <c r="H82" s="49"/>
    </row>
    <row r="83" spans="4:8" ht="14.25">
      <c r="D83" s="49"/>
      <c r="E83" s="49"/>
      <c r="F83" s="49"/>
      <c r="G83" s="49"/>
      <c r="H83" s="49"/>
    </row>
    <row r="84" spans="4:8" ht="14.25">
      <c r="D84" s="49"/>
      <c r="E84" s="49"/>
      <c r="F84" s="49"/>
      <c r="G84" s="49"/>
      <c r="H84" s="49"/>
    </row>
    <row r="85" spans="4:8" ht="14.25">
      <c r="D85" s="49"/>
      <c r="E85" s="49"/>
      <c r="F85" s="49"/>
      <c r="G85" s="49"/>
      <c r="H85" s="49"/>
    </row>
  </sheetData>
  <sheetProtection password="CCE3" sheet="1" objects="1" scenarios="1"/>
  <printOptions horizontalCentered="1"/>
  <pageMargins left="0.5" right="0.5" top="0.5" bottom="0.5" header="0.25" footer="0.25"/>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3"/>
  <dimension ref="A1:L33"/>
  <sheetViews>
    <sheetView workbookViewId="0" topLeftCell="A1">
      <selection activeCell="F6" sqref="F6"/>
    </sheetView>
  </sheetViews>
  <sheetFormatPr defaultColWidth="9.140625" defaultRowHeight="12.75"/>
  <cols>
    <col min="1" max="1" width="14.57421875" style="0" customWidth="1"/>
    <col min="4" max="4" width="7.8515625" style="0" bestFit="1" customWidth="1"/>
    <col min="5" max="5" width="9.00390625" style="0" customWidth="1"/>
    <col min="6" max="6" width="10.8515625" style="0" customWidth="1"/>
    <col min="7" max="7" width="10.57421875" style="0" customWidth="1"/>
    <col min="8" max="8" width="12.140625" style="0" customWidth="1"/>
    <col min="9" max="9" width="10.8515625" style="0" bestFit="1" customWidth="1"/>
    <col min="10" max="10" width="8.7109375" style="0" customWidth="1"/>
    <col min="12" max="12" width="9.8515625" style="0" bestFit="1" customWidth="1"/>
  </cols>
  <sheetData>
    <row r="1" s="1" customFormat="1" ht="12.75">
      <c r="A1" s="1" t="s">
        <v>256</v>
      </c>
    </row>
    <row r="2" s="1" customFormat="1" ht="12.75">
      <c r="A2" s="1" t="s">
        <v>251</v>
      </c>
    </row>
    <row r="3" s="1" customFormat="1" ht="12.75">
      <c r="A3" s="1" t="s">
        <v>232</v>
      </c>
    </row>
    <row r="4" s="1" customFormat="1" ht="12.75">
      <c r="A4" s="117" t="s">
        <v>252</v>
      </c>
    </row>
    <row r="5" ht="12.75">
      <c r="A5" s="118"/>
    </row>
    <row r="7" spans="5:11" s="1" customFormat="1" ht="12.75">
      <c r="E7" s="134" t="s">
        <v>100</v>
      </c>
      <c r="F7" s="134"/>
      <c r="G7" s="134"/>
      <c r="H7" s="134" t="s">
        <v>101</v>
      </c>
      <c r="I7" s="134"/>
      <c r="J7" s="134"/>
      <c r="K7" s="134"/>
    </row>
    <row r="8" spans="6:8" s="2" customFormat="1" ht="12.75">
      <c r="F8" s="2" t="s">
        <v>50</v>
      </c>
      <c r="H8" s="2" t="s">
        <v>44</v>
      </c>
    </row>
    <row r="9" spans="6:9" s="2" customFormat="1" ht="12.75">
      <c r="F9" s="2" t="s">
        <v>51</v>
      </c>
      <c r="G9" s="2" t="s">
        <v>53</v>
      </c>
      <c r="H9" s="2" t="s">
        <v>56</v>
      </c>
      <c r="I9" s="2" t="s">
        <v>58</v>
      </c>
    </row>
    <row r="10" spans="4:11" s="2" customFormat="1" ht="12.75">
      <c r="D10" s="2" t="s">
        <v>46</v>
      </c>
      <c r="E10" s="2" t="s">
        <v>48</v>
      </c>
      <c r="F10" s="2" t="s">
        <v>52</v>
      </c>
      <c r="G10" s="2" t="s">
        <v>54</v>
      </c>
      <c r="H10" s="2" t="s">
        <v>57</v>
      </c>
      <c r="I10" s="2" t="s">
        <v>59</v>
      </c>
      <c r="J10" s="2" t="s">
        <v>45</v>
      </c>
      <c r="K10" s="2" t="s">
        <v>60</v>
      </c>
    </row>
    <row r="11" spans="4:12" s="2" customFormat="1" ht="12.75">
      <c r="D11" s="2" t="s">
        <v>47</v>
      </c>
      <c r="E11" s="2" t="s">
        <v>49</v>
      </c>
      <c r="F11" s="2" t="s">
        <v>49</v>
      </c>
      <c r="G11" s="2" t="s">
        <v>55</v>
      </c>
      <c r="H11" s="2" t="s">
        <v>49</v>
      </c>
      <c r="I11" s="2" t="s">
        <v>49</v>
      </c>
      <c r="J11" s="2" t="s">
        <v>55</v>
      </c>
      <c r="K11" s="2" t="s">
        <v>61</v>
      </c>
      <c r="L11" s="2" t="s">
        <v>0</v>
      </c>
    </row>
    <row r="12" spans="4:12" s="2" customFormat="1" ht="12.75">
      <c r="D12" s="2" t="s">
        <v>102</v>
      </c>
      <c r="E12" s="2" t="s">
        <v>102</v>
      </c>
      <c r="F12" s="2" t="s">
        <v>102</v>
      </c>
      <c r="G12" s="2" t="s">
        <v>102</v>
      </c>
      <c r="H12" s="2" t="s">
        <v>102</v>
      </c>
      <c r="I12" s="2" t="s">
        <v>102</v>
      </c>
      <c r="J12" s="2" t="s">
        <v>102</v>
      </c>
      <c r="K12" s="2" t="s">
        <v>102</v>
      </c>
      <c r="L12" s="2" t="s">
        <v>102</v>
      </c>
    </row>
    <row r="15" ht="12.75">
      <c r="A15" s="1" t="s">
        <v>257</v>
      </c>
    </row>
    <row r="16" ht="12.75">
      <c r="A16" s="119">
        <v>37802</v>
      </c>
    </row>
    <row r="18" spans="1:12" ht="14.25">
      <c r="A18" t="s">
        <v>103</v>
      </c>
      <c r="D18" s="13">
        <v>2006</v>
      </c>
      <c r="E18" s="13">
        <v>452</v>
      </c>
      <c r="F18" s="13">
        <v>50879</v>
      </c>
      <c r="G18" s="13">
        <v>2672</v>
      </c>
      <c r="H18" s="13">
        <v>4000</v>
      </c>
      <c r="I18" s="13">
        <v>11101</v>
      </c>
      <c r="J18" s="13">
        <v>10000</v>
      </c>
      <c r="K18" s="13">
        <v>16432</v>
      </c>
      <c r="L18" s="13">
        <f>SUM(D18:K18)</f>
        <v>97542</v>
      </c>
    </row>
    <row r="19" spans="1:12" ht="14.25">
      <c r="A19" t="s">
        <v>62</v>
      </c>
      <c r="D19" s="13">
        <v>0</v>
      </c>
      <c r="E19" s="13">
        <v>0</v>
      </c>
      <c r="F19" s="13">
        <v>0</v>
      </c>
      <c r="G19" s="13">
        <v>0</v>
      </c>
      <c r="H19" s="13">
        <v>0</v>
      </c>
      <c r="I19" s="13">
        <v>0</v>
      </c>
      <c r="J19" s="13">
        <v>0</v>
      </c>
      <c r="K19" s="13">
        <v>698</v>
      </c>
      <c r="L19" s="13">
        <f>SUM(D19:K19)</f>
        <v>698</v>
      </c>
    </row>
    <row r="20" spans="4:12" ht="14.25">
      <c r="D20" s="76"/>
      <c r="E20" s="76"/>
      <c r="F20" s="76"/>
      <c r="G20" s="76"/>
      <c r="H20" s="76"/>
      <c r="I20" s="76"/>
      <c r="J20" s="76"/>
      <c r="K20" s="76"/>
      <c r="L20" s="76"/>
    </row>
    <row r="21" spans="1:12" ht="15" thickBot="1">
      <c r="A21" t="s">
        <v>104</v>
      </c>
      <c r="D21" s="13">
        <f>SUM(D18:D20)</f>
        <v>2006</v>
      </c>
      <c r="E21" s="13">
        <f aca="true" t="shared" si="0" ref="E21:K21">SUM(E18:E20)</f>
        <v>452</v>
      </c>
      <c r="F21" s="13">
        <f t="shared" si="0"/>
        <v>50879</v>
      </c>
      <c r="G21" s="13">
        <f t="shared" si="0"/>
        <v>2672</v>
      </c>
      <c r="H21" s="13">
        <f t="shared" si="0"/>
        <v>4000</v>
      </c>
      <c r="I21" s="13">
        <f t="shared" si="0"/>
        <v>11101</v>
      </c>
      <c r="J21" s="13">
        <f t="shared" si="0"/>
        <v>10000</v>
      </c>
      <c r="K21" s="13">
        <f t="shared" si="0"/>
        <v>17130</v>
      </c>
      <c r="L21" s="13">
        <f>SUM(L18:L20)</f>
        <v>98240</v>
      </c>
    </row>
    <row r="22" spans="1:12" ht="15" thickBot="1">
      <c r="A22" t="s">
        <v>177</v>
      </c>
      <c r="D22" s="77">
        <v>0</v>
      </c>
      <c r="E22" s="78">
        <v>0</v>
      </c>
      <c r="F22" s="78">
        <v>32</v>
      </c>
      <c r="G22" s="78">
        <v>0</v>
      </c>
      <c r="H22" s="78">
        <v>0</v>
      </c>
      <c r="I22" s="78">
        <v>0</v>
      </c>
      <c r="J22" s="78">
        <v>0</v>
      </c>
      <c r="K22" s="78">
        <v>0</v>
      </c>
      <c r="L22" s="79">
        <f>SUM(D22:K22)</f>
        <v>32</v>
      </c>
    </row>
    <row r="23" spans="1:12" ht="14.25">
      <c r="A23" t="s">
        <v>105</v>
      </c>
      <c r="D23" s="13"/>
      <c r="E23" s="13"/>
      <c r="F23" s="13"/>
      <c r="G23" s="13"/>
      <c r="H23" s="13"/>
      <c r="I23" s="13"/>
      <c r="J23" s="13"/>
      <c r="K23" s="13"/>
      <c r="L23" s="13"/>
    </row>
    <row r="24" spans="1:12" ht="14.25">
      <c r="A24" t="s">
        <v>106</v>
      </c>
      <c r="D24" s="13">
        <v>0</v>
      </c>
      <c r="E24" s="13">
        <v>0</v>
      </c>
      <c r="F24" s="13">
        <v>32</v>
      </c>
      <c r="G24" s="13">
        <v>0</v>
      </c>
      <c r="H24" s="13">
        <v>0</v>
      </c>
      <c r="I24" s="13">
        <v>0</v>
      </c>
      <c r="J24" s="13">
        <v>0</v>
      </c>
      <c r="K24" s="13">
        <v>0</v>
      </c>
      <c r="L24" s="13">
        <f>SUM(D24:K24)</f>
        <v>32</v>
      </c>
    </row>
    <row r="25" spans="1:12" ht="14.25">
      <c r="A25" t="s">
        <v>178</v>
      </c>
      <c r="D25" s="13">
        <v>0</v>
      </c>
      <c r="E25" s="13">
        <v>0</v>
      </c>
      <c r="F25" s="13">
        <v>0</v>
      </c>
      <c r="G25" s="13">
        <v>0</v>
      </c>
      <c r="H25" s="13">
        <v>0</v>
      </c>
      <c r="I25" s="13">
        <v>0</v>
      </c>
      <c r="J25" s="13">
        <v>0</v>
      </c>
      <c r="K25" s="13">
        <v>8920</v>
      </c>
      <c r="L25" s="13">
        <f>SUM(D25:K25)</f>
        <v>8920</v>
      </c>
    </row>
    <row r="26" spans="1:12" ht="14.25">
      <c r="A26" t="s">
        <v>23</v>
      </c>
      <c r="D26" s="13">
        <v>0</v>
      </c>
      <c r="E26" s="13">
        <v>0</v>
      </c>
      <c r="F26" s="13">
        <v>0</v>
      </c>
      <c r="G26" s="13">
        <v>0</v>
      </c>
      <c r="H26" s="13">
        <v>0</v>
      </c>
      <c r="I26" s="13">
        <v>0</v>
      </c>
      <c r="J26" s="13">
        <v>0</v>
      </c>
      <c r="K26" s="13">
        <v>-101</v>
      </c>
      <c r="L26" s="13">
        <f>SUM(D26:K26)</f>
        <v>-101</v>
      </c>
    </row>
    <row r="27" spans="1:12" ht="14.25">
      <c r="A27" s="118" t="s">
        <v>147</v>
      </c>
      <c r="B27" s="118"/>
      <c r="C27" s="118"/>
      <c r="D27" s="13">
        <v>0</v>
      </c>
      <c r="E27" s="13">
        <v>0</v>
      </c>
      <c r="F27" s="13">
        <v>1388</v>
      </c>
      <c r="G27" s="13">
        <v>0</v>
      </c>
      <c r="H27" s="13">
        <v>0</v>
      </c>
      <c r="I27" s="13">
        <v>0</v>
      </c>
      <c r="J27" s="13">
        <v>0</v>
      </c>
      <c r="K27" s="13">
        <f>-F27</f>
        <v>-1388</v>
      </c>
      <c r="L27" s="13">
        <f>SUM(D27:K29)</f>
        <v>0</v>
      </c>
    </row>
    <row r="28" spans="1:12" ht="14.25">
      <c r="A28" s="118" t="s">
        <v>293</v>
      </c>
      <c r="B28" s="118"/>
      <c r="C28" s="118"/>
      <c r="D28" s="13">
        <v>0</v>
      </c>
      <c r="E28" s="13">
        <v>11101</v>
      </c>
      <c r="F28" s="13">
        <v>0</v>
      </c>
      <c r="G28" s="13">
        <v>0</v>
      </c>
      <c r="H28" s="13">
        <v>0</v>
      </c>
      <c r="I28" s="13">
        <f>-E28</f>
        <v>-11101</v>
      </c>
      <c r="J28" s="13">
        <v>0</v>
      </c>
      <c r="K28" s="13">
        <v>0</v>
      </c>
      <c r="L28" s="13">
        <f>SUM(D28:K28)</f>
        <v>0</v>
      </c>
    </row>
    <row r="29" spans="4:12" ht="14.25">
      <c r="D29" s="13"/>
      <c r="E29" s="13"/>
      <c r="F29" s="13"/>
      <c r="G29" s="13"/>
      <c r="H29" s="13"/>
      <c r="I29" s="13"/>
      <c r="J29" s="13"/>
      <c r="K29" s="13"/>
      <c r="L29" s="13"/>
    </row>
    <row r="30" spans="1:12" ht="15" thickBot="1">
      <c r="A30" t="s">
        <v>258</v>
      </c>
      <c r="D30" s="97">
        <f>SUM(D21:D29)</f>
        <v>2006</v>
      </c>
      <c r="E30" s="97">
        <f aca="true" t="shared" si="1" ref="E30:L30">SUM(E21:E29)</f>
        <v>11553</v>
      </c>
      <c r="F30" s="97">
        <f>SUM(F21:F29)-F22</f>
        <v>52299</v>
      </c>
      <c r="G30" s="97">
        <f t="shared" si="1"/>
        <v>2672</v>
      </c>
      <c r="H30" s="97">
        <f t="shared" si="1"/>
        <v>4000</v>
      </c>
      <c r="I30" s="97">
        <f t="shared" si="1"/>
        <v>0</v>
      </c>
      <c r="J30" s="97">
        <f t="shared" si="1"/>
        <v>10000</v>
      </c>
      <c r="K30" s="97">
        <f t="shared" si="1"/>
        <v>24561</v>
      </c>
      <c r="L30" s="97">
        <f>SUM(L21:L29)-L22</f>
        <v>107091</v>
      </c>
    </row>
    <row r="31" ht="13.5" thickTop="1"/>
    <row r="32" ht="12.75">
      <c r="A32" t="s">
        <v>173</v>
      </c>
    </row>
    <row r="33" ht="12.75">
      <c r="A33" t="s">
        <v>174</v>
      </c>
    </row>
  </sheetData>
  <sheetProtection password="CCE3" sheet="1" objects="1" scenarios="1"/>
  <mergeCells count="2">
    <mergeCell ref="H7:K7"/>
    <mergeCell ref="E7:G7"/>
  </mergeCells>
  <printOptions horizontalCentered="1"/>
  <pageMargins left="0.25" right="0.25" top="0.75" bottom="0.5" header="0.25" footer="0.25"/>
  <pageSetup horizontalDpi="600" verticalDpi="600" orientation="landscape" paperSize="9" scale="105" r:id="rId2"/>
  <drawing r:id="rId1"/>
</worksheet>
</file>

<file path=xl/worksheets/sheet4.xml><?xml version="1.0" encoding="utf-8"?>
<worksheet xmlns="http://schemas.openxmlformats.org/spreadsheetml/2006/main" xmlns:r="http://schemas.openxmlformats.org/officeDocument/2006/relationships">
  <sheetPr codeName="Sheet4"/>
  <dimension ref="A1:B57"/>
  <sheetViews>
    <sheetView workbookViewId="0" topLeftCell="A1">
      <selection activeCell="B7" sqref="B7"/>
    </sheetView>
  </sheetViews>
  <sheetFormatPr defaultColWidth="9.140625" defaultRowHeight="12.75"/>
  <cols>
    <col min="1" max="1" width="60.140625" style="83" customWidth="1"/>
    <col min="2" max="2" width="15.7109375" style="81" bestFit="1" customWidth="1"/>
    <col min="3" max="10" width="8.00390625" style="82" customWidth="1"/>
    <col min="11" max="16384" width="8.00390625" style="83" customWidth="1"/>
  </cols>
  <sheetData>
    <row r="1" ht="15">
      <c r="A1" s="80" t="s">
        <v>253</v>
      </c>
    </row>
    <row r="2" ht="15">
      <c r="A2" s="80" t="s">
        <v>251</v>
      </c>
    </row>
    <row r="3" ht="15">
      <c r="A3" s="80" t="s">
        <v>233</v>
      </c>
    </row>
    <row r="4" ht="15">
      <c r="A4" s="80" t="s">
        <v>252</v>
      </c>
    </row>
    <row r="5" ht="15">
      <c r="B5" s="84" t="s">
        <v>179</v>
      </c>
    </row>
    <row r="6" ht="15">
      <c r="B6" s="85" t="s">
        <v>259</v>
      </c>
    </row>
    <row r="7" ht="15">
      <c r="B7" s="85" t="s">
        <v>260</v>
      </c>
    </row>
    <row r="8" ht="15">
      <c r="B8" s="85" t="s">
        <v>32</v>
      </c>
    </row>
    <row r="9" ht="14.25">
      <c r="B9" s="86"/>
    </row>
    <row r="10" ht="14.25">
      <c r="A10" s="83" t="s">
        <v>9</v>
      </c>
    </row>
    <row r="11" ht="14.25">
      <c r="B11" s="87"/>
    </row>
    <row r="12" spans="1:2" ht="14.25">
      <c r="A12" s="83" t="s">
        <v>6</v>
      </c>
      <c r="B12" s="87">
        <v>10289</v>
      </c>
    </row>
    <row r="13" spans="1:2" ht="14.25">
      <c r="A13" s="83" t="s">
        <v>10</v>
      </c>
      <c r="B13" s="87"/>
    </row>
    <row r="14" ht="14.25">
      <c r="B14" s="87"/>
    </row>
    <row r="15" spans="1:2" ht="14.25">
      <c r="A15" s="83" t="s">
        <v>11</v>
      </c>
      <c r="B15" s="87">
        <v>50</v>
      </c>
    </row>
    <row r="16" spans="1:2" ht="14.25">
      <c r="A16" s="83" t="s">
        <v>95</v>
      </c>
      <c r="B16" s="87">
        <v>80</v>
      </c>
    </row>
    <row r="17" spans="1:2" ht="14.25">
      <c r="A17" s="83" t="s">
        <v>12</v>
      </c>
      <c r="B17" s="87">
        <v>-546</v>
      </c>
    </row>
    <row r="18" spans="1:2" ht="14.25">
      <c r="A18" s="83" t="s">
        <v>13</v>
      </c>
      <c r="B18" s="87">
        <v>-486</v>
      </c>
    </row>
    <row r="19" spans="1:2" ht="14.25">
      <c r="A19" s="83" t="s">
        <v>96</v>
      </c>
      <c r="B19" s="87">
        <v>-6260</v>
      </c>
    </row>
    <row r="20" spans="1:2" ht="14.25">
      <c r="A20" s="83" t="s">
        <v>243</v>
      </c>
      <c r="B20" s="88">
        <v>-1190</v>
      </c>
    </row>
    <row r="21" spans="1:2" ht="14.25">
      <c r="A21" s="83" t="s">
        <v>14</v>
      </c>
      <c r="B21" s="87">
        <f>SUM(B12:B20)</f>
        <v>1937</v>
      </c>
    </row>
    <row r="22" spans="1:2" ht="14.25">
      <c r="A22" s="83" t="s">
        <v>70</v>
      </c>
      <c r="B22" s="87">
        <v>-193</v>
      </c>
    </row>
    <row r="23" spans="1:2" ht="14.25">
      <c r="A23" s="83" t="s">
        <v>71</v>
      </c>
      <c r="B23" s="87">
        <v>-26</v>
      </c>
    </row>
    <row r="24" spans="1:2" ht="14.25">
      <c r="A24" s="83" t="s">
        <v>72</v>
      </c>
      <c r="B24" s="87">
        <v>137</v>
      </c>
    </row>
    <row r="25" ht="14.25">
      <c r="B25" s="88"/>
    </row>
    <row r="26" spans="1:2" ht="14.25">
      <c r="A26" s="83" t="s">
        <v>97</v>
      </c>
      <c r="B26" s="87">
        <f>SUM(B21:B25)</f>
        <v>1855</v>
      </c>
    </row>
    <row r="27" spans="1:2" ht="14.25">
      <c r="A27" s="83" t="s">
        <v>98</v>
      </c>
      <c r="B27" s="89">
        <v>-310</v>
      </c>
    </row>
    <row r="28" ht="14.25">
      <c r="B28" s="88"/>
    </row>
    <row r="29" spans="1:2" ht="14.25">
      <c r="A29" s="83" t="s">
        <v>99</v>
      </c>
      <c r="B29" s="90">
        <f>SUM(B26:B27)</f>
        <v>1545</v>
      </c>
    </row>
    <row r="30" ht="14.25">
      <c r="B30" s="87"/>
    </row>
    <row r="31" spans="1:2" ht="14.25">
      <c r="A31" s="83" t="s">
        <v>15</v>
      </c>
      <c r="B31" s="87"/>
    </row>
    <row r="32" ht="14.25">
      <c r="B32" s="87"/>
    </row>
    <row r="33" spans="1:2" ht="14.25">
      <c r="A33" s="83" t="s">
        <v>264</v>
      </c>
      <c r="B33" s="87">
        <v>359</v>
      </c>
    </row>
    <row r="34" spans="1:2" ht="14.25">
      <c r="A34" s="83" t="s">
        <v>16</v>
      </c>
      <c r="B34" s="87">
        <v>501</v>
      </c>
    </row>
    <row r="35" ht="14.25">
      <c r="B35" s="87"/>
    </row>
    <row r="36" spans="1:2" ht="14.25">
      <c r="A36" s="83" t="s">
        <v>17</v>
      </c>
      <c r="B36" s="90">
        <f>SUM(B33:B35)</f>
        <v>859.7090000000001</v>
      </c>
    </row>
    <row r="37" ht="14.25">
      <c r="B37" s="89"/>
    </row>
    <row r="38" spans="1:2" ht="14.25">
      <c r="A38" s="83" t="s">
        <v>261</v>
      </c>
      <c r="B38" s="89"/>
    </row>
    <row r="39" ht="14.25">
      <c r="B39" s="89"/>
    </row>
    <row r="40" spans="1:2" ht="14.25">
      <c r="A40" s="83" t="s">
        <v>18</v>
      </c>
      <c r="B40" s="89">
        <v>-101</v>
      </c>
    </row>
    <row r="41" ht="14.25">
      <c r="B41" s="89"/>
    </row>
    <row r="42" spans="1:2" ht="14.25">
      <c r="A42" s="83" t="s">
        <v>262</v>
      </c>
      <c r="B42" s="90">
        <f>SUM(B40:B41)</f>
        <v>-101</v>
      </c>
    </row>
    <row r="43" ht="14.25">
      <c r="B43" s="89"/>
    </row>
    <row r="44" spans="1:2" ht="14.25">
      <c r="A44" s="83" t="s">
        <v>19</v>
      </c>
      <c r="B44" s="89">
        <f>B36+B29+B42</f>
        <v>2303.709</v>
      </c>
    </row>
    <row r="45" spans="1:2" ht="14.25">
      <c r="A45" s="83" t="s">
        <v>20</v>
      </c>
      <c r="B45" s="87"/>
    </row>
    <row r="46" ht="14.25">
      <c r="B46" s="87"/>
    </row>
    <row r="47" spans="1:2" ht="14.25">
      <c r="A47" s="83" t="s">
        <v>263</v>
      </c>
      <c r="B47" s="87">
        <v>1205</v>
      </c>
    </row>
    <row r="48" ht="14.25">
      <c r="B48" s="87"/>
    </row>
    <row r="49" spans="1:2" ht="14.25">
      <c r="A49" s="91"/>
      <c r="B49" s="87"/>
    </row>
    <row r="50" spans="1:2" ht="14.25">
      <c r="A50" s="83" t="s">
        <v>21</v>
      </c>
      <c r="B50" s="87">
        <v>31208</v>
      </c>
    </row>
    <row r="51" spans="1:2" ht="14.25">
      <c r="A51" s="83" t="s">
        <v>235</v>
      </c>
      <c r="B51" s="87"/>
    </row>
    <row r="52" spans="1:2" ht="14.25">
      <c r="A52" s="91"/>
      <c r="B52" s="87"/>
    </row>
    <row r="53" spans="1:2" ht="15" thickBot="1">
      <c r="A53" s="83" t="s">
        <v>22</v>
      </c>
      <c r="B53" s="92">
        <f>SUM(B44:B50)</f>
        <v>34716.594</v>
      </c>
    </row>
    <row r="54" spans="1:2" ht="15" thickTop="1">
      <c r="A54" s="83" t="s">
        <v>236</v>
      </c>
      <c r="B54" s="87"/>
    </row>
    <row r="55" ht="14.25">
      <c r="B55" s="87"/>
    </row>
    <row r="56" spans="1:2" ht="14.25">
      <c r="A56" s="83" t="s">
        <v>234</v>
      </c>
      <c r="B56" s="87"/>
    </row>
    <row r="57" ht="14.25">
      <c r="A57" s="83" t="s">
        <v>150</v>
      </c>
    </row>
  </sheetData>
  <sheetProtection password="CCE3" sheet="1" objects="1" scenarios="1"/>
  <printOptions horizontalCentered="1"/>
  <pageMargins left="0.5" right="0.5" top="0.78" bottom="0.36" header="0.5" footer="0.25"/>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codeName="Sheet5"/>
  <dimension ref="A1:I146"/>
  <sheetViews>
    <sheetView zoomScaleSheetLayoutView="100" workbookViewId="0" topLeftCell="A113">
      <selection activeCell="I131" sqref="I131"/>
    </sheetView>
  </sheetViews>
  <sheetFormatPr defaultColWidth="9.140625" defaultRowHeight="12.75"/>
  <cols>
    <col min="1" max="1" width="5.140625" style="4" customWidth="1"/>
    <col min="2" max="2" width="17.140625" style="4" customWidth="1"/>
    <col min="3" max="3" width="16.140625" style="4" customWidth="1"/>
    <col min="4" max="7" width="8.8515625" style="4" bestFit="1" customWidth="1"/>
    <col min="8" max="8" width="10.8515625" style="4" customWidth="1"/>
    <col min="9" max="9" width="12.7109375" style="4" customWidth="1"/>
    <col min="10" max="10" width="3.8515625" style="4" customWidth="1"/>
    <col min="11" max="16384" width="9.140625" style="4" customWidth="1"/>
  </cols>
  <sheetData>
    <row r="1" ht="15">
      <c r="A1" s="3" t="s">
        <v>253</v>
      </c>
    </row>
    <row r="2" ht="15">
      <c r="A2" s="3" t="s">
        <v>251</v>
      </c>
    </row>
    <row r="3" ht="15">
      <c r="A3" s="5" t="s">
        <v>288</v>
      </c>
    </row>
    <row r="5" spans="1:2" ht="15">
      <c r="A5" s="123" t="s">
        <v>25</v>
      </c>
      <c r="B5" s="5" t="s">
        <v>108</v>
      </c>
    </row>
    <row r="6" ht="14.25">
      <c r="A6" s="6"/>
    </row>
    <row r="7" spans="1:2" ht="14.25">
      <c r="A7" s="6"/>
      <c r="B7" s="4" t="s">
        <v>180</v>
      </c>
    </row>
    <row r="8" spans="1:2" ht="14.25">
      <c r="A8" s="6"/>
      <c r="B8" s="4" t="s">
        <v>181</v>
      </c>
    </row>
    <row r="9" spans="1:2" ht="14.25">
      <c r="A9" s="6"/>
      <c r="B9" s="4" t="s">
        <v>182</v>
      </c>
    </row>
    <row r="10" ht="14.25">
      <c r="A10" s="6"/>
    </row>
    <row r="11" spans="1:2" ht="14.25">
      <c r="A11" s="6"/>
      <c r="B11" s="4" t="s">
        <v>183</v>
      </c>
    </row>
    <row r="12" spans="1:2" ht="14.25">
      <c r="A12" s="6"/>
      <c r="B12" s="4" t="s">
        <v>184</v>
      </c>
    </row>
    <row r="13" ht="14.25">
      <c r="A13" s="6"/>
    </row>
    <row r="14" spans="1:2" ht="14.25">
      <c r="A14" s="6"/>
      <c r="B14" s="4" t="s">
        <v>185</v>
      </c>
    </row>
    <row r="15" spans="1:2" ht="14.25">
      <c r="A15" s="6"/>
      <c r="B15" s="4" t="s">
        <v>186</v>
      </c>
    </row>
    <row r="16" spans="1:2" ht="14.25">
      <c r="A16" s="6"/>
      <c r="B16" s="4" t="s">
        <v>187</v>
      </c>
    </row>
    <row r="17" ht="14.25">
      <c r="A17" s="6"/>
    </row>
    <row r="18" spans="1:2" ht="14.25">
      <c r="A18" s="6"/>
      <c r="B18" s="4" t="s">
        <v>154</v>
      </c>
    </row>
    <row r="19" spans="1:2" ht="14.25">
      <c r="A19" s="6"/>
      <c r="B19" s="7" t="s">
        <v>151</v>
      </c>
    </row>
    <row r="20" spans="1:2" ht="14.25">
      <c r="A20" s="6"/>
      <c r="B20" s="7" t="s">
        <v>152</v>
      </c>
    </row>
    <row r="21" spans="1:2" ht="14.25">
      <c r="A21" s="6"/>
      <c r="B21" s="7"/>
    </row>
    <row r="22" spans="1:2" ht="14.25">
      <c r="A22" s="6"/>
      <c r="B22" s="8" t="s">
        <v>153</v>
      </c>
    </row>
    <row r="23" spans="1:2" ht="14.25">
      <c r="A23" s="6"/>
      <c r="B23" s="7" t="s">
        <v>155</v>
      </c>
    </row>
    <row r="24" spans="1:2" ht="14.25">
      <c r="A24" s="6"/>
      <c r="B24" s="7" t="s">
        <v>156</v>
      </c>
    </row>
    <row r="25" spans="1:2" ht="14.25">
      <c r="A25" s="6"/>
      <c r="B25" s="7"/>
    </row>
    <row r="26" spans="1:2" ht="14.25">
      <c r="A26" s="6"/>
      <c r="B26" s="8" t="s">
        <v>157</v>
      </c>
    </row>
    <row r="27" spans="1:2" ht="14.25">
      <c r="A27" s="6"/>
      <c r="B27" s="7" t="s">
        <v>158</v>
      </c>
    </row>
    <row r="28" spans="1:2" ht="14.25">
      <c r="A28" s="6"/>
      <c r="B28" s="7" t="s">
        <v>199</v>
      </c>
    </row>
    <row r="29" spans="1:2" s="10" customFormat="1" ht="14.25">
      <c r="A29" s="9"/>
      <c r="B29" s="7" t="s">
        <v>159</v>
      </c>
    </row>
    <row r="31" spans="1:2" ht="15">
      <c r="A31" s="123" t="s">
        <v>26</v>
      </c>
      <c r="B31" s="5" t="s">
        <v>188</v>
      </c>
    </row>
    <row r="33" ht="14.25">
      <c r="B33" s="4" t="s">
        <v>189</v>
      </c>
    </row>
    <row r="34" ht="14.25">
      <c r="B34" s="4" t="s">
        <v>190</v>
      </c>
    </row>
    <row r="36" spans="1:2" ht="15">
      <c r="A36" s="123" t="s">
        <v>27</v>
      </c>
      <c r="B36" s="5" t="s">
        <v>191</v>
      </c>
    </row>
    <row r="38" ht="14.25">
      <c r="B38" s="4" t="s">
        <v>160</v>
      </c>
    </row>
    <row r="39" ht="14.25">
      <c r="B39" s="4" t="s">
        <v>161</v>
      </c>
    </row>
    <row r="40" spans="1:2" s="12" customFormat="1" ht="14.25">
      <c r="A40" s="11"/>
      <c r="B40" s="12" t="s">
        <v>109</v>
      </c>
    </row>
    <row r="41" s="12" customFormat="1" ht="14.25">
      <c r="A41" s="11"/>
    </row>
    <row r="42" spans="1:3" s="12" customFormat="1" ht="15">
      <c r="A42" s="124" t="s">
        <v>28</v>
      </c>
      <c r="B42" s="23" t="s">
        <v>192</v>
      </c>
      <c r="C42" s="23"/>
    </row>
    <row r="43" s="12" customFormat="1" ht="14.25">
      <c r="A43" s="11"/>
    </row>
    <row r="44" spans="1:2" s="12" customFormat="1" ht="14.25">
      <c r="A44" s="11"/>
      <c r="B44" s="12" t="s">
        <v>193</v>
      </c>
    </row>
    <row r="45" spans="1:2" s="12" customFormat="1" ht="14.25">
      <c r="A45" s="11"/>
      <c r="B45" s="12" t="s">
        <v>265</v>
      </c>
    </row>
    <row r="46" s="12" customFormat="1" ht="14.25">
      <c r="A46" s="11"/>
    </row>
    <row r="47" spans="1:2" s="12" customFormat="1" ht="15">
      <c r="A47" s="124" t="s">
        <v>29</v>
      </c>
      <c r="B47" s="23" t="s">
        <v>114</v>
      </c>
    </row>
    <row r="48" s="12" customFormat="1" ht="14.25">
      <c r="A48" s="11"/>
    </row>
    <row r="49" spans="1:2" s="12" customFormat="1" ht="14.25">
      <c r="A49" s="11"/>
      <c r="B49" s="12" t="s">
        <v>138</v>
      </c>
    </row>
    <row r="50" s="12" customFormat="1" ht="14.25">
      <c r="A50" s="11"/>
    </row>
    <row r="51" spans="1:2" s="12" customFormat="1" ht="15">
      <c r="A51" s="124" t="s">
        <v>30</v>
      </c>
      <c r="B51" s="23" t="s">
        <v>194</v>
      </c>
    </row>
    <row r="52" spans="6:7" ht="14.25">
      <c r="F52" s="13"/>
      <c r="G52" s="13"/>
    </row>
    <row r="53" spans="2:8" ht="14.25">
      <c r="B53" s="4" t="s">
        <v>110</v>
      </c>
      <c r="F53" s="14"/>
      <c r="G53" s="14"/>
      <c r="H53" s="14"/>
    </row>
    <row r="54" spans="2:8" ht="14.25">
      <c r="B54" s="4" t="s">
        <v>266</v>
      </c>
      <c r="F54" s="14"/>
      <c r="G54" s="14"/>
      <c r="H54" s="14"/>
    </row>
    <row r="55" spans="2:8" ht="14.25">
      <c r="B55" s="4" t="s">
        <v>162</v>
      </c>
      <c r="F55" s="14"/>
      <c r="G55" s="14"/>
      <c r="H55" s="14"/>
    </row>
    <row r="56" spans="6:8" ht="14.25">
      <c r="F56" s="14"/>
      <c r="G56" s="14"/>
      <c r="H56" s="14"/>
    </row>
    <row r="57" spans="1:8" ht="15">
      <c r="A57" s="124" t="s">
        <v>195</v>
      </c>
      <c r="B57" s="5" t="s">
        <v>111</v>
      </c>
      <c r="F57" s="14"/>
      <c r="G57" s="14"/>
      <c r="H57" s="14"/>
    </row>
    <row r="58" spans="1:8" ht="14.25">
      <c r="A58" s="11"/>
      <c r="F58" s="14"/>
      <c r="G58" s="14"/>
      <c r="H58" s="14"/>
    </row>
    <row r="59" spans="1:8" ht="14.25">
      <c r="A59" s="11"/>
      <c r="B59" s="4" t="s">
        <v>267</v>
      </c>
      <c r="F59" s="14"/>
      <c r="G59" s="14"/>
      <c r="H59" s="14"/>
    </row>
    <row r="60" spans="1:8" ht="14.25">
      <c r="A60" s="11"/>
      <c r="F60" s="14"/>
      <c r="G60" s="14"/>
      <c r="H60" s="14"/>
    </row>
    <row r="61" spans="1:9" ht="14.25">
      <c r="A61" s="11"/>
      <c r="F61" s="14"/>
      <c r="G61" s="14"/>
      <c r="H61" s="100" t="s">
        <v>284</v>
      </c>
      <c r="I61" s="100" t="s">
        <v>285</v>
      </c>
    </row>
    <row r="62" spans="1:9" ht="14.25">
      <c r="A62" s="11"/>
      <c r="F62" s="14"/>
      <c r="G62" s="14"/>
      <c r="H62" s="100" t="s">
        <v>32</v>
      </c>
      <c r="I62" s="100" t="s">
        <v>286</v>
      </c>
    </row>
    <row r="63" spans="1:9" ht="14.25">
      <c r="A63" s="11"/>
      <c r="F63" s="14"/>
      <c r="G63" s="14"/>
      <c r="H63" s="100"/>
      <c r="I63" s="100" t="s">
        <v>287</v>
      </c>
    </row>
    <row r="64" spans="1:8" ht="14.25">
      <c r="A64" s="11"/>
      <c r="B64" s="4" t="s">
        <v>281</v>
      </c>
      <c r="F64" s="14"/>
      <c r="G64" s="14"/>
      <c r="H64" s="14"/>
    </row>
    <row r="65" spans="1:8" ht="14.25">
      <c r="A65" s="11"/>
      <c r="B65" s="4" t="s">
        <v>280</v>
      </c>
      <c r="F65" s="14"/>
      <c r="G65" s="14"/>
      <c r="H65" s="14"/>
    </row>
    <row r="66" spans="1:8" ht="14.25">
      <c r="A66" s="11"/>
      <c r="F66" s="14"/>
      <c r="G66" s="14"/>
      <c r="H66" s="14"/>
    </row>
    <row r="67" spans="1:9" ht="14.25">
      <c r="A67" s="11"/>
      <c r="B67" s="4" t="s">
        <v>283</v>
      </c>
      <c r="F67" s="14"/>
      <c r="G67" s="14"/>
      <c r="H67" s="14"/>
      <c r="I67" s="116"/>
    </row>
    <row r="68" spans="1:9" ht="15" thickBot="1">
      <c r="A68" s="11"/>
      <c r="B68" s="7" t="s">
        <v>282</v>
      </c>
      <c r="F68" s="14"/>
      <c r="G68" s="14"/>
      <c r="H68" s="113">
        <v>101</v>
      </c>
      <c r="I68" s="133">
        <v>5</v>
      </c>
    </row>
    <row r="69" spans="1:8" ht="14.25" customHeight="1" thickTop="1">
      <c r="A69" s="11"/>
      <c r="F69" s="14"/>
      <c r="G69" s="14"/>
      <c r="H69" s="14"/>
    </row>
    <row r="70" spans="1:8" ht="15">
      <c r="A70" s="123" t="s">
        <v>196</v>
      </c>
      <c r="B70" s="5" t="s">
        <v>197</v>
      </c>
      <c r="F70" s="14"/>
      <c r="G70" s="14"/>
      <c r="H70" s="14"/>
    </row>
    <row r="71" spans="6:8" ht="9" customHeight="1">
      <c r="F71" s="14"/>
      <c r="G71" s="14"/>
      <c r="H71" s="14"/>
    </row>
    <row r="72" spans="1:9" ht="15">
      <c r="A72" s="12"/>
      <c r="B72" s="15" t="s">
        <v>268</v>
      </c>
      <c r="C72" s="12"/>
      <c r="D72" s="12"/>
      <c r="E72" s="12"/>
      <c r="F72" s="16"/>
      <c r="G72" s="16"/>
      <c r="H72" s="16"/>
      <c r="I72" s="16"/>
    </row>
    <row r="73" spans="1:9" ht="16.5">
      <c r="A73" s="12"/>
      <c r="B73" s="12"/>
      <c r="C73" s="12"/>
      <c r="D73" s="135" t="s">
        <v>24</v>
      </c>
      <c r="E73" s="135"/>
      <c r="F73" s="135" t="s">
        <v>75</v>
      </c>
      <c r="G73" s="135"/>
      <c r="H73" s="136" t="s">
        <v>76</v>
      </c>
      <c r="I73" s="136"/>
    </row>
    <row r="74" spans="1:9" ht="14.25">
      <c r="A74" s="12"/>
      <c r="B74" s="12"/>
      <c r="C74" s="12"/>
      <c r="D74" s="17" t="s">
        <v>179</v>
      </c>
      <c r="E74" s="17" t="s">
        <v>73</v>
      </c>
      <c r="F74" s="18" t="s">
        <v>179</v>
      </c>
      <c r="G74" s="18" t="s">
        <v>73</v>
      </c>
      <c r="H74" s="19" t="s">
        <v>179</v>
      </c>
      <c r="I74" s="19" t="s">
        <v>73</v>
      </c>
    </row>
    <row r="75" spans="1:9" ht="14.25">
      <c r="A75" s="12"/>
      <c r="B75" s="12"/>
      <c r="C75" s="12"/>
      <c r="D75" s="20" t="s">
        <v>102</v>
      </c>
      <c r="E75" s="20" t="s">
        <v>102</v>
      </c>
      <c r="F75" s="20" t="s">
        <v>102</v>
      </c>
      <c r="G75" s="20" t="s">
        <v>102</v>
      </c>
      <c r="H75" s="20" t="s">
        <v>102</v>
      </c>
      <c r="I75" s="20" t="s">
        <v>102</v>
      </c>
    </row>
    <row r="76" spans="1:9" ht="14.25">
      <c r="A76" s="12"/>
      <c r="B76" s="12"/>
      <c r="C76" s="12"/>
      <c r="D76" s="12"/>
      <c r="E76" s="12"/>
      <c r="F76" s="21"/>
      <c r="G76" s="22"/>
      <c r="H76" s="21"/>
      <c r="I76" s="22"/>
    </row>
    <row r="77" spans="1:9" ht="14.25">
      <c r="A77" s="12"/>
      <c r="B77" s="12" t="s">
        <v>115</v>
      </c>
      <c r="C77" s="12"/>
      <c r="D77" s="12"/>
      <c r="E77" s="12"/>
      <c r="F77" s="21"/>
      <c r="G77" s="22"/>
      <c r="H77" s="21"/>
      <c r="I77" s="22"/>
    </row>
    <row r="78" spans="1:9" ht="10.5" customHeight="1">
      <c r="A78" s="12"/>
      <c r="B78" s="12"/>
      <c r="C78" s="12"/>
      <c r="D78" s="12"/>
      <c r="E78" s="12"/>
      <c r="F78" s="21"/>
      <c r="G78" s="22"/>
      <c r="H78" s="21"/>
      <c r="I78" s="22"/>
    </row>
    <row r="79" spans="1:9" ht="15">
      <c r="A79" s="12"/>
      <c r="B79" s="23" t="s">
        <v>43</v>
      </c>
      <c r="C79" s="12"/>
      <c r="D79" s="12"/>
      <c r="E79" s="12"/>
      <c r="F79" s="21"/>
      <c r="G79" s="22"/>
      <c r="H79" s="21"/>
      <c r="I79" s="22"/>
    </row>
    <row r="80" spans="1:9" ht="14.25">
      <c r="A80" s="12"/>
      <c r="B80" s="12" t="s">
        <v>116</v>
      </c>
      <c r="C80" s="12"/>
      <c r="D80" s="24">
        <f>D101-3668</f>
        <v>1074</v>
      </c>
      <c r="E80" s="24">
        <f>E101-2203</f>
        <v>814</v>
      </c>
      <c r="F80" s="21">
        <f>F101-693</f>
        <v>339</v>
      </c>
      <c r="G80" s="22">
        <f>G101-834</f>
        <v>190</v>
      </c>
      <c r="H80" s="21">
        <f>D80+F80</f>
        <v>1413</v>
      </c>
      <c r="I80" s="22">
        <f>G80+E80</f>
        <v>1004</v>
      </c>
    </row>
    <row r="81" spans="1:9" ht="14.25">
      <c r="A81" s="12"/>
      <c r="B81" s="12"/>
      <c r="C81" s="12"/>
      <c r="D81" s="12"/>
      <c r="E81" s="12"/>
      <c r="F81" s="21"/>
      <c r="G81" s="22"/>
      <c r="H81" s="21"/>
      <c r="I81" s="22"/>
    </row>
    <row r="82" spans="1:9" ht="14.25">
      <c r="A82" s="12"/>
      <c r="B82" s="12" t="s">
        <v>77</v>
      </c>
      <c r="C82" s="12"/>
      <c r="D82" s="25">
        <f aca="true" t="shared" si="0" ref="D82:I82">SUM(D80:D81)</f>
        <v>1074</v>
      </c>
      <c r="E82" s="25">
        <f t="shared" si="0"/>
        <v>814</v>
      </c>
      <c r="F82" s="26">
        <f t="shared" si="0"/>
        <v>339</v>
      </c>
      <c r="G82" s="27">
        <f t="shared" si="0"/>
        <v>190</v>
      </c>
      <c r="H82" s="26">
        <f t="shared" si="0"/>
        <v>1413</v>
      </c>
      <c r="I82" s="27">
        <f t="shared" si="0"/>
        <v>1004</v>
      </c>
    </row>
    <row r="83" spans="1:9" ht="12" customHeight="1">
      <c r="A83" s="12"/>
      <c r="B83" s="12"/>
      <c r="C83" s="12"/>
      <c r="D83" s="12"/>
      <c r="E83" s="12"/>
      <c r="F83" s="21"/>
      <c r="G83" s="22"/>
      <c r="H83" s="21"/>
      <c r="I83" s="22"/>
    </row>
    <row r="84" spans="1:9" ht="15">
      <c r="A84" s="12"/>
      <c r="B84" s="23" t="s">
        <v>78</v>
      </c>
      <c r="C84" s="12"/>
      <c r="D84" s="12"/>
      <c r="E84" s="12"/>
      <c r="F84" s="21"/>
      <c r="G84" s="22"/>
      <c r="H84" s="21"/>
      <c r="I84" s="22"/>
    </row>
    <row r="85" spans="1:9" ht="14.25">
      <c r="A85" s="12"/>
      <c r="B85" s="12" t="s">
        <v>117</v>
      </c>
      <c r="C85" s="12"/>
      <c r="D85" s="24">
        <f>D106-2377</f>
        <v>692</v>
      </c>
      <c r="E85" s="24">
        <f>E106-1056</f>
        <v>344</v>
      </c>
      <c r="F85" s="21">
        <f>F106-693</f>
        <v>326</v>
      </c>
      <c r="G85" s="22">
        <f>G106-834</f>
        <v>165</v>
      </c>
      <c r="H85" s="21">
        <f>F85+D85</f>
        <v>1018</v>
      </c>
      <c r="I85" s="22">
        <f>G85+E85</f>
        <v>509</v>
      </c>
    </row>
    <row r="86" spans="1:9" ht="20.25" customHeight="1">
      <c r="A86" s="12"/>
      <c r="B86" s="137" t="s">
        <v>118</v>
      </c>
      <c r="C86" s="137"/>
      <c r="D86" s="28">
        <v>0</v>
      </c>
      <c r="E86" s="28">
        <v>0</v>
      </c>
      <c r="F86" s="21">
        <v>0</v>
      </c>
      <c r="G86" s="22">
        <v>0</v>
      </c>
      <c r="H86" s="21">
        <f>H107+1099</f>
        <v>-150</v>
      </c>
      <c r="I86" s="22">
        <f>I107+1001</f>
        <v>-197</v>
      </c>
    </row>
    <row r="87" spans="1:9" ht="14.25">
      <c r="A87" s="12"/>
      <c r="B87" s="12" t="s">
        <v>119</v>
      </c>
      <c r="C87" s="12"/>
      <c r="D87" s="28">
        <v>0</v>
      </c>
      <c r="E87" s="28">
        <v>0</v>
      </c>
      <c r="F87" s="21">
        <f>F108-727</f>
        <v>463</v>
      </c>
      <c r="G87" s="22">
        <f>G108-120</f>
        <v>1262</v>
      </c>
      <c r="H87" s="29">
        <f>F87</f>
        <v>463</v>
      </c>
      <c r="I87" s="30">
        <f>G87</f>
        <v>1262</v>
      </c>
    </row>
    <row r="88" spans="1:9" ht="14.25">
      <c r="A88" s="12"/>
      <c r="B88" s="12" t="s">
        <v>120</v>
      </c>
      <c r="C88" s="12"/>
      <c r="D88" s="12"/>
      <c r="E88" s="12"/>
      <c r="F88" s="21"/>
      <c r="G88" s="22"/>
      <c r="H88" s="21">
        <f>SUM(H85:H87)</f>
        <v>1331</v>
      </c>
      <c r="I88" s="22">
        <f>SUM(I85:I87)</f>
        <v>1574</v>
      </c>
    </row>
    <row r="89" spans="1:9" ht="14.25">
      <c r="A89" s="12"/>
      <c r="B89" s="12" t="s">
        <v>121</v>
      </c>
      <c r="C89" s="12"/>
      <c r="D89" s="28">
        <v>0</v>
      </c>
      <c r="E89" s="28">
        <v>0</v>
      </c>
      <c r="F89" s="21">
        <f>F110-2566</f>
        <v>3694</v>
      </c>
      <c r="G89" s="22">
        <f>G110-1645</f>
        <v>2886</v>
      </c>
      <c r="H89" s="21">
        <f>F89</f>
        <v>3694</v>
      </c>
      <c r="I89" s="22">
        <f>G89</f>
        <v>2886</v>
      </c>
    </row>
    <row r="90" spans="1:9" ht="14.25">
      <c r="A90" s="12"/>
      <c r="B90" s="12" t="s">
        <v>84</v>
      </c>
      <c r="C90" s="12"/>
      <c r="D90" s="28">
        <v>0</v>
      </c>
      <c r="E90" s="28">
        <v>0</v>
      </c>
      <c r="F90" s="31">
        <v>0</v>
      </c>
      <c r="G90" s="22">
        <v>0</v>
      </c>
      <c r="H90" s="21">
        <f>H111+780</f>
        <v>-589</v>
      </c>
      <c r="I90" s="22">
        <f>I111+477</f>
        <v>-297</v>
      </c>
    </row>
    <row r="91" spans="1:9" ht="15" thickBot="1">
      <c r="A91" s="12"/>
      <c r="B91" s="12" t="s">
        <v>122</v>
      </c>
      <c r="C91" s="12"/>
      <c r="D91" s="12"/>
      <c r="E91" s="12"/>
      <c r="F91" s="21"/>
      <c r="G91" s="22"/>
      <c r="H91" s="32">
        <f>SUM(H88:H90)</f>
        <v>4436</v>
      </c>
      <c r="I91" s="33">
        <f>SUM(I88:I90)</f>
        <v>4163</v>
      </c>
    </row>
    <row r="92" spans="1:9" ht="15" thickTop="1">
      <c r="A92" s="12"/>
      <c r="B92" s="12"/>
      <c r="C92" s="12"/>
      <c r="D92" s="12"/>
      <c r="E92" s="12"/>
      <c r="F92" s="21"/>
      <c r="G92" s="22"/>
      <c r="H92" s="21"/>
      <c r="I92" s="22"/>
    </row>
    <row r="93" spans="1:9" ht="15">
      <c r="A93" s="12"/>
      <c r="B93" s="15" t="s">
        <v>269</v>
      </c>
      <c r="C93" s="12"/>
      <c r="D93" s="12"/>
      <c r="E93" s="12"/>
      <c r="F93" s="21"/>
      <c r="G93" s="22"/>
      <c r="H93" s="21"/>
      <c r="I93" s="22"/>
    </row>
    <row r="94" spans="1:9" ht="16.5">
      <c r="A94" s="12"/>
      <c r="B94" s="12"/>
      <c r="C94" s="12"/>
      <c r="D94" s="135" t="s">
        <v>24</v>
      </c>
      <c r="E94" s="135"/>
      <c r="F94" s="135" t="s">
        <v>75</v>
      </c>
      <c r="G94" s="135"/>
      <c r="H94" s="136" t="s">
        <v>76</v>
      </c>
      <c r="I94" s="136"/>
    </row>
    <row r="95" spans="1:9" ht="14.25">
      <c r="A95" s="12"/>
      <c r="B95" s="12"/>
      <c r="C95" s="12"/>
      <c r="D95" s="17" t="s">
        <v>179</v>
      </c>
      <c r="E95" s="17" t="s">
        <v>73</v>
      </c>
      <c r="F95" s="18" t="s">
        <v>179</v>
      </c>
      <c r="G95" s="18" t="s">
        <v>73</v>
      </c>
      <c r="H95" s="19" t="s">
        <v>179</v>
      </c>
      <c r="I95" s="19" t="s">
        <v>73</v>
      </c>
    </row>
    <row r="96" spans="1:9" ht="14.25">
      <c r="A96" s="12"/>
      <c r="B96" s="12"/>
      <c r="C96" s="12"/>
      <c r="D96" s="20" t="s">
        <v>102</v>
      </c>
      <c r="E96" s="20" t="s">
        <v>102</v>
      </c>
      <c r="F96" s="20" t="s">
        <v>102</v>
      </c>
      <c r="G96" s="20" t="s">
        <v>102</v>
      </c>
      <c r="H96" s="20" t="s">
        <v>102</v>
      </c>
      <c r="I96" s="20" t="s">
        <v>102</v>
      </c>
    </row>
    <row r="97" spans="1:9" ht="14.25">
      <c r="A97" s="12"/>
      <c r="B97" s="12"/>
      <c r="C97" s="12"/>
      <c r="D97" s="12"/>
      <c r="E97" s="12"/>
      <c r="F97" s="21"/>
      <c r="G97" s="22"/>
      <c r="H97" s="21"/>
      <c r="I97" s="22"/>
    </row>
    <row r="98" spans="1:9" ht="14.25">
      <c r="A98" s="12"/>
      <c r="B98" s="12" t="s">
        <v>115</v>
      </c>
      <c r="C98" s="12"/>
      <c r="D98" s="12"/>
      <c r="E98" s="12"/>
      <c r="F98" s="21"/>
      <c r="G98" s="22"/>
      <c r="H98" s="21"/>
      <c r="I98" s="22"/>
    </row>
    <row r="99" spans="1:9" ht="14.25">
      <c r="A99" s="12"/>
      <c r="B99" s="12"/>
      <c r="C99" s="12"/>
      <c r="D99" s="12"/>
      <c r="E99" s="12"/>
      <c r="F99" s="21"/>
      <c r="G99" s="22"/>
      <c r="H99" s="21"/>
      <c r="I99" s="22"/>
    </row>
    <row r="100" spans="1:9" ht="15">
      <c r="A100" s="12"/>
      <c r="B100" s="23" t="s">
        <v>43</v>
      </c>
      <c r="C100" s="12"/>
      <c r="D100" s="12"/>
      <c r="E100" s="12"/>
      <c r="F100" s="21"/>
      <c r="G100" s="22"/>
      <c r="H100" s="21"/>
      <c r="I100" s="22"/>
    </row>
    <row r="101" spans="1:9" ht="14.25">
      <c r="A101" s="12"/>
      <c r="B101" s="12" t="s">
        <v>116</v>
      </c>
      <c r="C101" s="12"/>
      <c r="D101" s="24">
        <v>4742</v>
      </c>
      <c r="E101" s="24">
        <v>3017</v>
      </c>
      <c r="F101" s="21">
        <v>1032</v>
      </c>
      <c r="G101" s="22">
        <v>1024</v>
      </c>
      <c r="H101" s="21">
        <f>D101+F101</f>
        <v>5774</v>
      </c>
      <c r="I101" s="22">
        <f>G101+E101</f>
        <v>4041</v>
      </c>
    </row>
    <row r="102" spans="1:9" ht="14.25">
      <c r="A102" s="12"/>
      <c r="B102" s="12"/>
      <c r="C102" s="12"/>
      <c r="D102" s="12"/>
      <c r="E102" s="12"/>
      <c r="F102" s="21"/>
      <c r="G102" s="22"/>
      <c r="H102" s="21"/>
      <c r="I102" s="22"/>
    </row>
    <row r="103" spans="1:9" ht="14.25">
      <c r="A103" s="12"/>
      <c r="B103" s="12" t="s">
        <v>77</v>
      </c>
      <c r="C103" s="12"/>
      <c r="D103" s="25">
        <f aca="true" t="shared" si="1" ref="D103:I103">SUM(D101:D102)</f>
        <v>4742</v>
      </c>
      <c r="E103" s="25">
        <f t="shared" si="1"/>
        <v>3017</v>
      </c>
      <c r="F103" s="26">
        <f t="shared" si="1"/>
        <v>1032</v>
      </c>
      <c r="G103" s="27">
        <f t="shared" si="1"/>
        <v>1024</v>
      </c>
      <c r="H103" s="26">
        <f t="shared" si="1"/>
        <v>5774</v>
      </c>
      <c r="I103" s="27">
        <f t="shared" si="1"/>
        <v>4041</v>
      </c>
    </row>
    <row r="104" spans="1:9" ht="14.25">
      <c r="A104" s="12"/>
      <c r="B104" s="12"/>
      <c r="C104" s="12"/>
      <c r="D104" s="12"/>
      <c r="E104" s="12"/>
      <c r="F104" s="21"/>
      <c r="G104" s="22"/>
      <c r="H104" s="21"/>
      <c r="I104" s="22"/>
    </row>
    <row r="105" spans="1:9" ht="15">
      <c r="A105" s="12"/>
      <c r="B105" s="23" t="s">
        <v>78</v>
      </c>
      <c r="C105" s="12"/>
      <c r="D105" s="12"/>
      <c r="E105" s="12"/>
      <c r="F105" s="21"/>
      <c r="G105" s="22"/>
      <c r="H105" s="21"/>
      <c r="I105" s="22"/>
    </row>
    <row r="106" spans="1:9" ht="14.25">
      <c r="A106" s="12"/>
      <c r="B106" s="12" t="s">
        <v>117</v>
      </c>
      <c r="C106" s="12"/>
      <c r="D106" s="24">
        <v>3069</v>
      </c>
      <c r="E106" s="24">
        <v>1400</v>
      </c>
      <c r="F106" s="21">
        <v>1019</v>
      </c>
      <c r="G106" s="22">
        <v>999</v>
      </c>
      <c r="H106" s="21">
        <f>F106+D106</f>
        <v>4088</v>
      </c>
      <c r="I106" s="22">
        <f>G106+E106</f>
        <v>2399</v>
      </c>
    </row>
    <row r="107" spans="1:9" ht="14.25">
      <c r="A107" s="12"/>
      <c r="B107" s="12" t="s">
        <v>118</v>
      </c>
      <c r="C107" s="12"/>
      <c r="D107" s="28">
        <v>0</v>
      </c>
      <c r="E107" s="28">
        <v>0</v>
      </c>
      <c r="F107" s="21">
        <v>0</v>
      </c>
      <c r="G107" s="22">
        <v>0</v>
      </c>
      <c r="H107" s="21">
        <v>-1249</v>
      </c>
      <c r="I107" s="22">
        <v>-1198</v>
      </c>
    </row>
    <row r="108" spans="1:9" ht="14.25">
      <c r="A108" s="12"/>
      <c r="B108" s="12" t="s">
        <v>198</v>
      </c>
      <c r="C108" s="12"/>
      <c r="D108" s="28">
        <v>0</v>
      </c>
      <c r="E108" s="28">
        <v>0</v>
      </c>
      <c r="F108" s="21">
        <v>1190</v>
      </c>
      <c r="G108" s="22">
        <v>1382</v>
      </c>
      <c r="H108" s="29">
        <f>F108+D108</f>
        <v>1190</v>
      </c>
      <c r="I108" s="30">
        <f>G108</f>
        <v>1382</v>
      </c>
    </row>
    <row r="109" spans="2:9" ht="14.25">
      <c r="B109" s="12" t="s">
        <v>120</v>
      </c>
      <c r="C109" s="12"/>
      <c r="D109" s="12"/>
      <c r="E109" s="12"/>
      <c r="F109" s="21"/>
      <c r="G109" s="22"/>
      <c r="H109" s="21">
        <f>SUM(H106:H108)</f>
        <v>4029</v>
      </c>
      <c r="I109" s="22">
        <f>SUM(I106:I108)</f>
        <v>2583</v>
      </c>
    </row>
    <row r="110" spans="1:9" ht="14.25">
      <c r="A110" s="12"/>
      <c r="B110" s="12" t="s">
        <v>121</v>
      </c>
      <c r="C110" s="12"/>
      <c r="D110" s="28">
        <v>0</v>
      </c>
      <c r="E110" s="28">
        <v>0</v>
      </c>
      <c r="F110" s="21">
        <v>6260</v>
      </c>
      <c r="G110" s="22">
        <v>4531</v>
      </c>
      <c r="H110" s="21">
        <f>SUM(D110+F110)</f>
        <v>6260</v>
      </c>
      <c r="I110" s="22">
        <f>G110</f>
        <v>4531</v>
      </c>
    </row>
    <row r="111" spans="2:9" ht="14.25">
      <c r="B111" s="12" t="s">
        <v>84</v>
      </c>
      <c r="C111" s="12"/>
      <c r="D111" s="28">
        <v>0</v>
      </c>
      <c r="E111" s="28">
        <v>0</v>
      </c>
      <c r="F111" s="31">
        <v>0</v>
      </c>
      <c r="G111" s="22">
        <v>0</v>
      </c>
      <c r="H111" s="21">
        <v>-1369</v>
      </c>
      <c r="I111" s="22">
        <v>-774</v>
      </c>
    </row>
    <row r="112" spans="2:9" ht="15" thickBot="1">
      <c r="B112" s="12" t="s">
        <v>122</v>
      </c>
      <c r="C112" s="12"/>
      <c r="D112" s="12"/>
      <c r="E112" s="12"/>
      <c r="F112" s="21"/>
      <c r="G112" s="22"/>
      <c r="H112" s="32">
        <f>SUM(H109:H111)</f>
        <v>8920</v>
      </c>
      <c r="I112" s="33">
        <f>SUM(I109:I111)</f>
        <v>6340</v>
      </c>
    </row>
    <row r="113" spans="1:8" ht="15" thickTop="1">
      <c r="A113" s="11"/>
      <c r="F113" s="14"/>
      <c r="G113" s="14"/>
      <c r="H113" s="14"/>
    </row>
    <row r="114" spans="1:8" s="12" customFormat="1" ht="15">
      <c r="A114" s="124" t="s">
        <v>200</v>
      </c>
      <c r="B114" s="23" t="s">
        <v>201</v>
      </c>
      <c r="F114" s="34"/>
      <c r="G114" s="34"/>
      <c r="H114" s="34"/>
    </row>
    <row r="115" spans="6:8" s="12" customFormat="1" ht="14.25">
      <c r="F115" s="34"/>
      <c r="G115" s="34"/>
      <c r="H115" s="34"/>
    </row>
    <row r="116" spans="2:8" s="12" customFormat="1" ht="14.25">
      <c r="B116" s="12" t="s">
        <v>163</v>
      </c>
      <c r="F116" s="34"/>
      <c r="G116" s="34"/>
      <c r="H116" s="34"/>
    </row>
    <row r="117" spans="2:8" s="12" customFormat="1" ht="14.25">
      <c r="B117" s="12" t="s">
        <v>112</v>
      </c>
      <c r="F117" s="34"/>
      <c r="G117" s="34"/>
      <c r="H117" s="34"/>
    </row>
    <row r="118" spans="6:8" s="12" customFormat="1" ht="14.25">
      <c r="F118" s="34"/>
      <c r="G118" s="34"/>
      <c r="H118" s="34"/>
    </row>
    <row r="119" spans="1:8" s="12" customFormat="1" ht="15">
      <c r="A119" s="124" t="s">
        <v>202</v>
      </c>
      <c r="B119" s="23" t="s">
        <v>203</v>
      </c>
      <c r="F119" s="34"/>
      <c r="G119" s="34"/>
      <c r="H119" s="34"/>
    </row>
    <row r="120" spans="6:8" s="12" customFormat="1" ht="14.25">
      <c r="F120" s="34"/>
      <c r="G120" s="34"/>
      <c r="H120" s="34"/>
    </row>
    <row r="121" spans="2:8" s="12" customFormat="1" ht="14.25">
      <c r="B121" s="12" t="s">
        <v>204</v>
      </c>
      <c r="F121" s="34"/>
      <c r="G121" s="34"/>
      <c r="H121" s="34"/>
    </row>
    <row r="122" spans="6:8" s="12" customFormat="1" ht="14.25">
      <c r="F122" s="34"/>
      <c r="G122" s="34"/>
      <c r="H122" s="34"/>
    </row>
    <row r="123" spans="1:8" s="12" customFormat="1" ht="15">
      <c r="A123" s="124" t="s">
        <v>205</v>
      </c>
      <c r="B123" s="23" t="s">
        <v>39</v>
      </c>
      <c r="F123" s="34"/>
      <c r="G123" s="34"/>
      <c r="H123" s="34"/>
    </row>
    <row r="124" spans="6:8" s="12" customFormat="1" ht="14.25">
      <c r="F124" s="34"/>
      <c r="G124" s="34"/>
      <c r="H124" s="34"/>
    </row>
    <row r="125" spans="2:8" s="12" customFormat="1" ht="14.25">
      <c r="B125" s="12" t="s">
        <v>206</v>
      </c>
      <c r="F125" s="34"/>
      <c r="G125" s="34"/>
      <c r="H125" s="34"/>
    </row>
    <row r="126" spans="6:8" s="12" customFormat="1" ht="14.25">
      <c r="F126" s="34"/>
      <c r="G126" s="34"/>
      <c r="H126" s="34"/>
    </row>
    <row r="127" spans="1:8" s="12" customFormat="1" ht="15">
      <c r="A127" s="124" t="s">
        <v>207</v>
      </c>
      <c r="B127" s="23" t="s">
        <v>113</v>
      </c>
      <c r="F127" s="34"/>
      <c r="G127" s="34"/>
      <c r="H127" s="34"/>
    </row>
    <row r="128" spans="6:8" s="12" customFormat="1" ht="14.25">
      <c r="F128" s="34"/>
      <c r="G128" s="34"/>
      <c r="H128" s="34"/>
    </row>
    <row r="129" spans="2:8" s="12" customFormat="1" ht="14.25">
      <c r="B129" s="12" t="s">
        <v>137</v>
      </c>
      <c r="F129" s="34"/>
      <c r="G129" s="34"/>
      <c r="H129" s="34"/>
    </row>
    <row r="130" spans="6:8" s="12" customFormat="1" ht="14.25">
      <c r="F130" s="34"/>
      <c r="G130" s="34"/>
      <c r="H130" s="34"/>
    </row>
    <row r="131" spans="2:8" ht="14.25">
      <c r="B131" s="4" t="s">
        <v>33</v>
      </c>
      <c r="F131" s="14"/>
      <c r="G131" s="14"/>
      <c r="H131" s="14"/>
    </row>
    <row r="132" spans="6:8" ht="14.25">
      <c r="F132" s="14"/>
      <c r="G132" s="14"/>
      <c r="H132" s="14"/>
    </row>
    <row r="133" spans="6:8" ht="14.25">
      <c r="F133" s="14"/>
      <c r="G133" s="14"/>
      <c r="H133" s="14"/>
    </row>
    <row r="134" spans="6:8" ht="14.25">
      <c r="F134" s="14"/>
      <c r="G134" s="14"/>
      <c r="H134" s="14"/>
    </row>
    <row r="135" spans="6:8" ht="14.25">
      <c r="F135" s="14"/>
      <c r="G135" s="14"/>
      <c r="H135" s="14"/>
    </row>
    <row r="136" spans="6:8" ht="14.25">
      <c r="F136" s="14"/>
      <c r="G136" s="14"/>
      <c r="H136" s="14"/>
    </row>
    <row r="137" spans="6:8" ht="14.25">
      <c r="F137" s="14"/>
      <c r="G137" s="14"/>
      <c r="H137" s="14"/>
    </row>
    <row r="138" spans="6:8" ht="14.25">
      <c r="F138" s="14"/>
      <c r="G138" s="14"/>
      <c r="H138" s="14"/>
    </row>
    <row r="139" spans="6:8" ht="14.25">
      <c r="F139" s="14"/>
      <c r="G139" s="14"/>
      <c r="H139" s="14"/>
    </row>
    <row r="140" spans="6:8" ht="14.25">
      <c r="F140" s="14"/>
      <c r="G140" s="14"/>
      <c r="H140" s="14"/>
    </row>
    <row r="141" spans="6:8" ht="14.25">
      <c r="F141" s="14"/>
      <c r="G141" s="14"/>
      <c r="H141" s="14"/>
    </row>
    <row r="142" spans="6:8" ht="14.25">
      <c r="F142" s="14"/>
      <c r="G142" s="14"/>
      <c r="H142" s="14"/>
    </row>
    <row r="143" spans="6:8" ht="14.25">
      <c r="F143" s="14"/>
      <c r="G143" s="14"/>
      <c r="H143" s="14"/>
    </row>
    <row r="144" spans="6:8" ht="14.25">
      <c r="F144" s="14"/>
      <c r="G144" s="14"/>
      <c r="H144" s="14"/>
    </row>
    <row r="145" spans="6:8" ht="14.25">
      <c r="F145" s="14"/>
      <c r="G145" s="14"/>
      <c r="H145" s="14"/>
    </row>
    <row r="146" spans="6:8" ht="14.25">
      <c r="F146" s="14"/>
      <c r="G146" s="14"/>
      <c r="H146" s="14"/>
    </row>
  </sheetData>
  <sheetProtection password="CCE3" sheet="1" objects="1" scenarios="1"/>
  <mergeCells count="7">
    <mergeCell ref="D73:E73"/>
    <mergeCell ref="F73:G73"/>
    <mergeCell ref="H73:I73"/>
    <mergeCell ref="D94:E94"/>
    <mergeCell ref="F94:G94"/>
    <mergeCell ref="H94:I94"/>
    <mergeCell ref="B86:C86"/>
  </mergeCells>
  <printOptions horizontalCentered="1"/>
  <pageMargins left="0.5118110236220472" right="0.5118110236220472" top="0.7480314960629921" bottom="0.5118110236220472" header="0.5118110236220472" footer="0.2362204724409449"/>
  <pageSetup horizontalDpi="600" verticalDpi="600" orientation="portrait" paperSize="9" scale="87" r:id="rId2"/>
  <rowBreaks count="3" manualBreakCount="3">
    <brk id="56" max="9" man="1"/>
    <brk id="112" max="9" man="1"/>
    <brk id="130" max="8" man="1"/>
  </rowBreaks>
  <drawing r:id="rId1"/>
</worksheet>
</file>

<file path=xl/worksheets/sheet6.xml><?xml version="1.0" encoding="utf-8"?>
<worksheet xmlns="http://schemas.openxmlformats.org/spreadsheetml/2006/main" xmlns:r="http://schemas.openxmlformats.org/officeDocument/2006/relationships">
  <sheetPr codeName="Sheet6"/>
  <dimension ref="A1:I151"/>
  <sheetViews>
    <sheetView zoomScaleSheetLayoutView="100" workbookViewId="0" topLeftCell="A1">
      <selection activeCell="H19" sqref="H19"/>
    </sheetView>
  </sheetViews>
  <sheetFormatPr defaultColWidth="9.140625" defaultRowHeight="12.75"/>
  <cols>
    <col min="1" max="1" width="4.7109375" style="4" customWidth="1"/>
    <col min="2" max="2" width="9.57421875" style="4" customWidth="1"/>
    <col min="3" max="4" width="9.140625" style="4" customWidth="1"/>
    <col min="5" max="5" width="14.140625" style="4" customWidth="1"/>
    <col min="6" max="6" width="14.28125" style="4" customWidth="1"/>
    <col min="7" max="7" width="16.140625" style="4" customWidth="1"/>
    <col min="8" max="8" width="14.421875" style="4" customWidth="1"/>
    <col min="9" max="9" width="17.00390625" style="4" customWidth="1"/>
    <col min="10" max="16384" width="9.140625" style="4" customWidth="1"/>
  </cols>
  <sheetData>
    <row r="1" ht="15">
      <c r="A1" s="3" t="s">
        <v>253</v>
      </c>
    </row>
    <row r="2" ht="15">
      <c r="A2" s="3" t="s">
        <v>251</v>
      </c>
    </row>
    <row r="3" ht="15">
      <c r="A3" s="5" t="s">
        <v>208</v>
      </c>
    </row>
    <row r="5" spans="1:3" ht="15">
      <c r="A5" s="123" t="s">
        <v>209</v>
      </c>
      <c r="B5" s="5" t="s">
        <v>210</v>
      </c>
      <c r="C5" s="5"/>
    </row>
    <row r="12" spans="1:4" s="12" customFormat="1" ht="15">
      <c r="A12" s="124" t="s">
        <v>211</v>
      </c>
      <c r="B12" s="23" t="s">
        <v>212</v>
      </c>
      <c r="C12" s="23"/>
      <c r="D12" s="23"/>
    </row>
    <row r="13" spans="1:4" s="12" customFormat="1" ht="15">
      <c r="A13" s="23"/>
      <c r="B13" s="23"/>
      <c r="C13" s="23"/>
      <c r="D13" s="23"/>
    </row>
    <row r="14" s="12" customFormat="1" ht="14.25"/>
    <row r="15" s="12" customFormat="1" ht="14.25"/>
    <row r="16" s="12" customFormat="1" ht="14.25"/>
    <row r="17" s="12" customFormat="1" ht="14.25"/>
    <row r="18" s="12" customFormat="1" ht="14.25"/>
    <row r="19" spans="1:3" ht="15">
      <c r="A19" s="123" t="s">
        <v>213</v>
      </c>
      <c r="B19" s="5" t="s">
        <v>214</v>
      </c>
      <c r="C19" s="5"/>
    </row>
    <row r="26" spans="1:3" ht="15">
      <c r="A26" s="123" t="s">
        <v>215</v>
      </c>
      <c r="B26" s="5" t="s">
        <v>42</v>
      </c>
      <c r="C26" s="5"/>
    </row>
    <row r="28" ht="14.25">
      <c r="B28" s="4" t="s">
        <v>69</v>
      </c>
    </row>
    <row r="30" spans="1:2" s="12" customFormat="1" ht="15">
      <c r="A30" s="124" t="s">
        <v>216</v>
      </c>
      <c r="B30" s="23" t="s">
        <v>3</v>
      </c>
    </row>
    <row r="31" spans="1:9" s="12" customFormat="1" ht="14.25">
      <c r="A31" s="11"/>
      <c r="F31" s="138" t="s">
        <v>123</v>
      </c>
      <c r="G31" s="138"/>
      <c r="H31" s="138" t="s">
        <v>124</v>
      </c>
      <c r="I31" s="138"/>
    </row>
    <row r="32" spans="1:9" s="12" customFormat="1" ht="14.25">
      <c r="A32" s="11"/>
      <c r="F32" s="83" t="s">
        <v>125</v>
      </c>
      <c r="G32" s="83" t="s">
        <v>126</v>
      </c>
      <c r="H32" s="83" t="s">
        <v>125</v>
      </c>
      <c r="I32" s="83" t="s">
        <v>126</v>
      </c>
    </row>
    <row r="33" spans="6:9" s="12" customFormat="1" ht="14.25">
      <c r="F33" s="20" t="s">
        <v>127</v>
      </c>
      <c r="G33" s="20" t="s">
        <v>127</v>
      </c>
      <c r="H33" s="20" t="s">
        <v>127</v>
      </c>
      <c r="I33" s="20" t="s">
        <v>127</v>
      </c>
    </row>
    <row r="34" spans="6:9" s="12" customFormat="1" ht="14.25">
      <c r="F34" s="17" t="s">
        <v>249</v>
      </c>
      <c r="G34" s="17" t="s">
        <v>272</v>
      </c>
      <c r="H34" s="17" t="str">
        <f>F34</f>
        <v>30.6.2003</v>
      </c>
      <c r="I34" s="17" t="str">
        <f>G34</f>
        <v>30.6.2002</v>
      </c>
    </row>
    <row r="35" spans="6:9" s="12" customFormat="1" ht="14.25">
      <c r="F35" s="20"/>
      <c r="G35" s="20"/>
      <c r="H35" s="20"/>
      <c r="I35" s="20"/>
    </row>
    <row r="36" spans="6:9" s="12" customFormat="1" ht="14.25">
      <c r="F36" s="20" t="s">
        <v>32</v>
      </c>
      <c r="G36" s="20" t="s">
        <v>32</v>
      </c>
      <c r="H36" s="20" t="s">
        <v>32</v>
      </c>
      <c r="I36" s="20" t="s">
        <v>32</v>
      </c>
    </row>
    <row r="37" spans="6:7" s="12" customFormat="1" ht="14.25">
      <c r="F37" s="20"/>
      <c r="G37" s="20"/>
    </row>
    <row r="38" spans="2:7" s="12" customFormat="1" ht="14.25">
      <c r="B38" s="12" t="s">
        <v>128</v>
      </c>
      <c r="F38" s="93"/>
      <c r="G38" s="93"/>
    </row>
    <row r="39" spans="2:9" s="12" customFormat="1" ht="14.25">
      <c r="B39" s="12" t="s">
        <v>129</v>
      </c>
      <c r="F39" s="93">
        <f>H39-470</f>
        <v>150</v>
      </c>
      <c r="G39" s="93">
        <f>I39-95</f>
        <v>59</v>
      </c>
      <c r="H39" s="93">
        <v>620</v>
      </c>
      <c r="I39" s="94">
        <v>154</v>
      </c>
    </row>
    <row r="40" spans="2:9" s="12" customFormat="1" ht="14.25">
      <c r="B40" s="12" t="s">
        <v>289</v>
      </c>
      <c r="F40" s="93">
        <f>H40</f>
        <v>51</v>
      </c>
      <c r="G40" s="93">
        <f>I40</f>
        <v>49</v>
      </c>
      <c r="H40" s="93">
        <v>51</v>
      </c>
      <c r="I40" s="94">
        <v>49</v>
      </c>
    </row>
    <row r="41" spans="6:9" s="12" customFormat="1" ht="14.25">
      <c r="F41" s="93"/>
      <c r="G41" s="93"/>
      <c r="H41" s="93"/>
      <c r="I41" s="94"/>
    </row>
    <row r="42" spans="2:7" ht="14.25">
      <c r="B42" s="4" t="s">
        <v>68</v>
      </c>
      <c r="F42" s="13"/>
      <c r="G42" s="13"/>
    </row>
    <row r="43" spans="2:9" ht="14.25">
      <c r="B43" s="4" t="s">
        <v>129</v>
      </c>
      <c r="F43" s="13">
        <f>H43+20</f>
        <v>-5</v>
      </c>
      <c r="G43" s="13">
        <f>I43+11</f>
        <v>-7</v>
      </c>
      <c r="H43" s="13">
        <v>-25</v>
      </c>
      <c r="I43" s="13">
        <v>-18</v>
      </c>
    </row>
    <row r="44" spans="6:9" ht="14.25">
      <c r="F44" s="76"/>
      <c r="G44" s="76"/>
      <c r="H44" s="96"/>
      <c r="I44" s="96"/>
    </row>
    <row r="45" spans="6:9" ht="14.25">
      <c r="F45" s="13">
        <f>SUM(F39:F43)</f>
        <v>196</v>
      </c>
      <c r="G45" s="13">
        <f>SUM(G39:G43)</f>
        <v>101</v>
      </c>
      <c r="H45" s="13">
        <f>SUM(H39:H43)</f>
        <v>646</v>
      </c>
      <c r="I45" s="13">
        <f>SUM(I39:I43)</f>
        <v>185</v>
      </c>
    </row>
    <row r="46" spans="6:9" ht="14.25">
      <c r="F46" s="13"/>
      <c r="G46" s="13"/>
      <c r="H46" s="13"/>
      <c r="I46" s="13"/>
    </row>
    <row r="47" spans="2:7" ht="14.25">
      <c r="B47" s="4" t="s">
        <v>130</v>
      </c>
      <c r="F47" s="13"/>
      <c r="G47" s="13"/>
    </row>
    <row r="48" spans="2:9" ht="14.25">
      <c r="B48" s="4" t="s">
        <v>52</v>
      </c>
      <c r="F48" s="13">
        <f>H48-330</f>
        <v>290</v>
      </c>
      <c r="G48" s="13">
        <f>I48-393</f>
        <v>194</v>
      </c>
      <c r="H48" s="13">
        <v>620</v>
      </c>
      <c r="I48" s="95">
        <v>587</v>
      </c>
    </row>
    <row r="49" spans="6:9" ht="14.25">
      <c r="F49" s="76"/>
      <c r="G49" s="76"/>
      <c r="H49" s="96"/>
      <c r="I49" s="96"/>
    </row>
    <row r="50" spans="6:9" ht="14.25">
      <c r="F50" s="13">
        <f>SUM(F45:F48)</f>
        <v>486</v>
      </c>
      <c r="G50" s="13">
        <f>SUM(G45:G48)</f>
        <v>295</v>
      </c>
      <c r="H50" s="13">
        <f>SUM(H45:H48)</f>
        <v>1266</v>
      </c>
      <c r="I50" s="13">
        <f>SUM(I45:I48)</f>
        <v>772</v>
      </c>
    </row>
    <row r="51" spans="2:7" ht="14.25">
      <c r="B51" s="4" t="s">
        <v>273</v>
      </c>
      <c r="F51" s="13"/>
      <c r="G51" s="13"/>
    </row>
    <row r="52" spans="2:9" ht="14.25">
      <c r="B52" s="10" t="s">
        <v>274</v>
      </c>
      <c r="F52" s="13">
        <f>H52</f>
        <v>103</v>
      </c>
      <c r="G52" s="13">
        <f>I52</f>
        <v>2</v>
      </c>
      <c r="H52" s="4">
        <v>103</v>
      </c>
      <c r="I52" s="4">
        <v>2</v>
      </c>
    </row>
    <row r="53" spans="6:9" ht="15" thickBot="1">
      <c r="F53" s="97">
        <f>SUM(F50:F52)</f>
        <v>589</v>
      </c>
      <c r="G53" s="97">
        <f>SUM(G50:G52)</f>
        <v>297</v>
      </c>
      <c r="H53" s="98">
        <f>SUM(H50:H52)</f>
        <v>1369</v>
      </c>
      <c r="I53" s="98">
        <f>SUM(I50:I52)</f>
        <v>774</v>
      </c>
    </row>
    <row r="54" spans="6:7" ht="15" thickTop="1">
      <c r="F54" s="99"/>
      <c r="G54" s="99"/>
    </row>
    <row r="55" ht="14.25">
      <c r="B55" s="42" t="s">
        <v>171</v>
      </c>
    </row>
    <row r="56" ht="14.25">
      <c r="B56" s="4" t="s">
        <v>172</v>
      </c>
    </row>
    <row r="57" spans="8:9" ht="14.25">
      <c r="H57" s="100" t="s">
        <v>79</v>
      </c>
      <c r="I57" s="100" t="s">
        <v>145</v>
      </c>
    </row>
    <row r="58" spans="8:9" ht="14.25">
      <c r="H58" s="100" t="s">
        <v>127</v>
      </c>
      <c r="I58" s="100" t="s">
        <v>146</v>
      </c>
    </row>
    <row r="59" spans="8:9" ht="14.25">
      <c r="H59" s="20" t="s">
        <v>32</v>
      </c>
      <c r="I59" s="20" t="s">
        <v>32</v>
      </c>
    </row>
    <row r="60" spans="2:9" ht="15" thickBot="1">
      <c r="B60" s="101" t="s">
        <v>41</v>
      </c>
      <c r="C60" s="101"/>
      <c r="D60" s="101"/>
      <c r="E60" s="101"/>
      <c r="F60" s="101"/>
      <c r="G60" s="101"/>
      <c r="H60" s="102">
        <v>5025</v>
      </c>
      <c r="I60" s="102">
        <v>10289</v>
      </c>
    </row>
    <row r="61" spans="2:9" ht="15" thickTop="1">
      <c r="B61" s="101"/>
      <c r="C61" s="101"/>
      <c r="D61" s="101"/>
      <c r="E61" s="101"/>
      <c r="F61" s="101"/>
      <c r="G61" s="101"/>
      <c r="H61" s="101"/>
      <c r="I61" s="101"/>
    </row>
    <row r="62" spans="2:9" ht="14.25">
      <c r="B62" s="101" t="s">
        <v>141</v>
      </c>
      <c r="C62" s="101"/>
      <c r="D62" s="101"/>
      <c r="E62" s="101"/>
      <c r="F62" s="101"/>
      <c r="G62" s="101"/>
      <c r="H62" s="101">
        <f>ROUND(H60*28%,0)</f>
        <v>1407</v>
      </c>
      <c r="I62" s="101">
        <f>ROUND(I60*28%,0)</f>
        <v>2881</v>
      </c>
    </row>
    <row r="63" spans="2:9" ht="14.25">
      <c r="B63" s="101" t="s">
        <v>139</v>
      </c>
      <c r="C63" s="101"/>
      <c r="D63" s="101"/>
      <c r="E63" s="101"/>
      <c r="F63" s="101"/>
      <c r="G63" s="101"/>
      <c r="H63" s="101">
        <f>I63-45</f>
        <v>13</v>
      </c>
      <c r="I63" s="101">
        <v>58</v>
      </c>
    </row>
    <row r="64" spans="2:9" ht="14.25">
      <c r="B64" s="101" t="s">
        <v>271</v>
      </c>
      <c r="C64" s="101"/>
      <c r="D64" s="101"/>
      <c r="E64" s="101"/>
      <c r="F64" s="101"/>
      <c r="G64" s="101"/>
      <c r="H64" s="101">
        <f>I64</f>
        <v>-14</v>
      </c>
      <c r="I64" s="101">
        <v>-14</v>
      </c>
    </row>
    <row r="65" spans="2:9" ht="14.25">
      <c r="B65" s="101" t="s">
        <v>140</v>
      </c>
      <c r="C65" s="101"/>
      <c r="D65" s="101"/>
      <c r="E65" s="101"/>
      <c r="F65" s="101"/>
      <c r="G65" s="101"/>
      <c r="H65" s="101">
        <v>0</v>
      </c>
      <c r="I65" s="101">
        <v>-8</v>
      </c>
    </row>
    <row r="66" spans="2:9" ht="14.25">
      <c r="B66" s="101" t="s">
        <v>245</v>
      </c>
      <c r="C66" s="101"/>
      <c r="D66" s="101"/>
      <c r="E66" s="101"/>
      <c r="F66" s="101"/>
      <c r="G66" s="101"/>
      <c r="H66" s="101">
        <f>I66+364</f>
        <v>-154</v>
      </c>
      <c r="I66" s="101">
        <v>-518</v>
      </c>
    </row>
    <row r="67" spans="2:9" ht="14.25">
      <c r="B67" s="101" t="s">
        <v>142</v>
      </c>
      <c r="C67" s="101"/>
      <c r="D67" s="101"/>
      <c r="E67" s="101"/>
      <c r="F67" s="101"/>
      <c r="G67" s="101"/>
      <c r="H67" s="103">
        <f>I67+367</f>
        <v>-766</v>
      </c>
      <c r="I67" s="103">
        <v>-1133</v>
      </c>
    </row>
    <row r="68" spans="2:9" ht="14.25">
      <c r="B68" s="101" t="s">
        <v>275</v>
      </c>
      <c r="C68" s="101"/>
      <c r="D68" s="101"/>
      <c r="E68" s="101"/>
      <c r="F68" s="101"/>
      <c r="G68" s="101"/>
      <c r="H68" s="103">
        <f>I68</f>
        <v>103</v>
      </c>
      <c r="I68" s="103">
        <v>103</v>
      </c>
    </row>
    <row r="69" spans="2:9" ht="15">
      <c r="B69" s="101"/>
      <c r="C69" s="101"/>
      <c r="D69" s="101"/>
      <c r="E69" s="101"/>
      <c r="F69" s="101"/>
      <c r="G69" s="101"/>
      <c r="H69" s="104"/>
      <c r="I69" s="104"/>
    </row>
    <row r="70" spans="2:9" ht="15" thickBot="1">
      <c r="B70" s="101"/>
      <c r="C70" s="101"/>
      <c r="D70" s="101"/>
      <c r="E70" s="101"/>
      <c r="F70" s="101"/>
      <c r="G70" s="101"/>
      <c r="H70" s="105">
        <f>SUM(H62:H69)</f>
        <v>589</v>
      </c>
      <c r="I70" s="105">
        <f>SUM(I62:I69)</f>
        <v>1369</v>
      </c>
    </row>
    <row r="71" spans="2:9" ht="15" thickTop="1">
      <c r="B71" s="101"/>
      <c r="C71" s="101"/>
      <c r="D71" s="101"/>
      <c r="E71" s="101"/>
      <c r="F71" s="101"/>
      <c r="G71" s="101"/>
      <c r="H71" s="106"/>
      <c r="I71" s="107"/>
    </row>
    <row r="72" spans="2:9" ht="14.25">
      <c r="B72" s="101" t="s">
        <v>165</v>
      </c>
      <c r="C72" s="101"/>
      <c r="D72" s="101"/>
      <c r="E72" s="101"/>
      <c r="F72" s="101"/>
      <c r="G72" s="101"/>
      <c r="H72" s="106"/>
      <c r="I72" s="107"/>
    </row>
    <row r="73" spans="2:9" ht="14.25">
      <c r="B73" s="101" t="s">
        <v>166</v>
      </c>
      <c r="C73" s="101"/>
      <c r="D73" s="101"/>
      <c r="E73" s="101"/>
      <c r="F73" s="101"/>
      <c r="G73" s="101"/>
      <c r="H73" s="106"/>
      <c r="I73" s="107"/>
    </row>
    <row r="74" spans="2:9" ht="14.25">
      <c r="B74" s="4" t="s">
        <v>167</v>
      </c>
      <c r="C74" s="101"/>
      <c r="D74" s="101"/>
      <c r="E74" s="101"/>
      <c r="F74" s="101"/>
      <c r="G74" s="101"/>
      <c r="H74" s="106"/>
      <c r="I74" s="107"/>
    </row>
    <row r="75" spans="2:9" ht="14.25">
      <c r="B75" s="101" t="s">
        <v>291</v>
      </c>
      <c r="C75" s="101"/>
      <c r="D75" s="101"/>
      <c r="E75" s="101"/>
      <c r="F75" s="101"/>
      <c r="G75" s="101"/>
      <c r="H75" s="106"/>
      <c r="I75" s="107"/>
    </row>
    <row r="76" spans="2:9" ht="14.25">
      <c r="B76" s="42"/>
      <c r="C76" s="108"/>
      <c r="D76" s="101"/>
      <c r="E76" s="101"/>
      <c r="F76" s="101"/>
      <c r="G76" s="101"/>
      <c r="H76" s="106"/>
      <c r="I76" s="107"/>
    </row>
    <row r="77" spans="1:2" ht="15">
      <c r="A77" s="123" t="s">
        <v>217</v>
      </c>
      <c r="B77" s="5" t="s">
        <v>218</v>
      </c>
    </row>
    <row r="79" ht="14.25">
      <c r="B79" s="4" t="s">
        <v>276</v>
      </c>
    </row>
    <row r="81" spans="1:3" ht="15">
      <c r="A81" s="123" t="s">
        <v>219</v>
      </c>
      <c r="B81" s="5" t="s">
        <v>37</v>
      </c>
      <c r="C81" s="5"/>
    </row>
    <row r="82" ht="14.25">
      <c r="A82" s="6"/>
    </row>
    <row r="83" ht="14.25">
      <c r="B83" s="4" t="s">
        <v>244</v>
      </c>
    </row>
    <row r="84" ht="14.25">
      <c r="B84" s="4" t="s">
        <v>290</v>
      </c>
    </row>
    <row r="85" ht="14.25">
      <c r="B85" s="4" t="s">
        <v>277</v>
      </c>
    </row>
    <row r="87" s="12" customFormat="1" ht="14.25">
      <c r="B87" s="12" t="s">
        <v>278</v>
      </c>
    </row>
    <row r="88" spans="6:8" s="12" customFormat="1" ht="14.25">
      <c r="F88" s="34"/>
      <c r="G88" s="34"/>
      <c r="H88" s="109" t="s">
        <v>32</v>
      </c>
    </row>
    <row r="89" spans="6:8" s="12" customFormat="1" ht="14.25">
      <c r="F89" s="34"/>
      <c r="G89" s="34"/>
      <c r="H89" s="34"/>
    </row>
    <row r="90" spans="2:8" s="12" customFormat="1" ht="14.25">
      <c r="B90" s="12" t="s">
        <v>38</v>
      </c>
      <c r="F90" s="34"/>
      <c r="G90" s="34"/>
      <c r="H90" s="110">
        <v>7067</v>
      </c>
    </row>
    <row r="91" spans="2:8" s="12" customFormat="1" ht="14.25">
      <c r="B91" s="12" t="s">
        <v>131</v>
      </c>
      <c r="F91" s="34"/>
      <c r="G91" s="34"/>
      <c r="H91" s="110">
        <v>0</v>
      </c>
    </row>
    <row r="92" spans="6:8" s="12" customFormat="1" ht="14.25">
      <c r="F92" s="34"/>
      <c r="G92" s="34"/>
      <c r="H92" s="111"/>
    </row>
    <row r="93" spans="2:8" s="12" customFormat="1" ht="14.25">
      <c r="B93" s="12" t="s">
        <v>248</v>
      </c>
      <c r="F93" s="34"/>
      <c r="G93" s="34"/>
      <c r="H93" s="34"/>
    </row>
    <row r="94" spans="6:8" s="12" customFormat="1" ht="15" thickBot="1">
      <c r="F94" s="34"/>
      <c r="G94" s="34"/>
      <c r="H94" s="112">
        <f>SUM(H90:H91)</f>
        <v>7067</v>
      </c>
    </row>
    <row r="95" spans="6:8" s="12" customFormat="1" ht="15" thickTop="1">
      <c r="F95" s="34"/>
      <c r="G95" s="34"/>
      <c r="H95" s="34"/>
    </row>
    <row r="96" spans="2:8" s="12" customFormat="1" ht="15" thickBot="1">
      <c r="B96" s="12" t="s">
        <v>132</v>
      </c>
      <c r="F96" s="34"/>
      <c r="G96" s="34"/>
      <c r="H96" s="112">
        <v>14696</v>
      </c>
    </row>
    <row r="97" spans="6:8" ht="15" thickTop="1">
      <c r="F97" s="14"/>
      <c r="G97" s="14"/>
      <c r="H97" s="14"/>
    </row>
    <row r="98" spans="1:8" ht="15">
      <c r="A98" s="123" t="s">
        <v>220</v>
      </c>
      <c r="B98" s="5" t="s">
        <v>221</v>
      </c>
      <c r="F98" s="14"/>
      <c r="G98" s="14"/>
      <c r="H98" s="14"/>
    </row>
    <row r="99" spans="6:8" ht="14.25">
      <c r="F99" s="14"/>
      <c r="G99" s="14"/>
      <c r="H99" s="14"/>
    </row>
    <row r="100" spans="2:8" ht="14.25">
      <c r="B100" s="4" t="s">
        <v>168</v>
      </c>
      <c r="F100" s="14"/>
      <c r="G100" s="14"/>
      <c r="H100" s="14"/>
    </row>
    <row r="101" spans="2:8" ht="14.25">
      <c r="B101" s="4" t="s">
        <v>169</v>
      </c>
      <c r="F101" s="14"/>
      <c r="G101" s="14"/>
      <c r="H101" s="14"/>
    </row>
    <row r="102" spans="6:8" ht="14.25">
      <c r="F102" s="14"/>
      <c r="G102" s="14"/>
      <c r="H102" s="14"/>
    </row>
    <row r="103" spans="1:8" ht="15">
      <c r="A103" s="123" t="s">
        <v>222</v>
      </c>
      <c r="B103" s="5" t="s">
        <v>223</v>
      </c>
      <c r="F103" s="14"/>
      <c r="G103" s="14"/>
      <c r="H103" s="14"/>
    </row>
    <row r="104" spans="6:8" ht="14.25">
      <c r="F104" s="14"/>
      <c r="G104" s="14"/>
      <c r="H104" s="14"/>
    </row>
    <row r="105" spans="6:8" ht="14.25">
      <c r="F105" s="14"/>
      <c r="G105" s="14"/>
      <c r="H105" s="14"/>
    </row>
    <row r="106" spans="6:8" ht="14.25">
      <c r="F106" s="14"/>
      <c r="G106" s="14"/>
      <c r="H106" s="14"/>
    </row>
    <row r="107" spans="1:8" ht="15">
      <c r="A107" s="123" t="s">
        <v>224</v>
      </c>
      <c r="B107" s="5" t="s">
        <v>40</v>
      </c>
      <c r="F107" s="14"/>
      <c r="G107" s="14"/>
      <c r="H107" s="14"/>
    </row>
    <row r="108" spans="6:8" ht="14.25">
      <c r="F108" s="14"/>
      <c r="G108" s="14"/>
      <c r="H108" s="14"/>
    </row>
    <row r="109" spans="2:8" ht="14.25">
      <c r="B109" s="4" t="s">
        <v>170</v>
      </c>
      <c r="F109" s="14"/>
      <c r="G109" s="14"/>
      <c r="H109" s="14"/>
    </row>
    <row r="110" spans="2:8" ht="14.25">
      <c r="B110" s="4" t="s">
        <v>169</v>
      </c>
      <c r="F110" s="14"/>
      <c r="G110" s="14"/>
      <c r="H110" s="14"/>
    </row>
    <row r="111" spans="6:8" ht="14.25">
      <c r="F111" s="14"/>
      <c r="G111" s="14"/>
      <c r="H111" s="14"/>
    </row>
    <row r="112" spans="1:8" ht="15">
      <c r="A112" s="123" t="s">
        <v>225</v>
      </c>
      <c r="B112" s="5" t="s">
        <v>133</v>
      </c>
      <c r="F112" s="14"/>
      <c r="G112" s="14"/>
      <c r="H112" s="14"/>
    </row>
    <row r="113" spans="6:8" ht="14.25">
      <c r="F113" s="14"/>
      <c r="G113" s="14"/>
      <c r="H113" s="14"/>
    </row>
    <row r="114" spans="2:8" ht="14.25">
      <c r="B114" s="4" t="s">
        <v>134</v>
      </c>
      <c r="F114" s="14"/>
      <c r="G114" s="14"/>
      <c r="H114" s="14"/>
    </row>
    <row r="115" spans="6:8" ht="14.25">
      <c r="F115" s="14"/>
      <c r="G115" s="14"/>
      <c r="H115" s="14"/>
    </row>
    <row r="116" spans="1:8" ht="15">
      <c r="A116" s="123" t="s">
        <v>226</v>
      </c>
      <c r="B116" s="5" t="s">
        <v>227</v>
      </c>
      <c r="F116" s="14"/>
      <c r="G116" s="14"/>
      <c r="H116" s="14"/>
    </row>
    <row r="117" spans="6:8" ht="14.25">
      <c r="F117" s="14"/>
      <c r="G117" s="14"/>
      <c r="H117" s="14"/>
    </row>
    <row r="118" spans="2:8" ht="14.25">
      <c r="B118" s="4" t="s">
        <v>294</v>
      </c>
      <c r="F118" s="14"/>
      <c r="G118" s="14"/>
      <c r="H118" s="14"/>
    </row>
    <row r="119" spans="6:8" ht="14.25">
      <c r="F119" s="14"/>
      <c r="G119" s="14"/>
      <c r="H119" s="14"/>
    </row>
    <row r="120" spans="6:9" ht="14.25">
      <c r="F120" s="139" t="s">
        <v>249</v>
      </c>
      <c r="G120" s="139"/>
      <c r="H120" s="140" t="s">
        <v>272</v>
      </c>
      <c r="I120" s="141"/>
    </row>
    <row r="121" spans="7:9" ht="14.25">
      <c r="G121" s="100" t="s">
        <v>285</v>
      </c>
      <c r="I121" s="100" t="s">
        <v>285</v>
      </c>
    </row>
    <row r="122" spans="6:9" ht="14.25">
      <c r="F122" s="100" t="s">
        <v>284</v>
      </c>
      <c r="G122" s="100" t="s">
        <v>286</v>
      </c>
      <c r="H122" s="100" t="s">
        <v>284</v>
      </c>
      <c r="I122" s="100" t="s">
        <v>286</v>
      </c>
    </row>
    <row r="123" spans="6:9" ht="14.25">
      <c r="F123" s="100" t="s">
        <v>32</v>
      </c>
      <c r="G123" s="100" t="s">
        <v>287</v>
      </c>
      <c r="H123" s="100" t="s">
        <v>32</v>
      </c>
      <c r="I123" s="100" t="s">
        <v>287</v>
      </c>
    </row>
    <row r="124" spans="2:9" ht="14.25">
      <c r="B124" s="4" t="s">
        <v>295</v>
      </c>
      <c r="F124" s="14"/>
      <c r="G124" s="14"/>
      <c r="H124" s="14"/>
      <c r="I124" s="116"/>
    </row>
    <row r="125" spans="2:9" ht="14.25">
      <c r="B125" s="4" t="s">
        <v>296</v>
      </c>
      <c r="F125" s="115">
        <v>101</v>
      </c>
      <c r="G125" s="142">
        <v>5</v>
      </c>
      <c r="H125" s="115">
        <v>101</v>
      </c>
      <c r="I125" s="142">
        <v>5</v>
      </c>
    </row>
    <row r="126" spans="2:9" ht="14.25">
      <c r="B126" s="43" t="s">
        <v>297</v>
      </c>
      <c r="F126" s="115"/>
      <c r="G126" s="142"/>
      <c r="H126" s="115"/>
      <c r="I126" s="142"/>
    </row>
    <row r="127" spans="2:9" ht="14.25">
      <c r="B127" s="4" t="s">
        <v>298</v>
      </c>
      <c r="C127" s="43"/>
      <c r="D127" s="43"/>
      <c r="E127" s="43"/>
      <c r="F127" s="48">
        <v>296</v>
      </c>
      <c r="G127" s="143">
        <v>14.8</v>
      </c>
      <c r="H127" s="48">
        <v>0</v>
      </c>
      <c r="I127" s="143">
        <v>0</v>
      </c>
    </row>
    <row r="128" spans="2:9" ht="15" thickBot="1">
      <c r="B128" s="43"/>
      <c r="C128" s="43"/>
      <c r="D128" s="43"/>
      <c r="E128" s="43"/>
      <c r="F128" s="144">
        <f>SUM(F125:F127)</f>
        <v>397</v>
      </c>
      <c r="G128" s="145">
        <f>SUM(G125:G127)</f>
        <v>19.8</v>
      </c>
      <c r="H128" s="144">
        <f>SUM(H125:H127)</f>
        <v>101</v>
      </c>
      <c r="I128" s="145">
        <f>SUM(I125:I127)</f>
        <v>5</v>
      </c>
    </row>
    <row r="129" spans="2:9" ht="15" thickTop="1">
      <c r="B129" s="121"/>
      <c r="C129" s="121"/>
      <c r="D129" s="121"/>
      <c r="E129" s="121"/>
      <c r="F129" s="121"/>
      <c r="G129" s="121"/>
      <c r="H129" s="121"/>
      <c r="I129" s="121"/>
    </row>
    <row r="130" spans="2:9" ht="14.25">
      <c r="B130" s="121" t="s">
        <v>299</v>
      </c>
      <c r="C130" s="121"/>
      <c r="D130" s="121"/>
      <c r="E130" s="121"/>
      <c r="F130" s="121"/>
      <c r="G130" s="121"/>
      <c r="H130" s="121"/>
      <c r="I130" s="121"/>
    </row>
    <row r="131" spans="6:8" ht="14.25">
      <c r="F131" s="14"/>
      <c r="G131" s="14"/>
      <c r="H131" s="14"/>
    </row>
    <row r="132" spans="1:8" ht="15">
      <c r="A132" s="123" t="s">
        <v>228</v>
      </c>
      <c r="B132" s="5" t="s">
        <v>135</v>
      </c>
      <c r="F132" s="14"/>
      <c r="G132" s="14"/>
      <c r="H132" s="14"/>
    </row>
    <row r="133" spans="6:8" ht="14.25">
      <c r="F133" s="14"/>
      <c r="G133" s="14"/>
      <c r="H133" s="14"/>
    </row>
    <row r="134" spans="6:9" ht="14.25">
      <c r="F134" s="138" t="s">
        <v>123</v>
      </c>
      <c r="G134" s="138"/>
      <c r="H134" s="138" t="s">
        <v>124</v>
      </c>
      <c r="I134" s="138"/>
    </row>
    <row r="135" spans="6:9" ht="14.25">
      <c r="F135" s="83" t="s">
        <v>125</v>
      </c>
      <c r="G135" s="83" t="s">
        <v>126</v>
      </c>
      <c r="H135" s="83" t="s">
        <v>125</v>
      </c>
      <c r="I135" s="83" t="s">
        <v>126</v>
      </c>
    </row>
    <row r="136" spans="6:9" ht="14.25">
      <c r="F136" s="20" t="s">
        <v>127</v>
      </c>
      <c r="G136" s="20" t="s">
        <v>127</v>
      </c>
      <c r="H136" s="20" t="s">
        <v>127</v>
      </c>
      <c r="I136" s="20" t="s">
        <v>127</v>
      </c>
    </row>
    <row r="137" spans="6:9" ht="14.25">
      <c r="F137" s="17" t="str">
        <f>H137</f>
        <v>30.6.2003</v>
      </c>
      <c r="G137" s="17" t="str">
        <f>I137</f>
        <v>30.6.2002</v>
      </c>
      <c r="H137" s="17" t="s">
        <v>249</v>
      </c>
      <c r="I137" s="17" t="s">
        <v>272</v>
      </c>
    </row>
    <row r="138" spans="6:9" ht="14.25">
      <c r="F138" s="20"/>
      <c r="G138" s="20"/>
      <c r="H138" s="20"/>
      <c r="I138" s="20"/>
    </row>
    <row r="139" spans="6:9" ht="14.25">
      <c r="F139" s="20" t="s">
        <v>32</v>
      </c>
      <c r="G139" s="20" t="s">
        <v>32</v>
      </c>
      <c r="H139" s="20" t="s">
        <v>32</v>
      </c>
      <c r="I139" s="20" t="s">
        <v>32</v>
      </c>
    </row>
    <row r="140" spans="6:8" ht="14.25">
      <c r="F140" s="14"/>
      <c r="G140" s="14"/>
      <c r="H140" s="14"/>
    </row>
    <row r="141" spans="2:9" ht="14.25">
      <c r="B141" s="4" t="s">
        <v>74</v>
      </c>
      <c r="F141" s="14">
        <v>4436</v>
      </c>
      <c r="G141" s="14">
        <v>4163</v>
      </c>
      <c r="H141" s="14">
        <v>8920</v>
      </c>
      <c r="I141" s="14">
        <v>6340</v>
      </c>
    </row>
    <row r="142" spans="6:8" ht="14.25">
      <c r="F142" s="14"/>
      <c r="G142" s="14"/>
      <c r="H142" s="14"/>
    </row>
    <row r="143" spans="2:9" ht="14.25">
      <c r="B143" s="4" t="s">
        <v>136</v>
      </c>
      <c r="F143" s="14">
        <v>2006</v>
      </c>
      <c r="G143" s="14">
        <v>2006</v>
      </c>
      <c r="H143" s="14">
        <v>2006</v>
      </c>
      <c r="I143" s="14">
        <v>2006</v>
      </c>
    </row>
    <row r="144" spans="6:9" ht="14.25">
      <c r="F144" s="14"/>
      <c r="G144" s="14"/>
      <c r="H144" s="14"/>
      <c r="I144" s="14"/>
    </row>
    <row r="145" spans="2:9" ht="14.25">
      <c r="B145" s="4" t="s">
        <v>246</v>
      </c>
      <c r="F145" s="132">
        <f>(F141/F143)*100</f>
        <v>221.13659022931205</v>
      </c>
      <c r="G145" s="132">
        <f>(G141/G143)*100</f>
        <v>207.52741774675974</v>
      </c>
      <c r="H145" s="132">
        <f>(H141/H143)*100</f>
        <v>444.66600199401796</v>
      </c>
      <c r="I145" s="132">
        <f>(I141/I143)*100</f>
        <v>316.0518444666002</v>
      </c>
    </row>
    <row r="146" spans="6:9" ht="15" thickBot="1">
      <c r="F146" s="113"/>
      <c r="G146" s="113"/>
      <c r="H146" s="113"/>
      <c r="I146" s="114"/>
    </row>
    <row r="147" spans="6:9" ht="15" thickTop="1">
      <c r="F147" s="115"/>
      <c r="G147" s="115"/>
      <c r="H147" s="115"/>
      <c r="I147" s="116"/>
    </row>
    <row r="148" spans="1:9" ht="15">
      <c r="A148" s="125" t="s">
        <v>229</v>
      </c>
      <c r="B148" s="36" t="s">
        <v>164</v>
      </c>
      <c r="F148" s="115"/>
      <c r="G148" s="115"/>
      <c r="H148" s="115"/>
      <c r="I148" s="116"/>
    </row>
    <row r="149" spans="1:9" ht="14.25">
      <c r="A149" s="43"/>
      <c r="B149" s="43"/>
      <c r="F149" s="115"/>
      <c r="G149" s="115"/>
      <c r="H149" s="115"/>
      <c r="I149" s="116"/>
    </row>
    <row r="150" spans="1:8" ht="14.25">
      <c r="A150" s="43"/>
      <c r="B150" s="43" t="s">
        <v>292</v>
      </c>
      <c r="F150" s="14"/>
      <c r="G150" s="14"/>
      <c r="H150" s="14"/>
    </row>
    <row r="151" spans="6:8" ht="14.25">
      <c r="F151" s="14"/>
      <c r="G151" s="14"/>
      <c r="H151" s="14"/>
    </row>
  </sheetData>
  <sheetProtection password="CCE3" sheet="1" objects="1" scenarios="1"/>
  <mergeCells count="6">
    <mergeCell ref="F31:G31"/>
    <mergeCell ref="H31:I31"/>
    <mergeCell ref="F134:G134"/>
    <mergeCell ref="H134:I134"/>
    <mergeCell ref="F120:G120"/>
    <mergeCell ref="H120:I120"/>
  </mergeCells>
  <printOptions horizontalCentered="1"/>
  <pageMargins left="0.5118110236220472" right="0.5511811023622047" top="0.7480314960629921" bottom="0.5118110236220472" header="0.5118110236220472" footer="0.2362204724409449"/>
  <pageSetup horizontalDpi="600" verticalDpi="600" orientation="portrait" paperSize="9" scale="86" r:id="rId2"/>
  <rowBreaks count="2" manualBreakCount="2">
    <brk id="53" max="8" man="1"/>
    <brk id="10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2003-08-28T10:45:45Z</cp:lastPrinted>
  <dcterms:created xsi:type="dcterms:W3CDTF">1998-09-17T05:25:10Z</dcterms:created>
  <dcterms:modified xsi:type="dcterms:W3CDTF">2003-08-28T10:45:50Z</dcterms:modified>
  <cp:category/>
  <cp:version/>
  <cp:contentType/>
  <cp:contentStatus/>
</cp:coreProperties>
</file>