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75" tabRatio="1000" activeTab="5"/>
  </bookViews>
  <sheets>
    <sheet name="QR_BS" sheetId="1" r:id="rId1"/>
    <sheet name="QR" sheetId="2" r:id="rId2"/>
    <sheet name="QR_equity" sheetId="3" r:id="rId3"/>
    <sheet name="QR_cash flow" sheetId="4" r:id="rId4"/>
    <sheet name="QR_N((MASB)" sheetId="5" r:id="rId5"/>
    <sheet name="QR_N(KLSE)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'[5]FF-13'!#REF!</definedName>
    <definedName name="AA" localSheetId="3">'[4]BPR'!$F$11</definedName>
    <definedName name="AA" localSheetId="4">'[4]BPR'!$F$11</definedName>
    <definedName name="AA" localSheetId="5">'[4]BPR'!$F$11</definedName>
    <definedName name="AA">'[2]BPR'!$F$11</definedName>
    <definedName name="aaa">'[4]BPR'!$F$11</definedName>
    <definedName name="analysisde1">'[12]gl'!#REF!</definedName>
    <definedName name="analysisde2">'[12]gl'!#REF!</definedName>
    <definedName name="appendix1">'[12]gl'!#REF!</definedName>
    <definedName name="appendix2_1">'[12]gl'!#REF!</definedName>
    <definedName name="appendix2_2">'[12]gl'!#REF!</definedName>
    <definedName name="ascas">'[14]FF-13'!$5:$9</definedName>
    <definedName name="awps">'[6]FF-6'!$A$5:$K$9</definedName>
    <definedName name="axl">'[14]FF-13'!$A$20:$T$37</definedName>
    <definedName name="b">'[13]DD'!$F$6</definedName>
    <definedName name="bb">'[15]C'!$B$9:$I$10</definedName>
    <definedName name="ca">#REF!</definedName>
    <definedName name="cc">'[15]C'!$B$9:$I$10</definedName>
    <definedName name="d">'[13]DD'!$L$6</definedName>
    <definedName name="Data" localSheetId="3">'[4]BPR'!$F$11</definedName>
    <definedName name="Data" localSheetId="4">'[4]BPR'!$F$11</definedName>
    <definedName name="Data" localSheetId="5">'[4]BPR'!$F$11</definedName>
    <definedName name="Data">'[2]BPR'!$F$11</definedName>
    <definedName name="Date" localSheetId="3">#REF!</definedName>
    <definedName name="Date" localSheetId="4">#REF!</definedName>
    <definedName name="Date" localSheetId="5">#REF!</definedName>
    <definedName name="Date">#REF!</definedName>
    <definedName name="dd">'[18]FSA'!$A$1</definedName>
    <definedName name="esther">'[16]FF-6'!$A$5:$K$9</definedName>
    <definedName name="NAME">'[1]FSA'!$A$1</definedName>
    <definedName name="OCT" localSheetId="3">'[19]FF-3'!$A$9:$K$11</definedName>
    <definedName name="OCT" localSheetId="4">'[19]FF-3'!$A$9:$K$11</definedName>
    <definedName name="OCT" localSheetId="5">'[19]FF-3'!$A$9:$K$11</definedName>
    <definedName name="OCT">'[3]FF-3'!$A$9:$K$11</definedName>
    <definedName name="OCT334" localSheetId="3">'[19]FF-3'!$1:$8</definedName>
    <definedName name="OCT334" localSheetId="4">'[19]FF-3'!$1:$8</definedName>
    <definedName name="OCT334" localSheetId="5">'[19]FF-3'!$1:$8</definedName>
    <definedName name="OCT334">'[3]FF-3'!$1:$8</definedName>
    <definedName name="pa">'[9]FF-2'!$A$1:$K$88</definedName>
    <definedName name="PP">'[4]BPR'!$F$11</definedName>
    <definedName name="_xlnm.Print_Area" localSheetId="1">'QR'!$A$1:$H$51</definedName>
    <definedName name="_xlnm.Print_Area" localSheetId="4">'QR_N((MASB)'!$A$1:$J$126</definedName>
    <definedName name="_xlnm.Print_Area" localSheetId="5">'QR_N(KLSE)'!$A$1:$I$133</definedName>
    <definedName name="Print_Area_MI" localSheetId="3">#REF!</definedName>
    <definedName name="Print_Area_MI" localSheetId="4">#REF!</definedName>
    <definedName name="Print_Area_MI" localSheetId="5">#REF!</definedName>
    <definedName name="Print_Area_MI">'[7]FF-2'!$A$1:$K$88</definedName>
    <definedName name="_xlnm.Print_Titles" localSheetId="4">'QR_N((MASB)'!$1:$3</definedName>
    <definedName name="_xlnm.Print_Titles" localSheetId="5">'QR_N(KLSE)'!$1:$3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>'[10]FF-2(1)'!$1:$8</definedName>
    <definedName name="qq">'[2]BPR'!$F$11</definedName>
    <definedName name="S.FMC">'[17]C'!$1:$8</definedName>
    <definedName name="trialbal1">'[12]gl'!#REF!</definedName>
    <definedName name="wps">'[8]FF-6'!$A$5:$K$9</definedName>
    <definedName name="YE">'[1]FSA'!$A$2</definedName>
  </definedNames>
  <calcPr fullCalcOnLoad="1"/>
</workbook>
</file>

<file path=xl/sharedStrings.xml><?xml version="1.0" encoding="utf-8"?>
<sst xmlns="http://schemas.openxmlformats.org/spreadsheetml/2006/main" count="398" uniqueCount="291">
  <si>
    <t>Total</t>
  </si>
  <si>
    <t>CURRENT ASSETS</t>
  </si>
  <si>
    <t>CURRENT LIABILITIES</t>
  </si>
  <si>
    <t>Taxation</t>
  </si>
  <si>
    <t>Provision for retirement benefits</t>
  </si>
  <si>
    <t>NET CURRENT ASSETS</t>
  </si>
  <si>
    <t>Profit before taxation</t>
  </si>
  <si>
    <t>Reserves</t>
  </si>
  <si>
    <t>Depreciation</t>
  </si>
  <si>
    <t>CASH FLOWS FROM OPERATING ACTIVITIES</t>
  </si>
  <si>
    <t>Adjustments for :</t>
  </si>
  <si>
    <t xml:space="preserve"> Depreciation</t>
  </si>
  <si>
    <t xml:space="preserve"> Dividend income</t>
  </si>
  <si>
    <t xml:space="preserve"> Interest income</t>
  </si>
  <si>
    <t>Operating profit before working capital changes</t>
  </si>
  <si>
    <t>CASH FLOWS FROM INVESTING ACTIVITIES</t>
  </si>
  <si>
    <t>Interest received</t>
  </si>
  <si>
    <t>Net cash from investing activities</t>
  </si>
  <si>
    <t>NET INCREASE IN CASH AND CASH</t>
  </si>
  <si>
    <t xml:space="preserve">  EQUIVALENTS</t>
  </si>
  <si>
    <t>CASH AND CASH EQUIVALENTS AT BEGINNING</t>
  </si>
  <si>
    <t>CASH AND CASH EQUIVALENTS AT END OF THE</t>
  </si>
  <si>
    <t>Plantation</t>
  </si>
  <si>
    <t>1.</t>
  </si>
  <si>
    <t>2.</t>
  </si>
  <si>
    <t>3.</t>
  </si>
  <si>
    <t>4.</t>
  </si>
  <si>
    <t>5.</t>
  </si>
  <si>
    <t>6.</t>
  </si>
  <si>
    <t>KLUANG RUBBER COMPANY (MALAYA) BERHAD</t>
  </si>
  <si>
    <t>to date</t>
  </si>
  <si>
    <t>RM'000</t>
  </si>
  <si>
    <t xml:space="preserve"> </t>
  </si>
  <si>
    <t>As at</t>
  </si>
  <si>
    <t xml:space="preserve">   Cash and short term deposits</t>
  </si>
  <si>
    <t>Share Capital</t>
  </si>
  <si>
    <t>Quoted securities</t>
  </si>
  <si>
    <t xml:space="preserve">    Total investment at cost</t>
  </si>
  <si>
    <t>Changes in the Composition of the Group</t>
  </si>
  <si>
    <t>Off Balance Sheet Financial Instruments</t>
  </si>
  <si>
    <t>Profit before tax</t>
  </si>
  <si>
    <t>Profit Forecast and Profit Guarantee</t>
  </si>
  <si>
    <t>Revenue</t>
  </si>
  <si>
    <t>Dividend received from associated companies</t>
  </si>
  <si>
    <t>Cultivation</t>
  </si>
  <si>
    <t>General</t>
  </si>
  <si>
    <t>KLUANG RUBER COMPANY (MALAYA) BERHAD</t>
  </si>
  <si>
    <t>Share</t>
  </si>
  <si>
    <t>capital</t>
  </si>
  <si>
    <t>Capital</t>
  </si>
  <si>
    <t>reserves</t>
  </si>
  <si>
    <t>Share of</t>
  </si>
  <si>
    <t>associated</t>
  </si>
  <si>
    <t>companies</t>
  </si>
  <si>
    <t>Exchange</t>
  </si>
  <si>
    <t>fluctuation</t>
  </si>
  <si>
    <t>reserve</t>
  </si>
  <si>
    <t xml:space="preserve">and </t>
  </si>
  <si>
    <t>replacement</t>
  </si>
  <si>
    <t xml:space="preserve">Property/ </t>
  </si>
  <si>
    <t>investment</t>
  </si>
  <si>
    <t>Retained</t>
  </si>
  <si>
    <t>profits</t>
  </si>
  <si>
    <t>Prior year adjustment</t>
  </si>
  <si>
    <t>Property, plant and equipment</t>
  </si>
  <si>
    <t>Other Investments</t>
  </si>
  <si>
    <t xml:space="preserve">   Inventories</t>
  </si>
  <si>
    <t xml:space="preserve">   Trade and other receivables</t>
  </si>
  <si>
    <t xml:space="preserve">   Trade and other payables</t>
  </si>
  <si>
    <t>Deferred taxation</t>
  </si>
  <si>
    <t>There is no profit forecast or profit guarantee.</t>
  </si>
  <si>
    <t>Receivables</t>
  </si>
  <si>
    <t>Inventories</t>
  </si>
  <si>
    <t>Payables</t>
  </si>
  <si>
    <t>Effects of exchange rate changes on cash and cash equivalents</t>
  </si>
  <si>
    <t>2002</t>
  </si>
  <si>
    <t>Investments</t>
  </si>
  <si>
    <t>Consolidated</t>
  </si>
  <si>
    <t>Total revenue</t>
  </si>
  <si>
    <t>Result</t>
  </si>
  <si>
    <t>Current</t>
  </si>
  <si>
    <t xml:space="preserve">As at </t>
  </si>
  <si>
    <t>NON- CURRENT ASSETS</t>
  </si>
  <si>
    <t>Associated companies</t>
  </si>
  <si>
    <t>FINANCED BY:</t>
  </si>
  <si>
    <t xml:space="preserve">   Taxation</t>
  </si>
  <si>
    <t>Shareholders' equity</t>
  </si>
  <si>
    <t>Comparative</t>
  </si>
  <si>
    <t>quarter ended</t>
  </si>
  <si>
    <t>Cumulative</t>
  </si>
  <si>
    <t xml:space="preserve">Cumulative </t>
  </si>
  <si>
    <t>Other Operating Income</t>
  </si>
  <si>
    <t>Changes in Inventories</t>
  </si>
  <si>
    <t>Staff Costs</t>
  </si>
  <si>
    <t>Subcontractor Labour Cost, Fertilizer and Chemical Costs</t>
  </si>
  <si>
    <t>Other Operating Expenses</t>
  </si>
  <si>
    <t>Foreign Exchange (Loss)/ Gain</t>
  </si>
  <si>
    <t xml:space="preserve"> Provision for retirement benefit</t>
  </si>
  <si>
    <t xml:space="preserve"> Share of  results of associated company</t>
  </si>
  <si>
    <t>Cash generated from operations</t>
  </si>
  <si>
    <t xml:space="preserve"> Taxes paid</t>
  </si>
  <si>
    <t>Net cash from operating activities</t>
  </si>
  <si>
    <t>Non-distributable</t>
  </si>
  <si>
    <t>Distributable</t>
  </si>
  <si>
    <t>RM '000</t>
  </si>
  <si>
    <t>At 30 June 2002 as previously stated</t>
  </si>
  <si>
    <t>Restated balance</t>
  </si>
  <si>
    <t xml:space="preserve">Net profit not recognised in </t>
  </si>
  <si>
    <t xml:space="preserve">  income statement</t>
  </si>
  <si>
    <t xml:space="preserve">    Basic</t>
  </si>
  <si>
    <t>Basis of Preparation</t>
  </si>
  <si>
    <t>weather conditions, production cycle and age of palms.</t>
  </si>
  <si>
    <t xml:space="preserve">There were no issuance and repayment of debts and equity securities, share buy-backs, share </t>
  </si>
  <si>
    <t>Dividend Paid</t>
  </si>
  <si>
    <t>amendment from the previous annual financial report.</t>
  </si>
  <si>
    <t>Contingent Liabilities</t>
  </si>
  <si>
    <t>Changes in Estimates</t>
  </si>
  <si>
    <t>REVENUE AND EXPENSES</t>
  </si>
  <si>
    <t xml:space="preserve">   External </t>
  </si>
  <si>
    <t xml:space="preserve">   Segment result</t>
  </si>
  <si>
    <t xml:space="preserve">   Unallocated corporate expenses</t>
  </si>
  <si>
    <t xml:space="preserve">   Foreign exchange (loss)/gain</t>
  </si>
  <si>
    <t xml:space="preserve">   Profit from operations</t>
  </si>
  <si>
    <t xml:space="preserve">   Share of results of associated co.</t>
  </si>
  <si>
    <t xml:space="preserve">   Profit after taxation</t>
  </si>
  <si>
    <t>Individual Quarter</t>
  </si>
  <si>
    <t>Cumulative Quarter</t>
  </si>
  <si>
    <t>Current Year</t>
  </si>
  <si>
    <t>Preceding Year</t>
  </si>
  <si>
    <t>Quarter</t>
  </si>
  <si>
    <t>Current year's provision:</t>
  </si>
  <si>
    <t xml:space="preserve">  Malaysian income tax</t>
  </si>
  <si>
    <t xml:space="preserve">Share of taxation of associated </t>
  </si>
  <si>
    <t xml:space="preserve">    Less: Provision for diminution in value of investments</t>
  </si>
  <si>
    <t xml:space="preserve">    Total investment at market value </t>
  </si>
  <si>
    <t>Changes in Material Litigation</t>
  </si>
  <si>
    <t>There was no pending material litigation as at the date of the issue of this quarterly report.</t>
  </si>
  <si>
    <t>Basic Earnings Per Share</t>
  </si>
  <si>
    <t xml:space="preserve">Ordinary shares </t>
  </si>
  <si>
    <t>There were no contingent liabilities as at the date of the issue of this quarterly report.</t>
  </si>
  <si>
    <t>Expenses not deductible for tax purposes</t>
  </si>
  <si>
    <t>First RM100,000 at 20% tax rate</t>
  </si>
  <si>
    <t>Tax rate applicable for the current year at 28%</t>
  </si>
  <si>
    <t xml:space="preserve">Share of associated companies results at lower tax rate </t>
  </si>
  <si>
    <t xml:space="preserve">   Tax recoverable</t>
  </si>
  <si>
    <t>Deferred tax assets</t>
  </si>
  <si>
    <t>Financial</t>
  </si>
  <si>
    <t>year-to-date</t>
  </si>
  <si>
    <t>Transfer (to)/ from reserves</t>
  </si>
  <si>
    <t xml:space="preserve">   with the Annual Financial Report for the year ended 30 June 2002)</t>
  </si>
  <si>
    <t xml:space="preserve">  Annual Financial Report for the year ended 30 June 2002)</t>
  </si>
  <si>
    <t xml:space="preserve">  with the Annual Financial Report for the year ended 30 June 2002)</t>
  </si>
  <si>
    <t xml:space="preserve">Comparative figures for segmental reporting have been adjusted to conform with the </t>
  </si>
  <si>
    <t>changes in the presentation of the current quarter.</t>
  </si>
  <si>
    <t>(b)  MASB 23: Impairment of Assets</t>
  </si>
  <si>
    <t>(a)  MASB 22: Segmental Reporting</t>
  </si>
  <si>
    <t>There is no financial impact on the interim financial report as a result of the application</t>
  </si>
  <si>
    <t>of this standard.</t>
  </si>
  <si>
    <t>(c)  MASB 25: Income Taxes</t>
  </si>
  <si>
    <t>The effects of the application of this standard has been accounted for retrospectively.</t>
  </si>
  <si>
    <t>interim report.</t>
  </si>
  <si>
    <t xml:space="preserve">The revenue and earnings are impacted by the production of fresh fruit bunches and volatility </t>
  </si>
  <si>
    <t>of the selling price of crude palm oil. The production of fresh fruit bunches is influenced by</t>
  </si>
  <si>
    <t>to-date.</t>
  </si>
  <si>
    <t>The valuations of property, plant and equipment have been brought forward, without</t>
  </si>
  <si>
    <t>Listing Requirements</t>
  </si>
  <si>
    <t>A prior year adjustment has been effected to account for the deferred tax on the temporary differences</t>
  </si>
  <si>
    <t xml:space="preserve">pertaining to the provision for retirement benefits.  The deferred tax asset has been accounted for </t>
  </si>
  <si>
    <t>retrospectively.  The application of MASB 25 has the effect of reducing the Group's previous year retained</t>
  </si>
  <si>
    <t>profits by RM675,000.</t>
  </si>
  <si>
    <t>There was no corporate proposal announced by the Company as at the date of the issue of this quarterly</t>
  </si>
  <si>
    <t>report.</t>
  </si>
  <si>
    <t>There were no financial instruments with off balance sheet risk as at the date of the issue of this quarterly</t>
  </si>
  <si>
    <t>The reconciliation of the tax expense and the product of accounting profit multiplied by the applicable rate</t>
  </si>
  <si>
    <t>is as follows :</t>
  </si>
  <si>
    <t>(The Condensed Consolidated Statement of Changes in Equity should be read in conjunction with the Audited Financial Report for the year ended</t>
  </si>
  <si>
    <t xml:space="preserve"> 30 June 2002)</t>
  </si>
  <si>
    <t>CONDENSED CONSOLIDATED BALANCE SHEET</t>
  </si>
  <si>
    <t>Condensed Consolidated Income Statement</t>
  </si>
  <si>
    <t>Increase during the period</t>
  </si>
  <si>
    <t>Net profit for the period</t>
  </si>
  <si>
    <t>Net profit/ (Loss) attributable to shareholders</t>
  </si>
  <si>
    <t>31.3.2003</t>
  </si>
  <si>
    <t>For the quarter ended 31 March 2003</t>
  </si>
  <si>
    <t>2003</t>
  </si>
  <si>
    <t>9-month</t>
  </si>
  <si>
    <t>9 month quarter ended</t>
  </si>
  <si>
    <t>At 31 March 2003</t>
  </si>
  <si>
    <t>9 months</t>
  </si>
  <si>
    <t>PART A- EXPLANATORY NOTES PERSUANT TO MASB 26</t>
  </si>
  <si>
    <t>The interim financial statements are unaudited and have been prepared in accordance with the</t>
  </si>
  <si>
    <t xml:space="preserve">requirements of MASB 26: Interim Financial Reporting and paragraph 9.22 of the Listing </t>
  </si>
  <si>
    <t>Requirements of the Kuala Lumpur Stock Exchange ("KLSE").</t>
  </si>
  <si>
    <t xml:space="preserve">The interim financial statements should be read in conjunction with the audited financial statements </t>
  </si>
  <si>
    <t>for the year ended 30 June 2002.</t>
  </si>
  <si>
    <t>The same accounting policies and methods of computation are followed in the interim financial</t>
  </si>
  <si>
    <t xml:space="preserve">statements as compared with the financial statements for the year ended 30 June 2002, except </t>
  </si>
  <si>
    <t>for the adoption of new applicable approved accounting standards set out below:</t>
  </si>
  <si>
    <t>Auditors' Report on Preceding Annual Financial Statements</t>
  </si>
  <si>
    <t>The auditors' report on the financial statements for the year ended 30 June 2002 was not</t>
  </si>
  <si>
    <t>qualified.</t>
  </si>
  <si>
    <t>Comments About Seasonal or Cyclical Factors</t>
  </si>
  <si>
    <t>Unusual Items Due to their Nature, Size or Incidence</t>
  </si>
  <si>
    <t>during the financial period ended 31 March 2003.</t>
  </si>
  <si>
    <t>There were no unusual items affecting assets, liabilities, equity, net income, or cash flows</t>
  </si>
  <si>
    <t>Debt and Equity Securities</t>
  </si>
  <si>
    <t xml:space="preserve">cancellation, share held as treasury shares and resale of treasury shares for the 9 months </t>
  </si>
  <si>
    <t>7.</t>
  </si>
  <si>
    <t>8.</t>
  </si>
  <si>
    <t>Segmental Information</t>
  </si>
  <si>
    <t>9-Month Cumulative to-date</t>
  </si>
  <si>
    <t xml:space="preserve">   Foreign exchange gain</t>
  </si>
  <si>
    <t>The financial effects of the application of this standard is disclosed in Note 17 to this</t>
  </si>
  <si>
    <t>9.</t>
  </si>
  <si>
    <t>Carrying Amount of Revalued Assets</t>
  </si>
  <si>
    <t>10.</t>
  </si>
  <si>
    <t>Subsequent Events</t>
  </si>
  <si>
    <t>There were no material events subsequent to the end of the current quarter.</t>
  </si>
  <si>
    <t>11.</t>
  </si>
  <si>
    <t>12.</t>
  </si>
  <si>
    <t>Part B- Explanatory Notes Pursuant to Appendix 9B of the Listing Requirements of KLSE</t>
  </si>
  <si>
    <t>13.</t>
  </si>
  <si>
    <t>Performance Review</t>
  </si>
  <si>
    <t>14.</t>
  </si>
  <si>
    <t>Comment on Material Change in Profit Before Taxation</t>
  </si>
  <si>
    <t>15.</t>
  </si>
  <si>
    <t>Commentary on Prospects</t>
  </si>
  <si>
    <t>16.</t>
  </si>
  <si>
    <t>17.</t>
  </si>
  <si>
    <t>31.3.2002</t>
  </si>
  <si>
    <t>18.</t>
  </si>
  <si>
    <t>Sale of Unquoted Investments and Properties</t>
  </si>
  <si>
    <t>There was no sale of investments and/ or properties for current quarter and 9 months to-date.</t>
  </si>
  <si>
    <t>19.</t>
  </si>
  <si>
    <t>(b) Summary of details of all investments in quoted securities as at 31 March 2003:</t>
  </si>
  <si>
    <t>20.</t>
  </si>
  <si>
    <t>Corporate Proposals</t>
  </si>
  <si>
    <t>21.</t>
  </si>
  <si>
    <t>Borrowings and Debt Securities</t>
  </si>
  <si>
    <t>22.</t>
  </si>
  <si>
    <t>23.</t>
  </si>
  <si>
    <t>24.</t>
  </si>
  <si>
    <t>Dividend Payable</t>
  </si>
  <si>
    <t>25.</t>
  </si>
  <si>
    <t>26.</t>
  </si>
  <si>
    <t>(The Condensed Consolidated Income Statement should be read in conjunction with the</t>
  </si>
  <si>
    <t>( The Condensed Consolidated Balance Sheet should be read in conjunction</t>
  </si>
  <si>
    <t>Condensed Consolidated Statement of Changes in Equity</t>
  </si>
  <si>
    <t>Condensed Consolidated Cash Flow Statement</t>
  </si>
  <si>
    <t>(The Condensed Consolidated Cash Flow Statement should be read in conjunction</t>
  </si>
  <si>
    <t xml:space="preserve">  OF THE PERIOD</t>
  </si>
  <si>
    <t xml:space="preserve">  PERIOD</t>
  </si>
  <si>
    <t>Taxation:</t>
  </si>
  <si>
    <t xml:space="preserve">    Company</t>
  </si>
  <si>
    <t xml:space="preserve">    Associates</t>
  </si>
  <si>
    <t>Share of Results of Associates</t>
  </si>
  <si>
    <t>Profit before Taxation</t>
  </si>
  <si>
    <t>Earnings per share (sen)</t>
  </si>
  <si>
    <t xml:space="preserve"> Unrealised foreign exchange gain</t>
  </si>
  <si>
    <t>(a) The increase in the investment in the current quarter is mainly due to additional share acquired</t>
  </si>
  <si>
    <t>Profits in subsidiary not subject to tax</t>
  </si>
  <si>
    <t>Basic earnings per share (sen)</t>
  </si>
  <si>
    <t>Profit / (Loss) after Taxation</t>
  </si>
  <si>
    <t>Profit from Operations</t>
  </si>
  <si>
    <t xml:space="preserve">    Total investment at carrying value</t>
  </si>
  <si>
    <t xml:space="preserve">      via capitalisation of dividend in respect of investment quoted outside Malaysia.There was no disposal</t>
  </si>
  <si>
    <t xml:space="preserve">      of quoted securities for the current quarter and 9 months to-date.</t>
  </si>
  <si>
    <t>31 Mar</t>
  </si>
  <si>
    <t>There were no changes in the composition of the Group during the current quarter and 9 months</t>
  </si>
  <si>
    <t>The performance of the Group for the current quarter and 9 months to-date had been affected by higher crop</t>
  </si>
  <si>
    <t>For the quarter under review, the Group's pre-tax profit of RM4,000 was significantly lower as compared to</t>
  </si>
  <si>
    <t>the immediate preceding quarter's of RM2.63 million. This drastic reduction was due to nil dividend income,</t>
  </si>
  <si>
    <t>Currency fluctuations will continue to have an effect on the results.</t>
  </si>
  <si>
    <t>ended 31 Mar</t>
  </si>
  <si>
    <t>Current quarter ended 31 March</t>
  </si>
  <si>
    <t>Dividend</t>
  </si>
  <si>
    <t>CASH FLOWS FROM FINANCING ACTIVITY</t>
  </si>
  <si>
    <t>Dividend paid</t>
  </si>
  <si>
    <t>Net cash from financing activity</t>
  </si>
  <si>
    <t>There were no changes in estimates that have had a material effect in the current quarter.</t>
  </si>
  <si>
    <t xml:space="preserve">harvested, better commodity prices, higher foreign exchange gains and the better year-to-date performance </t>
  </si>
  <si>
    <t>of the associated companies.</t>
  </si>
  <si>
    <t>lower foreign exchange gains and the Group's share of its associated companies' losses of RM588,000.</t>
  </si>
  <si>
    <t>The plantation contribution is expected to drop for the last quarter of the financial year due to lower yield.</t>
  </si>
  <si>
    <t>The performance of the associated companies are affected by the market valuation of their investments.</t>
  </si>
  <si>
    <t>The Company has not complied with the minimum paid-up capital requirement. Options are being reviewed.</t>
  </si>
  <si>
    <t xml:space="preserve">In respect of the financial year ended 30 June 2002 as reported in the directors' </t>
  </si>
  <si>
    <t>report of that year:</t>
  </si>
  <si>
    <t>The amount of dividend paid during the financial period ended 31 March 2003 was as follows:</t>
  </si>
  <si>
    <t>First and final ordinary dividend of 7% less 28% taxation, paid on 31 March 2003</t>
  </si>
  <si>
    <t>No interim dividend has been declared for the financial period ended 31 March 2003.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</si>
</sst>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[Red]\(&quot;RM&quot;#,##0\)"/>
    <numFmt numFmtId="165" formatCode="&quot;€&quot;#,##0_);\(&quot;€&quot;#,##0\)"/>
    <numFmt numFmtId="166" formatCode="&quot;€&quot;#,##0_);[Red]\(&quot;€&quot;#,##0\)"/>
    <numFmt numFmtId="167" formatCode="&quot;€&quot;#,##0.00_);\(&quot;€&quot;#,##0.00\)"/>
    <numFmt numFmtId="168" formatCode="&quot;€&quot;#,##0.00_);[Red]\(&quot;€&quot;#,##0.00\)"/>
    <numFmt numFmtId="169" formatCode="_(&quot;€&quot;* #,##0_);_(&quot;€&quot;* \(#,##0\);_(&quot;€&quot;* &quot;-&quot;_);_(@_)"/>
    <numFmt numFmtId="170" formatCode="_(&quot;€&quot;* #,##0.00_);_(&quot;€&quot;* \(#,##0.00\);_(&quot;€&quot;* &quot;-&quot;??_);_(@_)"/>
    <numFmt numFmtId="171" formatCode="_(* #,##0.0_);_(* \(#,##0.0\);_(* &quot;-&quot;??_);_(@_)"/>
    <numFmt numFmtId="172" formatCode="_(* #,##0_);_(* \(#,##0\);_(* &quot;-&quot;??_);_(@_)"/>
    <numFmt numFmtId="173" formatCode="0.0%"/>
    <numFmt numFmtId="174" formatCode="#,##0.000_);[Red]\(#,##0.000\)"/>
    <numFmt numFmtId="175" formatCode="_-* #,##0.00_-;\-* #,##0.00_-;_-* &quot;-&quot;??_-;_-@_-"/>
    <numFmt numFmtId="176" formatCode="_(* #,##0.0_);_(* \(#,##0.0\);_(* &quot;-&quot;_);_(@_)"/>
    <numFmt numFmtId="177" formatCode="_(* #,##0.00_);_(* \(#,##0.00\);_(* &quot;-&quot;_);_(@_)"/>
    <numFmt numFmtId="178" formatCode="&quot;RM&quot;#,##0;[Red]&quot;RM&quot;#,##0"/>
    <numFmt numFmtId="179" formatCode="d\-mmm\-yyyy"/>
    <numFmt numFmtId="180" formatCode="#,##0;[Red]\(#,##0\)"/>
    <numFmt numFmtId="181" formatCode="0.00_)"/>
    <numFmt numFmtId="182" formatCode="0_)"/>
    <numFmt numFmtId="183" formatCode="#,##0.00_ ;\-#,##0.00\ "/>
  </numFmts>
  <fonts count="20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name val="Book Antiqua"/>
      <family val="1"/>
    </font>
    <font>
      <u val="single"/>
      <sz val="8"/>
      <color indexed="36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u val="single"/>
      <sz val="8"/>
      <color indexed="12"/>
      <name val="Arial"/>
      <family val="0"/>
    </font>
    <font>
      <sz val="12"/>
      <color indexed="8"/>
      <name val="Arial"/>
      <family val="2"/>
    </font>
    <font>
      <b/>
      <i/>
      <sz val="16"/>
      <name val="Helv"/>
      <family val="0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u val="singleAccounting"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>
      <alignment/>
      <protection/>
    </xf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>
      <alignment/>
      <protection/>
    </xf>
    <xf numFmtId="167" fontId="0" fillId="0" borderId="0">
      <alignment/>
      <protection locked="0"/>
    </xf>
    <xf numFmtId="168" fontId="0" fillId="0" borderId="0">
      <alignment/>
      <protection/>
    </xf>
    <xf numFmtId="169" fontId="0" fillId="0" borderId="0">
      <alignment/>
      <protection locked="0"/>
    </xf>
    <xf numFmtId="0" fontId="4" fillId="0" borderId="0" applyNumberFormat="0" applyFill="0" applyBorder="0" applyAlignment="0" applyProtection="0"/>
    <xf numFmtId="38" fontId="5" fillId="2" borderId="0" applyNumberFormat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170" fontId="0" fillId="0" borderId="0">
      <alignment/>
      <protection locked="0"/>
    </xf>
    <xf numFmtId="170" fontId="0" fillId="0" borderId="0">
      <alignment/>
      <protection locked="0"/>
    </xf>
    <xf numFmtId="0" fontId="7" fillId="0" borderId="0" applyNumberFormat="0" applyFill="0" applyBorder="0" applyAlignment="0" applyProtection="0"/>
    <xf numFmtId="10" fontId="5" fillId="3" borderId="3" applyNumberFormat="0" applyBorder="0" applyAlignment="0" applyProtection="0"/>
    <xf numFmtId="49" fontId="8" fillId="0" borderId="0" applyNumberFormat="0" applyBorder="0" applyAlignment="0">
      <protection/>
    </xf>
    <xf numFmtId="181" fontId="9" fillId="0" borderId="0">
      <alignment/>
      <protection/>
    </xf>
    <xf numFmtId="0" fontId="0" fillId="0" borderId="0">
      <alignment/>
      <protection/>
    </xf>
    <xf numFmtId="38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0" fontId="0" fillId="0" borderId="4">
      <alignment/>
      <protection locked="0"/>
    </xf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0" borderId="0" xfId="35" applyFont="1" applyAlignment="1">
      <alignment horizontal="left"/>
      <protection/>
    </xf>
    <xf numFmtId="0" fontId="12" fillId="0" borderId="0" xfId="35" applyFont="1">
      <alignment/>
      <protection/>
    </xf>
    <xf numFmtId="0" fontId="11" fillId="0" borderId="0" xfId="35" applyFont="1">
      <alignment/>
      <protection/>
    </xf>
    <xf numFmtId="49" fontId="12" fillId="0" borderId="0" xfId="35" applyNumberFormat="1" applyFont="1">
      <alignment/>
      <protection/>
    </xf>
    <xf numFmtId="0" fontId="12" fillId="0" borderId="0" xfId="35" applyFont="1" applyAlignment="1">
      <alignment horizontal="left" indent="2"/>
      <protection/>
    </xf>
    <xf numFmtId="0" fontId="12" fillId="0" borderId="0" xfId="35" applyFont="1" applyAlignment="1">
      <alignment horizontal="left"/>
      <protection/>
    </xf>
    <xf numFmtId="49" fontId="12" fillId="0" borderId="0" xfId="35" applyNumberFormat="1" applyFont="1" applyAlignment="1">
      <alignment horizontal="left" indent="1"/>
      <protection/>
    </xf>
    <xf numFmtId="0" fontId="12" fillId="0" borderId="0" xfId="35" applyFont="1" applyAlignment="1">
      <alignment horizontal="left" indent="1"/>
      <protection/>
    </xf>
    <xf numFmtId="49" fontId="12" fillId="0" borderId="0" xfId="35" applyNumberFormat="1" applyFont="1" applyFill="1">
      <alignment/>
      <protection/>
    </xf>
    <xf numFmtId="0" fontId="12" fillId="0" borderId="0" xfId="35" applyFont="1" applyFill="1">
      <alignment/>
      <protection/>
    </xf>
    <xf numFmtId="172" fontId="12" fillId="0" borderId="0" xfId="15" applyNumberFormat="1" applyFont="1" applyAlignment="1">
      <alignment/>
    </xf>
    <xf numFmtId="41" fontId="12" fillId="0" borderId="0" xfId="35" applyNumberFormat="1" applyFont="1">
      <alignment/>
      <protection/>
    </xf>
    <xf numFmtId="0" fontId="13" fillId="0" borderId="0" xfId="35" applyFont="1" applyFill="1">
      <alignment/>
      <protection/>
    </xf>
    <xf numFmtId="38" fontId="12" fillId="0" borderId="0" xfId="36" applyFont="1" applyBorder="1">
      <alignment/>
      <protection/>
    </xf>
    <xf numFmtId="0" fontId="12" fillId="0" borderId="0" xfId="35" applyFont="1" applyFill="1" applyAlignment="1" quotePrefix="1">
      <alignment horizontal="center"/>
      <protection/>
    </xf>
    <xf numFmtId="41" fontId="12" fillId="0" borderId="0" xfId="35" applyNumberFormat="1" applyFont="1" applyFill="1" applyBorder="1" applyAlignment="1" quotePrefix="1">
      <alignment horizontal="center"/>
      <protection/>
    </xf>
    <xf numFmtId="41" fontId="12" fillId="0" borderId="0" xfId="35" applyNumberFormat="1" applyFont="1" applyFill="1" applyBorder="1" applyAlignment="1" quotePrefix="1">
      <alignment horizontal="right"/>
      <protection/>
    </xf>
    <xf numFmtId="0" fontId="12" fillId="0" borderId="0" xfId="35" applyFont="1" applyFill="1" applyAlignment="1">
      <alignment horizontal="center"/>
      <protection/>
    </xf>
    <xf numFmtId="41" fontId="12" fillId="0" borderId="0" xfId="18" applyNumberFormat="1" applyFont="1" applyFill="1" applyBorder="1" applyAlignment="1">
      <alignment/>
    </xf>
    <xf numFmtId="172" fontId="12" fillId="0" borderId="0" xfId="15" applyNumberFormat="1" applyFont="1" applyFill="1" applyBorder="1" applyAlignment="1">
      <alignment/>
    </xf>
    <xf numFmtId="0" fontId="11" fillId="0" borderId="0" xfId="35" applyFont="1" applyFill="1">
      <alignment/>
      <protection/>
    </xf>
    <xf numFmtId="38" fontId="12" fillId="0" borderId="0" xfId="35" applyNumberFormat="1" applyFont="1" applyFill="1">
      <alignment/>
      <protection/>
    </xf>
    <xf numFmtId="38" fontId="12" fillId="0" borderId="2" xfId="35" applyNumberFormat="1" applyFont="1" applyFill="1" applyBorder="1">
      <alignment/>
      <protection/>
    </xf>
    <xf numFmtId="41" fontId="12" fillId="0" borderId="2" xfId="18" applyNumberFormat="1" applyFont="1" applyFill="1" applyBorder="1" applyAlignment="1">
      <alignment/>
    </xf>
    <xf numFmtId="172" fontId="12" fillId="0" borderId="2" xfId="15" applyNumberFormat="1" applyFont="1" applyFill="1" applyBorder="1" applyAlignment="1">
      <alignment/>
    </xf>
    <xf numFmtId="43" fontId="12" fillId="0" borderId="0" xfId="15" applyFont="1" applyFill="1" applyAlignment="1">
      <alignment/>
    </xf>
    <xf numFmtId="41" fontId="12" fillId="0" borderId="5" xfId="18" applyNumberFormat="1" applyFont="1" applyFill="1" applyBorder="1" applyAlignment="1">
      <alignment/>
    </xf>
    <xf numFmtId="172" fontId="12" fillId="0" borderId="5" xfId="15" applyNumberFormat="1" applyFont="1" applyFill="1" applyBorder="1" applyAlignment="1">
      <alignment/>
    </xf>
    <xf numFmtId="43" fontId="12" fillId="0" borderId="0" xfId="15" applyFont="1" applyFill="1" applyBorder="1" applyAlignment="1">
      <alignment/>
    </xf>
    <xf numFmtId="41" fontId="12" fillId="0" borderId="4" xfId="18" applyNumberFormat="1" applyFont="1" applyFill="1" applyBorder="1" applyAlignment="1">
      <alignment/>
    </xf>
    <xf numFmtId="172" fontId="12" fillId="0" borderId="4" xfId="15" applyNumberFormat="1" applyFont="1" applyFill="1" applyBorder="1" applyAlignment="1">
      <alignment/>
    </xf>
    <xf numFmtId="41" fontId="12" fillId="0" borderId="0" xfId="35" applyNumberFormat="1" applyFont="1" applyFill="1">
      <alignment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Fill="1" applyAlignment="1">
      <alignment horizontal="right"/>
    </xf>
    <xf numFmtId="0" fontId="11" fillId="0" borderId="0" xfId="35" applyFont="1" applyFill="1" applyAlignment="1">
      <alignment horizontal="center"/>
      <protection/>
    </xf>
    <xf numFmtId="0" fontId="11" fillId="0" borderId="0" xfId="0" applyFont="1" applyAlignment="1">
      <alignment horizontal="center"/>
    </xf>
    <xf numFmtId="179" fontId="11" fillId="0" borderId="0" xfId="35" applyNumberFormat="1" applyFont="1" applyFill="1" applyAlignment="1">
      <alignment horizontal="center"/>
      <protection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 horizontal="right"/>
    </xf>
    <xf numFmtId="14" fontId="12" fillId="0" borderId="0" xfId="0" applyNumberFormat="1" applyFont="1" applyFill="1" applyAlignment="1" quotePrefix="1">
      <alignment horizontal="right"/>
    </xf>
    <xf numFmtId="0" fontId="12" fillId="0" borderId="0" xfId="0" applyFont="1" applyAlignment="1">
      <alignment horizontal="right"/>
    </xf>
    <xf numFmtId="41" fontId="12" fillId="0" borderId="0" xfId="0" applyNumberFormat="1" applyFont="1" applyAlignment="1">
      <alignment horizontal="right"/>
    </xf>
    <xf numFmtId="41" fontId="12" fillId="0" borderId="0" xfId="0" applyNumberFormat="1" applyFont="1" applyAlignment="1">
      <alignment/>
    </xf>
    <xf numFmtId="41" fontId="12" fillId="0" borderId="0" xfId="0" applyNumberFormat="1" applyFont="1" applyFill="1" applyAlignment="1">
      <alignment horizontal="right"/>
    </xf>
    <xf numFmtId="41" fontId="12" fillId="0" borderId="2" xfId="0" applyNumberFormat="1" applyFont="1" applyBorder="1" applyAlignment="1">
      <alignment horizontal="right"/>
    </xf>
    <xf numFmtId="41" fontId="12" fillId="0" borderId="2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41" fontId="12" fillId="0" borderId="4" xfId="0" applyNumberFormat="1" applyFont="1" applyBorder="1" applyAlignment="1">
      <alignment horizontal="right"/>
    </xf>
    <xf numFmtId="41" fontId="12" fillId="0" borderId="4" xfId="0" applyNumberFormat="1" applyFont="1" applyFill="1" applyBorder="1" applyAlignment="1">
      <alignment horizontal="right"/>
    </xf>
    <xf numFmtId="41" fontId="12" fillId="0" borderId="0" xfId="0" applyNumberFormat="1" applyFont="1" applyFill="1" applyAlignment="1">
      <alignment/>
    </xf>
    <xf numFmtId="41" fontId="12" fillId="0" borderId="5" xfId="0" applyNumberFormat="1" applyFont="1" applyBorder="1" applyAlignment="1">
      <alignment horizontal="right"/>
    </xf>
    <xf numFmtId="41" fontId="12" fillId="0" borderId="5" xfId="0" applyNumberFormat="1" applyFont="1" applyFill="1" applyBorder="1" applyAlignment="1">
      <alignment horizontal="right"/>
    </xf>
    <xf numFmtId="41" fontId="12" fillId="0" borderId="0" xfId="0" applyNumberFormat="1" applyFont="1" applyFill="1" applyBorder="1" applyAlignment="1">
      <alignment horizontal="right"/>
    </xf>
    <xf numFmtId="43" fontId="12" fillId="0" borderId="0" xfId="0" applyNumberFormat="1" applyFont="1" applyBorder="1" applyAlignment="1">
      <alignment horizontal="right"/>
    </xf>
    <xf numFmtId="0" fontId="12" fillId="0" borderId="0" xfId="0" applyFont="1" applyAlignment="1">
      <alignment vertical="justify"/>
    </xf>
    <xf numFmtId="0" fontId="11" fillId="0" borderId="0" xfId="0" applyFont="1" applyAlignment="1">
      <alignment vertical="justify"/>
    </xf>
    <xf numFmtId="0" fontId="11" fillId="0" borderId="0" xfId="0" applyFont="1" applyFill="1" applyAlignment="1">
      <alignment horizontal="right"/>
    </xf>
    <xf numFmtId="0" fontId="11" fillId="0" borderId="0" xfId="35" applyFont="1" applyFill="1" applyAlignment="1">
      <alignment horizontal="right"/>
      <protection/>
    </xf>
    <xf numFmtId="49" fontId="11" fillId="0" borderId="0" xfId="35" applyNumberFormat="1" applyFont="1" applyFill="1" applyAlignment="1">
      <alignment horizontal="center"/>
      <protection/>
    </xf>
    <xf numFmtId="49" fontId="11" fillId="0" borderId="0" xfId="0" applyNumberFormat="1" applyFont="1" applyFill="1" applyAlignment="1">
      <alignment horizontal="right"/>
    </xf>
    <xf numFmtId="0" fontId="12" fillId="0" borderId="0" xfId="35" applyFont="1" applyAlignment="1">
      <alignment vertical="justify"/>
      <protection/>
    </xf>
    <xf numFmtId="0" fontId="12" fillId="0" borderId="0" xfId="35" applyFont="1" applyAlignment="1">
      <alignment/>
      <protection/>
    </xf>
    <xf numFmtId="0" fontId="12" fillId="0" borderId="0" xfId="0" applyFont="1" applyAlignment="1">
      <alignment horizontal="left" vertical="justify"/>
    </xf>
    <xf numFmtId="0" fontId="12" fillId="0" borderId="0" xfId="35" applyFont="1" applyFill="1" applyAlignment="1">
      <alignment vertical="justify"/>
      <protection/>
    </xf>
    <xf numFmtId="0" fontId="12" fillId="0" borderId="0" xfId="35" applyFont="1" applyFill="1" applyAlignment="1">
      <alignment vertical="center" wrapText="1"/>
      <protection/>
    </xf>
    <xf numFmtId="177" fontId="12" fillId="0" borderId="0" xfId="0" applyNumberFormat="1" applyFont="1" applyFill="1" applyAlignment="1">
      <alignment horizontal="right"/>
    </xf>
    <xf numFmtId="0" fontId="12" fillId="0" borderId="0" xfId="35" applyFont="1" applyAlignment="1">
      <alignment vertical="top"/>
      <protection/>
    </xf>
    <xf numFmtId="172" fontId="12" fillId="0" borderId="0" xfId="0" applyNumberFormat="1" applyFont="1" applyFill="1" applyAlignment="1">
      <alignment horizontal="right"/>
    </xf>
    <xf numFmtId="171" fontId="12" fillId="0" borderId="0" xfId="0" applyNumberFormat="1" applyFont="1" applyFill="1" applyAlignment="1">
      <alignment horizontal="right"/>
    </xf>
    <xf numFmtId="176" fontId="12" fillId="0" borderId="0" xfId="0" applyNumberFormat="1" applyFont="1" applyFill="1" applyAlignment="1">
      <alignment horizontal="right"/>
    </xf>
    <xf numFmtId="172" fontId="12" fillId="0" borderId="5" xfId="15" applyNumberFormat="1" applyFont="1" applyBorder="1" applyAlignment="1">
      <alignment/>
    </xf>
    <xf numFmtId="172" fontId="12" fillId="0" borderId="6" xfId="15" applyNumberFormat="1" applyFont="1" applyBorder="1" applyAlignment="1">
      <alignment/>
    </xf>
    <xf numFmtId="172" fontId="12" fillId="0" borderId="1" xfId="15" applyNumberFormat="1" applyFont="1" applyBorder="1" applyAlignment="1">
      <alignment/>
    </xf>
    <xf numFmtId="172" fontId="12" fillId="0" borderId="7" xfId="15" applyNumberFormat="1" applyFont="1" applyBorder="1" applyAlignment="1">
      <alignment/>
    </xf>
    <xf numFmtId="38" fontId="11" fillId="0" borderId="0" xfId="36" applyFont="1">
      <alignment/>
      <protection/>
    </xf>
    <xf numFmtId="37" fontId="12" fillId="0" borderId="0" xfId="36" applyNumberFormat="1" applyFont="1" applyFill="1">
      <alignment/>
      <protection/>
    </xf>
    <xf numFmtId="38" fontId="12" fillId="0" borderId="0" xfId="36" applyNumberFormat="1" applyFont="1">
      <alignment/>
      <protection/>
    </xf>
    <xf numFmtId="38" fontId="12" fillId="0" borderId="0" xfId="36" applyFont="1">
      <alignment/>
      <protection/>
    </xf>
    <xf numFmtId="37" fontId="11" fillId="0" borderId="0" xfId="36" applyNumberFormat="1" applyFont="1" applyFill="1" applyAlignment="1" quotePrefix="1">
      <alignment horizontal="center"/>
      <protection/>
    </xf>
    <xf numFmtId="37" fontId="11" fillId="0" borderId="0" xfId="36" applyNumberFormat="1" applyFont="1" applyFill="1" applyAlignment="1">
      <alignment horizontal="center"/>
      <protection/>
    </xf>
    <xf numFmtId="37" fontId="12" fillId="0" borderId="0" xfId="36" applyNumberFormat="1" applyFont="1" applyFill="1" applyAlignment="1">
      <alignment horizontal="center"/>
      <protection/>
    </xf>
    <xf numFmtId="37" fontId="12" fillId="0" borderId="0" xfId="15" applyNumberFormat="1" applyFont="1" applyFill="1" applyAlignment="1">
      <alignment/>
    </xf>
    <xf numFmtId="37" fontId="12" fillId="0" borderId="5" xfId="15" applyNumberFormat="1" applyFont="1" applyFill="1" applyBorder="1" applyAlignment="1">
      <alignment/>
    </xf>
    <xf numFmtId="37" fontId="12" fillId="0" borderId="0" xfId="15" applyNumberFormat="1" applyFont="1" applyFill="1" applyBorder="1" applyAlignment="1">
      <alignment/>
    </xf>
    <xf numFmtId="37" fontId="12" fillId="0" borderId="2" xfId="15" applyNumberFormat="1" applyFont="1" applyFill="1" applyBorder="1" applyAlignment="1">
      <alignment/>
    </xf>
    <xf numFmtId="3" fontId="12" fillId="0" borderId="0" xfId="36" applyNumberFormat="1" applyFont="1">
      <alignment/>
      <protection/>
    </xf>
    <xf numFmtId="37" fontId="12" fillId="0" borderId="4" xfId="15" applyNumberFormat="1" applyFont="1" applyFill="1" applyBorder="1" applyAlignment="1">
      <alignment/>
    </xf>
    <xf numFmtId="172" fontId="12" fillId="0" borderId="0" xfId="15" applyNumberFormat="1" applyFont="1" applyFill="1" applyAlignment="1">
      <alignment horizontal="center"/>
    </xf>
    <xf numFmtId="172" fontId="12" fillId="0" borderId="0" xfId="35" applyNumberFormat="1" applyFont="1" applyFill="1">
      <alignment/>
      <protection/>
    </xf>
    <xf numFmtId="172" fontId="12" fillId="0" borderId="0" xfId="35" applyNumberFormat="1" applyFont="1">
      <alignment/>
      <protection/>
    </xf>
    <xf numFmtId="0" fontId="12" fillId="0" borderId="5" xfId="35" applyFont="1" applyBorder="1">
      <alignment/>
      <protection/>
    </xf>
    <xf numFmtId="172" fontId="12" fillId="0" borderId="4" xfId="15" applyNumberFormat="1" applyFont="1" applyBorder="1" applyAlignment="1">
      <alignment/>
    </xf>
    <xf numFmtId="172" fontId="12" fillId="0" borderId="4" xfId="35" applyNumberFormat="1" applyFont="1" applyBorder="1">
      <alignment/>
      <protection/>
    </xf>
    <xf numFmtId="0" fontId="12" fillId="0" borderId="4" xfId="35" applyFont="1" applyBorder="1">
      <alignment/>
      <protection/>
    </xf>
    <xf numFmtId="172" fontId="12" fillId="0" borderId="0" xfId="15" applyNumberFormat="1" applyFont="1" applyBorder="1" applyAlignment="1">
      <alignment/>
    </xf>
    <xf numFmtId="0" fontId="12" fillId="0" borderId="0" xfId="35" applyFont="1" applyAlignment="1">
      <alignment horizontal="center"/>
      <protection/>
    </xf>
    <xf numFmtId="37" fontId="12" fillId="0" borderId="0" xfId="37" applyNumberFormat="1" applyFont="1">
      <alignment/>
      <protection/>
    </xf>
    <xf numFmtId="37" fontId="12" fillId="0" borderId="8" xfId="37" applyNumberFormat="1" applyFont="1" applyBorder="1">
      <alignment/>
      <protection/>
    </xf>
    <xf numFmtId="37" fontId="12" fillId="0" borderId="0" xfId="37" applyNumberFormat="1" applyFont="1" applyBorder="1">
      <alignment/>
      <protection/>
    </xf>
    <xf numFmtId="37" fontId="11" fillId="0" borderId="0" xfId="37" applyNumberFormat="1" applyFont="1">
      <alignment/>
      <protection/>
    </xf>
    <xf numFmtId="37" fontId="12" fillId="0" borderId="4" xfId="35" applyNumberFormat="1" applyFont="1" applyBorder="1">
      <alignment/>
      <protection/>
    </xf>
    <xf numFmtId="37" fontId="12" fillId="0" borderId="0" xfId="35" applyNumberFormat="1" applyFont="1" applyBorder="1">
      <alignment/>
      <protection/>
    </xf>
    <xf numFmtId="173" fontId="12" fillId="0" borderId="0" xfId="35" applyNumberFormat="1" applyFont="1" applyBorder="1">
      <alignment/>
      <protection/>
    </xf>
    <xf numFmtId="0" fontId="17" fillId="0" borderId="0" xfId="0" applyFont="1" applyAlignment="1">
      <alignment/>
    </xf>
    <xf numFmtId="41" fontId="12" fillId="0" borderId="0" xfId="35" applyNumberFormat="1" applyFont="1" applyFill="1" applyAlignment="1">
      <alignment horizontal="center"/>
      <protection/>
    </xf>
    <xf numFmtId="41" fontId="12" fillId="0" borderId="0" xfId="35" applyNumberFormat="1" applyFont="1" applyFill="1" applyBorder="1">
      <alignment/>
      <protection/>
    </xf>
    <xf numFmtId="41" fontId="12" fillId="0" borderId="5" xfId="35" applyNumberFormat="1" applyFont="1" applyFill="1" applyBorder="1">
      <alignment/>
      <protection/>
    </xf>
    <xf numFmtId="41" fontId="12" fillId="0" borderId="8" xfId="35" applyNumberFormat="1" applyFont="1" applyFill="1" applyBorder="1">
      <alignment/>
      <protection/>
    </xf>
    <xf numFmtId="41" fontId="12" fillId="0" borderId="8" xfId="35" applyNumberFormat="1" applyFont="1" applyBorder="1">
      <alignment/>
      <protection/>
    </xf>
    <xf numFmtId="0" fontId="12" fillId="0" borderId="8" xfId="35" applyFont="1" applyBorder="1">
      <alignment/>
      <protection/>
    </xf>
    <xf numFmtId="41" fontId="12" fillId="0" borderId="0" xfId="35" applyNumberFormat="1" applyFont="1" applyBorder="1">
      <alignment/>
      <protection/>
    </xf>
    <xf numFmtId="0" fontId="12" fillId="0" borderId="0" xfId="35" applyFont="1" applyBorder="1">
      <alignment/>
      <protection/>
    </xf>
    <xf numFmtId="38" fontId="17" fillId="0" borderId="0" xfId="36" applyFont="1">
      <alignment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41" fontId="12" fillId="0" borderId="4" xfId="0" applyNumberFormat="1" applyFont="1" applyFill="1" applyBorder="1" applyAlignment="1">
      <alignment/>
    </xf>
    <xf numFmtId="0" fontId="10" fillId="0" borderId="0" xfId="0" applyFont="1" applyAlignment="1">
      <alignment/>
    </xf>
    <xf numFmtId="179" fontId="11" fillId="0" borderId="0" xfId="35" applyNumberFormat="1" applyFont="1" applyFill="1" applyAlignment="1" quotePrefix="1">
      <alignment horizontal="center"/>
      <protection/>
    </xf>
    <xf numFmtId="0" fontId="11" fillId="0" borderId="0" xfId="35" applyFont="1" applyFill="1" applyAlignment="1" quotePrefix="1">
      <alignment horizontal="center"/>
      <protection/>
    </xf>
    <xf numFmtId="49" fontId="11" fillId="0" borderId="0" xfId="35" applyNumberFormat="1" applyFont="1">
      <alignment/>
      <protection/>
    </xf>
    <xf numFmtId="49" fontId="11" fillId="0" borderId="0" xfId="35" applyNumberFormat="1" applyFont="1" applyFill="1">
      <alignment/>
      <protection/>
    </xf>
    <xf numFmtId="0" fontId="11" fillId="0" borderId="0" xfId="0" applyFont="1" applyAlignment="1" quotePrefix="1">
      <alignment/>
    </xf>
    <xf numFmtId="41" fontId="12" fillId="0" borderId="9" xfId="0" applyNumberFormat="1" applyFont="1" applyFill="1" applyBorder="1" applyAlignment="1">
      <alignment/>
    </xf>
    <xf numFmtId="41" fontId="12" fillId="0" borderId="10" xfId="0" applyNumberFormat="1" applyFont="1" applyFill="1" applyBorder="1" applyAlignment="1">
      <alignment horizontal="right"/>
    </xf>
    <xf numFmtId="41" fontId="12" fillId="0" borderId="11" xfId="0" applyNumberFormat="1" applyFont="1" applyFill="1" applyBorder="1" applyAlignment="1">
      <alignment/>
    </xf>
    <xf numFmtId="41" fontId="12" fillId="0" borderId="12" xfId="0" applyNumberFormat="1" applyFont="1" applyFill="1" applyBorder="1" applyAlignment="1">
      <alignment horizontal="right"/>
    </xf>
    <xf numFmtId="177" fontId="12" fillId="0" borderId="13" xfId="0" applyNumberFormat="1" applyFont="1" applyFill="1" applyBorder="1" applyAlignment="1">
      <alignment/>
    </xf>
    <xf numFmtId="177" fontId="12" fillId="0" borderId="13" xfId="0" applyNumberFormat="1" applyFont="1" applyFill="1" applyBorder="1" applyAlignment="1">
      <alignment horizontal="right"/>
    </xf>
    <xf numFmtId="177" fontId="12" fillId="0" borderId="0" xfId="35" applyNumberFormat="1" applyFont="1">
      <alignment/>
      <protection/>
    </xf>
    <xf numFmtId="15" fontId="2" fillId="0" borderId="0" xfId="0" applyNumberFormat="1" applyFont="1" applyAlignment="1">
      <alignment horizontal="left"/>
    </xf>
    <xf numFmtId="0" fontId="19" fillId="0" borderId="0" xfId="35" applyFont="1">
      <alignment/>
      <protection/>
    </xf>
    <xf numFmtId="0" fontId="2" fillId="0" borderId="0" xfId="0" applyFont="1" applyAlignment="1">
      <alignment horizontal="center"/>
    </xf>
    <xf numFmtId="38" fontId="14" fillId="0" borderId="0" xfId="36" applyFont="1" applyAlignment="1">
      <alignment horizontal="center"/>
      <protection/>
    </xf>
    <xf numFmtId="41" fontId="15" fillId="0" borderId="0" xfId="35" applyNumberFormat="1" applyFont="1" applyFill="1" applyBorder="1" applyAlignment="1">
      <alignment horizontal="center"/>
      <protection/>
    </xf>
    <xf numFmtId="0" fontId="12" fillId="0" borderId="0" xfId="35" applyFont="1" applyFill="1" applyAlignment="1">
      <alignment horizontal="left" wrapText="1"/>
      <protection/>
    </xf>
    <xf numFmtId="0" fontId="12" fillId="0" borderId="0" xfId="35" applyFont="1" applyFill="1" applyAlignment="1">
      <alignment horizontal="center"/>
      <protection/>
    </xf>
  </cellXfs>
  <cellStyles count="27">
    <cellStyle name="Normal" xfId="0"/>
    <cellStyle name="Comma" xfId="15"/>
    <cellStyle name="Comma [0]" xfId="16"/>
    <cellStyle name="comma zerodec" xfId="17"/>
    <cellStyle name="Comma_qrtrpt" xfId="18"/>
    <cellStyle name="Currency" xfId="19"/>
    <cellStyle name="Currency [0]" xfId="20"/>
    <cellStyle name="Currency1" xfId="21"/>
    <cellStyle name="Date" xfId="22"/>
    <cellStyle name="Dollar (zero dec)" xfId="23"/>
    <cellStyle name="Fixed" xfId="24"/>
    <cellStyle name="Followed Hyperlink" xfId="25"/>
    <cellStyle name="Grey" xfId="26"/>
    <cellStyle name="Header1" xfId="27"/>
    <cellStyle name="Header2" xfId="28"/>
    <cellStyle name="Heading1" xfId="29"/>
    <cellStyle name="Heading2" xfId="30"/>
    <cellStyle name="Hyperlink" xfId="31"/>
    <cellStyle name="Input [yellow]" xfId="32"/>
    <cellStyle name="New" xfId="33"/>
    <cellStyle name="Normal - Style1" xfId="34"/>
    <cellStyle name="Normal_qrtrpt" xfId="35"/>
    <cellStyle name="Normal_Sun076_Sept 2002" xfId="36"/>
    <cellStyle name="Normal_sun076final awp" xfId="37"/>
    <cellStyle name="Percent" xfId="38"/>
    <cellStyle name="Percent [2]" xfId="39"/>
    <cellStyle name="Total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4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66700" y="75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85725</xdr:rowOff>
    </xdr:from>
    <xdr:to>
      <xdr:col>4</xdr:col>
      <xdr:colOff>438150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2733675" y="895350"/>
          <a:ext cx="4191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5</xdr:row>
      <xdr:rowOff>95250</xdr:rowOff>
    </xdr:from>
    <xdr:to>
      <xdr:col>6</xdr:col>
      <xdr:colOff>638175</xdr:colOff>
      <xdr:row>5</xdr:row>
      <xdr:rowOff>95250</xdr:rowOff>
    </xdr:to>
    <xdr:sp>
      <xdr:nvSpPr>
        <xdr:cNvPr id="2" name="Line 2"/>
        <xdr:cNvSpPr>
          <a:spLocks/>
        </xdr:cNvSpPr>
      </xdr:nvSpPr>
      <xdr:spPr>
        <a:xfrm>
          <a:off x="4324350" y="904875"/>
          <a:ext cx="3524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5</xdr:row>
      <xdr:rowOff>76200</xdr:rowOff>
    </xdr:from>
    <xdr:to>
      <xdr:col>7</xdr:col>
      <xdr:colOff>723900</xdr:colOff>
      <xdr:row>5</xdr:row>
      <xdr:rowOff>76200</xdr:rowOff>
    </xdr:to>
    <xdr:sp>
      <xdr:nvSpPr>
        <xdr:cNvPr id="3" name="Line 3"/>
        <xdr:cNvSpPr>
          <a:spLocks/>
        </xdr:cNvSpPr>
      </xdr:nvSpPr>
      <xdr:spPr>
        <a:xfrm flipH="1">
          <a:off x="4838700" y="885825"/>
          <a:ext cx="6286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5</xdr:row>
      <xdr:rowOff>95250</xdr:rowOff>
    </xdr:from>
    <xdr:to>
      <xdr:col>10</xdr:col>
      <xdr:colOff>419100</xdr:colOff>
      <xdr:row>5</xdr:row>
      <xdr:rowOff>95250</xdr:rowOff>
    </xdr:to>
    <xdr:sp>
      <xdr:nvSpPr>
        <xdr:cNvPr id="4" name="Line 4"/>
        <xdr:cNvSpPr>
          <a:spLocks/>
        </xdr:cNvSpPr>
      </xdr:nvSpPr>
      <xdr:spPr>
        <a:xfrm>
          <a:off x="6619875" y="904875"/>
          <a:ext cx="6572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52</xdr:row>
      <xdr:rowOff>0</xdr:rowOff>
    </xdr:from>
    <xdr:to>
      <xdr:col>7</xdr:col>
      <xdr:colOff>457200</xdr:colOff>
      <xdr:row>52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90500" y="9391650"/>
          <a:ext cx="5191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Book Antiqua"/>
              <a:ea typeface="Book Antiqua"/>
              <a:cs typeface="Book Antiqua"/>
            </a:rPr>
            <a:t>There was no purchase or disposal of quoted securities for the current quarter and financial year-to-date. The decrease in the investment in the current quarter is mainly due to the amount received in respect of capital distribution from a company listed on the Singapore Stock Exchange.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228600</xdr:colOff>
      <xdr:row>52</xdr:row>
      <xdr:rowOff>0</xdr:rowOff>
    </xdr:from>
    <xdr:to>
      <xdr:col>7</xdr:col>
      <xdr:colOff>514350</xdr:colOff>
      <xdr:row>52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28600" y="9391650"/>
          <a:ext cx="5210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There were no issuance and repayment of debts and equity securities, share buy-backs, share cancellation, shares held as treasury shares and resale of treasury shares for the current financial year-to-date.</a:t>
          </a:r>
        </a:p>
      </xdr:txBody>
    </xdr:sp>
    <xdr:clientData/>
  </xdr:twoCellAnchor>
  <xdr:twoCellAnchor>
    <xdr:from>
      <xdr:col>1</xdr:col>
      <xdr:colOff>9525</xdr:colOff>
      <xdr:row>52</xdr:row>
      <xdr:rowOff>0</xdr:rowOff>
    </xdr:from>
    <xdr:to>
      <xdr:col>8</xdr:col>
      <xdr:colOff>133350</xdr:colOff>
      <xdr:row>52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52425" y="9391650"/>
          <a:ext cx="5334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There were no group borrowings and debt securities as at 30 September, 2002.
</a:t>
          </a:r>
        </a:p>
      </xdr:txBody>
    </xdr:sp>
    <xdr:clientData/>
  </xdr:twoCellAnchor>
  <xdr:twoCellAnchor>
    <xdr:from>
      <xdr:col>1</xdr:col>
      <xdr:colOff>9525</xdr:colOff>
      <xdr:row>65</xdr:row>
      <xdr:rowOff>0</xdr:rowOff>
    </xdr:from>
    <xdr:to>
      <xdr:col>7</xdr:col>
      <xdr:colOff>533400</xdr:colOff>
      <xdr:row>65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52425" y="11772900"/>
          <a:ext cx="5105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Group's improved performance over the last quarter was mainly due to higher dividend income and lower operating expenses incurred. In addition, lower exchange losses suffered by a subsidiary and significantly improved performance by the associated companies has also influenced the performance.
</a:t>
          </a:r>
        </a:p>
      </xdr:txBody>
    </xdr:sp>
    <xdr:clientData/>
  </xdr:twoCellAnchor>
  <xdr:twoCellAnchor>
    <xdr:from>
      <xdr:col>0</xdr:col>
      <xdr:colOff>228600</xdr:colOff>
      <xdr:row>65</xdr:row>
      <xdr:rowOff>0</xdr:rowOff>
    </xdr:from>
    <xdr:to>
      <xdr:col>7</xdr:col>
      <xdr:colOff>514350</xdr:colOff>
      <xdr:row>65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28600" y="11772900"/>
          <a:ext cx="5210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performance of the Company for the current quarter and financial year-to-date have been affected by foreign exchange fluctuation, higher crop harvested, better commodity prices obtained, and share of results of associated companies.
</a:t>
          </a:r>
        </a:p>
      </xdr:txBody>
    </xdr:sp>
    <xdr:clientData/>
  </xdr:twoCellAnchor>
  <xdr:twoCellAnchor>
    <xdr:from>
      <xdr:col>1</xdr:col>
      <xdr:colOff>19050</xdr:colOff>
      <xdr:row>127</xdr:row>
      <xdr:rowOff>0</xdr:rowOff>
    </xdr:from>
    <xdr:to>
      <xdr:col>7</xdr:col>
      <xdr:colOff>514350</xdr:colOff>
      <xdr:row>127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361950" y="23269575"/>
          <a:ext cx="5076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Type and rate of dividend to be recommended for the year will be announced at a later date.
 </a:t>
          </a:r>
        </a:p>
      </xdr:txBody>
    </xdr:sp>
    <xdr:clientData/>
  </xdr:twoCellAnchor>
  <xdr:twoCellAnchor>
    <xdr:from>
      <xdr:col>1</xdr:col>
      <xdr:colOff>19050</xdr:colOff>
      <xdr:row>30</xdr:row>
      <xdr:rowOff>0</xdr:rowOff>
    </xdr:from>
    <xdr:to>
      <xdr:col>8</xdr:col>
      <xdr:colOff>647700</xdr:colOff>
      <xdr:row>30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361950" y="5419725"/>
          <a:ext cx="5838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For the quarter under review, the Group recorded a profit before tax of RM 1.2 million compared to RM 3.3 million in the immediate preceding quarter.The decrease in profits mainly due to exchange losses suffered by a subsidiary and higher operating expenses.
</a:t>
          </a:r>
        </a:p>
      </xdr:txBody>
    </xdr:sp>
    <xdr:clientData/>
  </xdr:twoCellAnchor>
  <xdr:twoCellAnchor>
    <xdr:from>
      <xdr:col>1</xdr:col>
      <xdr:colOff>19050</xdr:colOff>
      <xdr:row>127</xdr:row>
      <xdr:rowOff>0</xdr:rowOff>
    </xdr:from>
    <xdr:to>
      <xdr:col>7</xdr:col>
      <xdr:colOff>581025</xdr:colOff>
      <xdr:row>127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361950" y="23269575"/>
          <a:ext cx="514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results of one associated company has not been equity accounted for in this quarter as the associated company does not prepared quarterly accounts.</a:t>
          </a:r>
        </a:p>
      </xdr:txBody>
    </xdr:sp>
    <xdr:clientData/>
  </xdr:twoCellAnchor>
  <xdr:twoCellAnchor>
    <xdr:from>
      <xdr:col>1</xdr:col>
      <xdr:colOff>9525</xdr:colOff>
      <xdr:row>105</xdr:row>
      <xdr:rowOff>0</xdr:rowOff>
    </xdr:from>
    <xdr:to>
      <xdr:col>7</xdr:col>
      <xdr:colOff>533400</xdr:colOff>
      <xdr:row>105</xdr:row>
      <xdr:rowOff>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352425" y="19230975"/>
          <a:ext cx="5105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Group's improved performance over the last quarter was mainly due to higher dividend income and lower operating expenses incurred. In addition, lower exchange losses suffered by a subsidiary and significantly improved performance by the associated companies has also influenced the performance.
</a:t>
          </a:r>
        </a:p>
      </xdr:txBody>
    </xdr:sp>
    <xdr:clientData/>
  </xdr:twoCellAnchor>
  <xdr:twoCellAnchor>
    <xdr:from>
      <xdr:col>0</xdr:col>
      <xdr:colOff>228600</xdr:colOff>
      <xdr:row>105</xdr:row>
      <xdr:rowOff>0</xdr:rowOff>
    </xdr:from>
    <xdr:to>
      <xdr:col>7</xdr:col>
      <xdr:colOff>514350</xdr:colOff>
      <xdr:row>105</xdr:row>
      <xdr:rowOff>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228600" y="19230975"/>
          <a:ext cx="5210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performance of the Company for the current quarter and financial year-to-date have been affected by foreign exchange fluctuation, higher crop harvested, better commodity prices obtained, and share of results of associated companies.
</a:t>
          </a:r>
        </a:p>
      </xdr:txBody>
    </xdr:sp>
    <xdr:clientData/>
  </xdr:twoCellAnchor>
  <xdr:twoCellAnchor>
    <xdr:from>
      <xdr:col>1</xdr:col>
      <xdr:colOff>19050</xdr:colOff>
      <xdr:row>106</xdr:row>
      <xdr:rowOff>0</xdr:rowOff>
    </xdr:from>
    <xdr:to>
      <xdr:col>7</xdr:col>
      <xdr:colOff>514350</xdr:colOff>
      <xdr:row>106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361950" y="19411950"/>
          <a:ext cx="5076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Type and rate of dividend to be recommended for the year will be announced at a later date.
 </a:t>
          </a:r>
        </a:p>
      </xdr:txBody>
    </xdr:sp>
    <xdr:clientData/>
  </xdr:twoCellAnchor>
  <xdr:twoCellAnchor>
    <xdr:from>
      <xdr:col>1</xdr:col>
      <xdr:colOff>19050</xdr:colOff>
      <xdr:row>106</xdr:row>
      <xdr:rowOff>0</xdr:rowOff>
    </xdr:from>
    <xdr:to>
      <xdr:col>7</xdr:col>
      <xdr:colOff>581025</xdr:colOff>
      <xdr:row>106</xdr:row>
      <xdr:rowOff>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361950" y="19411950"/>
          <a:ext cx="514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results of one associated company has not been equity accounted for in this quarter as the associated company does not prepared quarterly accounts.</a:t>
          </a:r>
        </a:p>
      </xdr:txBody>
    </xdr:sp>
    <xdr:clientData/>
  </xdr:twoCellAnchor>
  <xdr:twoCellAnchor>
    <xdr:from>
      <xdr:col>1</xdr:col>
      <xdr:colOff>38100</xdr:colOff>
      <xdr:row>105</xdr:row>
      <xdr:rowOff>0</xdr:rowOff>
    </xdr:from>
    <xdr:to>
      <xdr:col>7</xdr:col>
      <xdr:colOff>628650</xdr:colOff>
      <xdr:row>105</xdr:row>
      <xdr:rowOff>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381000" y="19230975"/>
          <a:ext cx="517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There has been no change in the composition of the Group for the current quarter and financial year-to-date.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0</xdr:rowOff>
    </xdr:from>
    <xdr:to>
      <xdr:col>8</xdr:col>
      <xdr:colOff>1057275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2425" y="733425"/>
          <a:ext cx="6800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95</xdr:row>
      <xdr:rowOff>0</xdr:rowOff>
    </xdr:from>
    <xdr:to>
      <xdr:col>7</xdr:col>
      <xdr:colOff>514350</xdr:colOff>
      <xdr:row>95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28600" y="17183100"/>
          <a:ext cx="5419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There were no issuance and repayment of debts and equity securities, share buy-backs, share cancellation, shares held as treasury shares and resale of treasury shares for the current financial year-to-date.</a:t>
          </a:r>
        </a:p>
      </xdr:txBody>
    </xdr:sp>
    <xdr:clientData/>
  </xdr:twoCellAnchor>
  <xdr:twoCellAnchor>
    <xdr:from>
      <xdr:col>1</xdr:col>
      <xdr:colOff>9525</xdr:colOff>
      <xdr:row>96</xdr:row>
      <xdr:rowOff>123825</xdr:rowOff>
    </xdr:from>
    <xdr:to>
      <xdr:col>8</xdr:col>
      <xdr:colOff>876300</xdr:colOff>
      <xdr:row>97</xdr:row>
      <xdr:rowOff>161925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23850" y="17497425"/>
          <a:ext cx="66484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There were no group borrowings and debt securities as at 31 March 2003.
</a:t>
          </a:r>
        </a:p>
      </xdr:txBody>
    </xdr:sp>
    <xdr:clientData/>
  </xdr:twoCellAnchor>
  <xdr:twoCellAnchor>
    <xdr:from>
      <xdr:col>1</xdr:col>
      <xdr:colOff>9525</xdr:colOff>
      <xdr:row>118</xdr:row>
      <xdr:rowOff>0</xdr:rowOff>
    </xdr:from>
    <xdr:to>
      <xdr:col>7</xdr:col>
      <xdr:colOff>533400</xdr:colOff>
      <xdr:row>118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23850" y="21393150"/>
          <a:ext cx="5343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Group's improved performance over the last quarter was mainly due to higher dividend income and lower operating expenses incurred. In addition, lower exchange losses suffered by a subsidiary and significantly improved performance by the associated companies has also influenced the performance.
</a:t>
          </a:r>
        </a:p>
      </xdr:txBody>
    </xdr:sp>
    <xdr:clientData/>
  </xdr:twoCellAnchor>
  <xdr:twoCellAnchor>
    <xdr:from>
      <xdr:col>0</xdr:col>
      <xdr:colOff>228600</xdr:colOff>
      <xdr:row>118</xdr:row>
      <xdr:rowOff>0</xdr:rowOff>
    </xdr:from>
    <xdr:to>
      <xdr:col>7</xdr:col>
      <xdr:colOff>514350</xdr:colOff>
      <xdr:row>118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28600" y="21393150"/>
          <a:ext cx="5419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performance of the Company for the current quarter and financial year-to-date have been affected by foreign exchange fluctuation, higher crop harvested, better commodity prices obtained, and share of results of associated companies.
</a:t>
          </a:r>
        </a:p>
      </xdr:txBody>
    </xdr:sp>
    <xdr:clientData/>
  </xdr:twoCellAnchor>
  <xdr:twoCellAnchor>
    <xdr:from>
      <xdr:col>1</xdr:col>
      <xdr:colOff>19050</xdr:colOff>
      <xdr:row>118</xdr:row>
      <xdr:rowOff>0</xdr:rowOff>
    </xdr:from>
    <xdr:to>
      <xdr:col>7</xdr:col>
      <xdr:colOff>514350</xdr:colOff>
      <xdr:row>118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333375" y="21393150"/>
          <a:ext cx="5314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Type and rate of dividend to be recommended for the year will be announced at a later date.
 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8</xdr:col>
      <xdr:colOff>1038225</xdr:colOff>
      <xdr:row>11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314325" y="1971675"/>
          <a:ext cx="6819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118</xdr:row>
      <xdr:rowOff>0</xdr:rowOff>
    </xdr:from>
    <xdr:to>
      <xdr:col>7</xdr:col>
      <xdr:colOff>581025</xdr:colOff>
      <xdr:row>118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333375" y="21393150"/>
          <a:ext cx="5381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results of one associated company has not been equity accounted for in this quarter as the associated company does not prepared quarterly accounts.</a:t>
          </a:r>
        </a:p>
      </xdr:txBody>
    </xdr:sp>
    <xdr:clientData/>
  </xdr:twoCellAnchor>
  <xdr:twoCellAnchor>
    <xdr:from>
      <xdr:col>1</xdr:col>
      <xdr:colOff>38100</xdr:colOff>
      <xdr:row>118</xdr:row>
      <xdr:rowOff>0</xdr:rowOff>
    </xdr:from>
    <xdr:to>
      <xdr:col>7</xdr:col>
      <xdr:colOff>895350</xdr:colOff>
      <xdr:row>118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352425" y="21393150"/>
          <a:ext cx="5676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plantation contribution is expected to improve for the remaining quarter of the financial year due to better commodity prices. The associated companies are expected to remain profitable.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file\Aud3\sun076\Springvale\Springvale_01(updated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Year_End_2000\Examples\Arr337_Awp_Bpr_Fs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'sia_Awp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SOFFICE\EXCEL\MTHACCTS\MPSB'2K\MP2K1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file\Aud2\Res424\Ye01\Awps\Res424_Awp_MH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Reference\Amc%20021awp(updated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dsfurniture\dsawp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2001\Tax2\Klu334\TC2001\t200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AYAMBEST\Florence\Ye00\AWP\AYA347__00Awp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file\AUD2\Nit344\Ye99\AWPs\Nit344_AWP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MC%20021\DATA\Year_End_2000\Examples\Awp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asia%20prosperity\ye%2000%20Dec\AWP\Amend%20Aw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MC%20021\BAfile\AUD2\Nit344\Ye99\AWPs\Nit344_AWP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Year_End_2000\Examples\Aw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Amcast\Ye00\AWP\Amc%20021awp(updated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AUDIT\GR%20Marketing\Dec00\awp\DATA\dsfurniture\dsawp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AUDIT\GR%20Marketing\Dec00\awp\DATA\wuerth\YE00\wuert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DATA\dsfurniture\dsawp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DATA\wuerth\YE00\wuer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FSA"/>
      <sheetName val="F-7 "/>
      <sheetName val="BS"/>
      <sheetName val="PL"/>
      <sheetName val="PL (2)"/>
      <sheetName val="F-22"/>
      <sheetName val="110"/>
      <sheetName val="110s"/>
    </sheetNames>
    <sheetDataSet>
      <sheetData sheetId="1">
        <row r="1">
          <cell r="A1" t="str">
            <v>SPRINGVALE INTERNATIONAL LTD</v>
          </cell>
        </row>
        <row r="2">
          <cell r="A2" t="str">
            <v>FOR THE YEAR ENDED 30 JUNE 2001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Hypo"/>
      <sheetName val="BPR"/>
      <sheetName val="BPR-1"/>
      <sheetName val="FSA"/>
      <sheetName val="F-1"/>
      <sheetName val="F-2"/>
      <sheetName val="F-3"/>
      <sheetName val="F-4"/>
      <sheetName val="F-5"/>
      <sheetName val="Materiality"/>
      <sheetName val="F-11"/>
      <sheetName val="F-22"/>
      <sheetName val="Cashflow"/>
      <sheetName val="BPR balance sheet"/>
      <sheetName val="BPR profit &amp; loss"/>
      <sheetName val="BPR BS analysis"/>
      <sheetName val="BPR PL analysis"/>
      <sheetName val="B-1"/>
      <sheetName val="BB-1"/>
      <sheetName val="A"/>
      <sheetName val="B"/>
      <sheetName val="C"/>
      <sheetName val="B-20"/>
      <sheetName val="L"/>
      <sheetName val="U"/>
      <sheetName val="U-10"/>
      <sheetName val="U-20"/>
      <sheetName val="U-15"/>
      <sheetName val="AA"/>
      <sheetName val="BB"/>
      <sheetName val="CC"/>
      <sheetName val="DD"/>
      <sheetName val="FF"/>
      <sheetName val="FF-1"/>
      <sheetName val="FF-2(1)"/>
      <sheetName val="FF-2 (2)"/>
      <sheetName val="FF-3"/>
      <sheetName val="FF-4"/>
      <sheetName val="FF-6"/>
      <sheetName val="KK"/>
      <sheetName val="NN"/>
      <sheetName val="NN-2"/>
      <sheetName val="PP"/>
      <sheetName val="PP-10"/>
      <sheetName val="PP-20(1)"/>
      <sheetName val="PP-20(2)"/>
      <sheetName val="PP-20(3)"/>
      <sheetName val="PP-20(4)"/>
      <sheetName val="10"/>
      <sheetName val="20"/>
      <sheetName val="30"/>
    </sheetNames>
    <sheetDataSet>
      <sheetData sheetId="35">
        <row r="1">
          <cell r="A1" t="str">
            <v>Name of Company : Arrow Packaging Sdn Bhd</v>
          </cell>
        </row>
        <row r="2">
          <cell r="A2" t="str">
            <v>FILE NUMBER   :  C 4880034-01</v>
          </cell>
        </row>
        <row r="3">
          <cell r="A3" t="str">
            <v>SECTION 108 CREDIT BALANCE</v>
          </cell>
        </row>
        <row r="6">
          <cell r="A6" t="str">
            <v>YEAR</v>
          </cell>
          <cell r="C6" t="str">
            <v>BALANCE</v>
          </cell>
          <cell r="E6" t="str">
            <v>CURRENT</v>
          </cell>
          <cell r="I6" t="str">
            <v>DIVIDENDS</v>
          </cell>
          <cell r="K6" t="str">
            <v>BALANCE</v>
          </cell>
        </row>
        <row r="7">
          <cell r="A7" t="str">
            <v>ENDED</v>
          </cell>
          <cell r="C7" t="str">
            <v>B/F</v>
          </cell>
          <cell r="E7" t="str">
            <v>YEAR</v>
          </cell>
          <cell r="G7" t="str">
            <v>BALANCE</v>
          </cell>
          <cell r="I7" t="str">
            <v>PAID</v>
          </cell>
          <cell r="K7" t="str">
            <v>C/F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KK"/>
      <sheetName val="C-20(M)"/>
      <sheetName val="C-21(M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B-gl"/>
      <sheetName val="g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98"/>
      <sheetName val="FSL(99)"/>
      <sheetName val="FSL(00)"/>
      <sheetName val="FSL(01)"/>
      <sheetName val="110(00)"/>
      <sheetName val="110(01)"/>
      <sheetName val="Sup00"/>
      <sheetName val="Sup01"/>
      <sheetName val="F-11(00)"/>
      <sheetName val="F-11(01)"/>
      <sheetName val="A"/>
      <sheetName val="B"/>
      <sheetName val="L"/>
      <sheetName val="L-1"/>
      <sheetName val="AA"/>
      <sheetName val="BB"/>
      <sheetName val="BB-1"/>
      <sheetName val="BB-2"/>
      <sheetName val="CC"/>
      <sheetName val="CC-1"/>
      <sheetName val="CC-2"/>
      <sheetName val="DD"/>
      <sheetName val="MM"/>
      <sheetName val="KK-1"/>
      <sheetName val="KK-2"/>
      <sheetName val="FF"/>
      <sheetName val="FF "/>
      <sheetName val="FF-3"/>
      <sheetName val="FF-4"/>
      <sheetName val="FF-5"/>
      <sheetName val="FF-6"/>
      <sheetName val="FF-7"/>
      <sheetName val="PP"/>
      <sheetName val="PP-10 "/>
      <sheetName val="PP-11"/>
      <sheetName val="PP-5"/>
    </sheetNames>
    <sheetDataSet>
      <sheetData sheetId="21">
        <row r="6">
          <cell r="F6" t="str">
            <v>31.3.00</v>
          </cell>
          <cell r="L6" t="str">
            <v>31.3.01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ateriality"/>
      <sheetName val="Cashflow"/>
      <sheetName val="BPR balance sheet"/>
      <sheetName val="BPR profit &amp; loss"/>
      <sheetName val="BPR BS analysis"/>
      <sheetName val="BPR PL analysis"/>
      <sheetName val="FSA (AMC)"/>
      <sheetName val="Attach "/>
      <sheetName val="F123"/>
      <sheetName val="Summary"/>
      <sheetName val="F-11"/>
      <sheetName val="A"/>
      <sheetName val="B"/>
      <sheetName val="B-10"/>
      <sheetName val="B-20"/>
      <sheetName val="B-30"/>
      <sheetName val="C"/>
      <sheetName val="C-20"/>
      <sheetName val="C-30"/>
      <sheetName val="L"/>
      <sheetName val="L-20"/>
      <sheetName val="U"/>
      <sheetName val="U-1"/>
      <sheetName val="U-2"/>
      <sheetName val="U-30"/>
      <sheetName val="U - 40"/>
      <sheetName val="AA"/>
      <sheetName val="BB"/>
      <sheetName val="BB-11"/>
      <sheetName val="CC"/>
      <sheetName val="CC-11"/>
      <sheetName val="DD"/>
      <sheetName val="B-1"/>
      <sheetName val="FF"/>
      <sheetName val="FF-10"/>
      <sheetName val="FF-11"/>
      <sheetName val="FF-12"/>
      <sheetName val="FF-13"/>
      <sheetName val="FF-14"/>
      <sheetName val="FF-15"/>
      <sheetName val="FF-16"/>
      <sheetName val="FF-20 "/>
      <sheetName val="KK-1"/>
      <sheetName val="KK-10"/>
      <sheetName val="KK-11"/>
      <sheetName val="NN"/>
      <sheetName val="NN-20"/>
      <sheetName val="PP"/>
      <sheetName val="PP-2"/>
      <sheetName val="PP-10"/>
      <sheetName val="PP-20"/>
      <sheetName val="10"/>
      <sheetName val="20"/>
      <sheetName val="21"/>
      <sheetName val="22"/>
      <sheetName val="23"/>
      <sheetName val="30"/>
      <sheetName val="31"/>
      <sheetName val="BB-1"/>
    </sheetNames>
    <sheetDataSet>
      <sheetData sheetId="38">
        <row r="7">
          <cell r="D7" t="str">
            <v>New Taiwan</v>
          </cell>
          <cell r="S7" t="str">
            <v>Refer to Note A</v>
          </cell>
        </row>
        <row r="8">
          <cell r="D8" t="str">
            <v>Hertorng High</v>
          </cell>
        </row>
        <row r="9">
          <cell r="D9" t="str">
            <v>temperature dyeing</v>
          </cell>
          <cell r="Q9" t="str">
            <v>Low Liquor</v>
          </cell>
          <cell r="R9" t="str">
            <v>Perodua </v>
          </cell>
          <cell r="S9" t="str">
            <v>Hot Air</v>
          </cell>
          <cell r="W9" t="str">
            <v>Qualifying Expenditure</v>
          </cell>
        </row>
        <row r="20">
          <cell r="A20" t="str">
            <v>Addition during the year </v>
          </cell>
        </row>
        <row r="21">
          <cell r="A21" t="str">
            <v>Cash price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800000</v>
          </cell>
          <cell r="R21">
            <v>35000</v>
          </cell>
          <cell r="S21">
            <v>220000</v>
          </cell>
          <cell r="T21">
            <v>1055000</v>
          </cell>
        </row>
        <row r="22">
          <cell r="A22" t="str">
            <v>Less : Deposit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70000</v>
          </cell>
          <cell r="T22">
            <v>70000</v>
          </cell>
        </row>
        <row r="24">
          <cell r="A24" t="str">
            <v>Principal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800000</v>
          </cell>
          <cell r="R24">
            <v>35000</v>
          </cell>
          <cell r="S24">
            <v>150000</v>
          </cell>
          <cell r="T24">
            <v>985000</v>
          </cell>
        </row>
        <row r="25">
          <cell r="A25" t="str">
            <v>Interest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156000</v>
          </cell>
          <cell r="R25">
            <v>8260</v>
          </cell>
          <cell r="S25">
            <v>27225</v>
          </cell>
          <cell r="T25">
            <v>191485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956000</v>
          </cell>
          <cell r="R27">
            <v>43260</v>
          </cell>
          <cell r="S27">
            <v>177225</v>
          </cell>
          <cell r="T27">
            <v>1176485</v>
          </cell>
        </row>
        <row r="29">
          <cell r="A29" t="str">
            <v>Instalments paid during the year </v>
          </cell>
        </row>
        <row r="30">
          <cell r="A30" t="str">
            <v>Principal</v>
          </cell>
          <cell r="C30">
            <v>0</v>
          </cell>
          <cell r="D30">
            <v>0</v>
          </cell>
          <cell r="E30">
            <v>19000</v>
          </cell>
          <cell r="F30">
            <v>0</v>
          </cell>
          <cell r="G30">
            <v>22560</v>
          </cell>
          <cell r="H30">
            <v>5670</v>
          </cell>
          <cell r="I30">
            <v>34443</v>
          </cell>
          <cell r="J30">
            <v>78480</v>
          </cell>
          <cell r="K30">
            <v>0</v>
          </cell>
          <cell r="L30">
            <v>18754</v>
          </cell>
          <cell r="M30">
            <v>174170</v>
          </cell>
          <cell r="N30">
            <v>18030</v>
          </cell>
          <cell r="O30">
            <v>8061</v>
          </cell>
          <cell r="Q30">
            <v>66668</v>
          </cell>
          <cell r="R30">
            <v>0</v>
          </cell>
          <cell r="S30">
            <v>41261</v>
          </cell>
          <cell r="T30">
            <v>379168</v>
          </cell>
        </row>
        <row r="31">
          <cell r="A31" t="str">
            <v>Interest </v>
          </cell>
          <cell r="C31">
            <v>0</v>
          </cell>
          <cell r="D31">
            <v>0</v>
          </cell>
          <cell r="E31">
            <v>5700</v>
          </cell>
          <cell r="F31">
            <v>0</v>
          </cell>
          <cell r="G31">
            <v>7910</v>
          </cell>
          <cell r="H31">
            <v>1840</v>
          </cell>
          <cell r="I31">
            <v>6983</v>
          </cell>
          <cell r="J31">
            <v>13537</v>
          </cell>
          <cell r="K31">
            <v>0</v>
          </cell>
          <cell r="L31">
            <v>5877</v>
          </cell>
          <cell r="M31">
            <v>47030</v>
          </cell>
          <cell r="N31">
            <v>4203</v>
          </cell>
          <cell r="O31">
            <v>3684</v>
          </cell>
          <cell r="Q31">
            <v>13000</v>
          </cell>
          <cell r="R31">
            <v>344</v>
          </cell>
          <cell r="S31">
            <v>3046</v>
          </cell>
          <cell r="T31">
            <v>96764</v>
          </cell>
        </row>
        <row r="33">
          <cell r="E33">
            <v>24700</v>
          </cell>
          <cell r="F33">
            <v>0</v>
          </cell>
          <cell r="G33">
            <v>30470</v>
          </cell>
          <cell r="H33">
            <v>7510</v>
          </cell>
          <cell r="I33">
            <v>41426</v>
          </cell>
          <cell r="J33">
            <v>92017</v>
          </cell>
          <cell r="K33">
            <v>0</v>
          </cell>
          <cell r="L33">
            <v>24631</v>
          </cell>
          <cell r="M33">
            <v>221200</v>
          </cell>
          <cell r="N33">
            <v>22233</v>
          </cell>
          <cell r="O33">
            <v>11745</v>
          </cell>
          <cell r="Q33">
            <v>79668</v>
          </cell>
          <cell r="R33">
            <v>344</v>
          </cell>
          <cell r="S33">
            <v>44307</v>
          </cell>
          <cell r="T33">
            <v>475932</v>
          </cell>
        </row>
        <row r="35">
          <cell r="A35" t="str">
            <v>Balance as at 31.12.2000</v>
          </cell>
        </row>
        <row r="36">
          <cell r="A36" t="str">
            <v>Principal </v>
          </cell>
          <cell r="C36">
            <v>0</v>
          </cell>
          <cell r="D36">
            <v>0</v>
          </cell>
          <cell r="E36">
            <v>3167</v>
          </cell>
          <cell r="F36">
            <v>0</v>
          </cell>
          <cell r="G36">
            <v>0</v>
          </cell>
          <cell r="H36">
            <v>7351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243826</v>
          </cell>
          <cell r="N36">
            <v>5559</v>
          </cell>
          <cell r="O36">
            <v>26094</v>
          </cell>
          <cell r="Q36">
            <v>733332</v>
          </cell>
          <cell r="R36">
            <v>35000</v>
          </cell>
          <cell r="S36">
            <v>108739</v>
          </cell>
          <cell r="T36">
            <v>1163068</v>
          </cell>
        </row>
        <row r="37">
          <cell r="A37" t="str">
            <v>Interest</v>
          </cell>
          <cell r="C37">
            <v>0</v>
          </cell>
          <cell r="D37">
            <v>0</v>
          </cell>
          <cell r="E37">
            <v>950</v>
          </cell>
          <cell r="F37">
            <v>0</v>
          </cell>
          <cell r="G37">
            <v>0</v>
          </cell>
          <cell r="H37">
            <v>2402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65824</v>
          </cell>
          <cell r="N37">
            <v>1646</v>
          </cell>
          <cell r="O37">
            <v>5264</v>
          </cell>
          <cell r="Q37">
            <v>143000</v>
          </cell>
          <cell r="R37">
            <v>7916</v>
          </cell>
          <cell r="S37">
            <v>24179</v>
          </cell>
          <cell r="T37">
            <v>251181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"/>
      <sheetName val="C"/>
      <sheetName val="S018NEW"/>
      <sheetName val="S108"/>
      <sheetName val="ORDER-31"/>
      <sheetName val="ORDER-48"/>
      <sheetName val="EXEMPT"/>
      <sheetName val="DIVINC"/>
      <sheetName val="PL"/>
      <sheetName val="MFA95"/>
      <sheetName val="DFA"/>
      <sheetName val="2001"/>
      <sheetName val="2001(agr)"/>
      <sheetName val="fmc"/>
    </sheetNames>
    <sheetDataSet>
      <sheetData sheetId="2">
        <row r="9">
          <cell r="B9" t="str">
            <v>1.</v>
          </cell>
          <cell r="C9" t="str">
            <v>Computations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Hypothesis"/>
      <sheetName val="Profitability"/>
      <sheetName val="Profit anal"/>
      <sheetName val="BS"/>
      <sheetName val="FSA"/>
      <sheetName val="F-1&amp;2"/>
      <sheetName val="F-3"/>
      <sheetName val="F-4"/>
      <sheetName val="F-9"/>
      <sheetName val="F-11"/>
      <sheetName val="FF-2"/>
      <sheetName val="FF-4"/>
      <sheetName val="FF-6"/>
      <sheetName val="FF-10"/>
      <sheetName val="10"/>
      <sheetName val="20"/>
      <sheetName val="30"/>
      <sheetName val="os"/>
    </sheetNames>
    <sheetDataSet>
      <sheetData sheetId="12">
        <row r="5">
          <cell r="A5" t="str">
            <v>SECTION 108 TAX CREDIT </v>
          </cell>
        </row>
        <row r="7">
          <cell r="A7" t="str">
            <v>YEAR</v>
          </cell>
          <cell r="C7" t="str">
            <v>BALANCE</v>
          </cell>
          <cell r="E7" t="str">
            <v>CURRENT</v>
          </cell>
          <cell r="I7" t="str">
            <v>DIVIDEND</v>
          </cell>
          <cell r="K7" t="str">
            <v>BALANCE</v>
          </cell>
        </row>
        <row r="8">
          <cell r="A8" t="str">
            <v>ENDED</v>
          </cell>
          <cell r="C8" t="str">
            <v>C/F</v>
          </cell>
          <cell r="E8" t="str">
            <v>YEAR</v>
          </cell>
          <cell r="G8" t="str">
            <v>BALANCE</v>
          </cell>
          <cell r="I8" t="str">
            <v>PAID</v>
          </cell>
          <cell r="K8" t="str">
            <v>C/F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"/>
      <sheetName val="C"/>
      <sheetName val="S018NEW"/>
      <sheetName val="S108"/>
      <sheetName val="ORDER-31"/>
      <sheetName val="ORDER-48"/>
      <sheetName val="EXEMPT"/>
      <sheetName val="DIVINC"/>
      <sheetName val="PL"/>
      <sheetName val="MFA95"/>
      <sheetName val="DFA"/>
      <sheetName val="2001"/>
      <sheetName val="2001(agr)"/>
      <sheetName val="fmc"/>
    </sheetNames>
    <sheetDataSet>
      <sheetData sheetId="2">
        <row r="1">
          <cell r="B1" t="str">
            <v>KLUANG RUBBER COMPANY (MALAYA) BERHAD </v>
          </cell>
        </row>
        <row r="2">
          <cell r="B2" t="str">
            <v>FILE NUMBER : C 0854160-04</v>
          </cell>
        </row>
        <row r="3">
          <cell r="B3" t="str">
            <v>YEAR OF ASSESSMENT  2001</v>
          </cell>
        </row>
        <row r="4">
          <cell r="B4" t="str">
            <v>COMPUTATIONS</v>
          </cell>
        </row>
        <row r="7">
          <cell r="G7" t="str">
            <v>AMOUNT</v>
          </cell>
          <cell r="I7" t="str">
            <v>REFERENCE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FSA"/>
      <sheetName val="Attach (2)"/>
      <sheetName val="Time "/>
      <sheetName val="P&amp;L"/>
      <sheetName val="F-11"/>
      <sheetName val="F-22"/>
      <sheetName val="110 "/>
      <sheetName val="110s "/>
      <sheetName val="A"/>
      <sheetName val="B "/>
      <sheetName val="B-10 "/>
      <sheetName val="C"/>
      <sheetName val="C-2"/>
      <sheetName val="RCD-Att"/>
      <sheetName val="C-20"/>
      <sheetName val="C-30"/>
      <sheetName val="L"/>
      <sheetName val="L-10"/>
      <sheetName val="L-20"/>
      <sheetName val="U"/>
      <sheetName val="U-60"/>
      <sheetName val="U-100"/>
      <sheetName val="AA"/>
      <sheetName val="BB "/>
      <sheetName val="BB-10"/>
      <sheetName val="CC"/>
      <sheetName val="CC-1"/>
      <sheetName val="CC-10"/>
      <sheetName val="DD"/>
      <sheetName val="NN"/>
      <sheetName val="NN-2"/>
      <sheetName val="NN-4"/>
      <sheetName val="PP "/>
      <sheetName val="PP-1"/>
      <sheetName val="PP-10"/>
      <sheetName val="KK-1"/>
      <sheetName val="KK-10"/>
      <sheetName val="KK-20"/>
      <sheetName val="FF"/>
      <sheetName val="FF "/>
      <sheetName val="FF-1"/>
      <sheetName val="FF-3"/>
      <sheetName val="FF-4"/>
      <sheetName val="FF-6"/>
      <sheetName val="FF-7"/>
      <sheetName val="FF-8"/>
      <sheetName val="FF-9"/>
      <sheetName val="10"/>
      <sheetName val="11"/>
      <sheetName val="12"/>
      <sheetName val="20"/>
      <sheetName val="30"/>
      <sheetName val="40"/>
    </sheetNames>
    <sheetDataSet>
      <sheetData sheetId="0">
        <row r="1">
          <cell r="A1" t="str">
            <v>AYAMBEST (M) SDN BHD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  <sheetName val="F-2"/>
      <sheetName val="F-3"/>
      <sheetName val="F-4"/>
      <sheetName val="F-5"/>
      <sheetName val="F-11"/>
      <sheetName val="F-11a"/>
      <sheetName val="F-22"/>
      <sheetName val="B-40"/>
      <sheetName val="B-50"/>
      <sheetName val="U "/>
      <sheetName val="U-10"/>
      <sheetName val="U-30"/>
      <sheetName val="BB-30"/>
      <sheetName val="CC-30"/>
      <sheetName val="FF-1"/>
      <sheetName val="FF-2"/>
      <sheetName val="FF-3"/>
      <sheetName val="FF-4"/>
      <sheetName val="FF-4a"/>
      <sheetName val="FF-5"/>
      <sheetName val="FF-6"/>
      <sheetName val="FF-7"/>
      <sheetName val="FF-8"/>
      <sheetName val="10"/>
      <sheetName val="11"/>
      <sheetName val="20"/>
      <sheetName val="21"/>
      <sheetName val="30"/>
      <sheetName val="40"/>
      <sheetName val="50"/>
      <sheetName val="DD-10"/>
    </sheetNames>
    <sheetDataSet>
      <sheetData sheetId="17">
        <row r="1">
          <cell r="A1" t="str">
            <v>NITE BEAUTY INDUSTRIES SDN. BHD.</v>
          </cell>
        </row>
        <row r="2">
          <cell r="A2" t="str">
            <v>FILE NUMBER   :  C 0887357-07</v>
          </cell>
        </row>
        <row r="3">
          <cell r="A3" t="str">
            <v>SECTION 108 CREDIT BALANCE</v>
          </cell>
        </row>
        <row r="6">
          <cell r="A6" t="str">
            <v>YEAR</v>
          </cell>
          <cell r="C6" t="str">
            <v>BALANCE</v>
          </cell>
          <cell r="E6" t="str">
            <v>CURRENT</v>
          </cell>
          <cell r="I6" t="str">
            <v>DIVIDENDS</v>
          </cell>
          <cell r="K6" t="str">
            <v>BALANCE</v>
          </cell>
        </row>
        <row r="7">
          <cell r="A7" t="str">
            <v>ENDED</v>
          </cell>
          <cell r="C7" t="str">
            <v>B/F</v>
          </cell>
          <cell r="E7" t="str">
            <v>YEAR</v>
          </cell>
          <cell r="G7" t="str">
            <v>BALANCE</v>
          </cell>
          <cell r="I7" t="str">
            <v>PAID</v>
          </cell>
          <cell r="K7" t="str">
            <v>C/F</v>
          </cell>
        </row>
        <row r="10">
          <cell r="A10" t="str">
            <v>31.12.1996</v>
          </cell>
          <cell r="C10">
            <v>14969.4</v>
          </cell>
          <cell r="E10">
            <v>518067.6</v>
          </cell>
          <cell r="G10">
            <v>533037</v>
          </cell>
          <cell r="I10">
            <v>0</v>
          </cell>
          <cell r="K10">
            <v>533037</v>
          </cell>
        </row>
        <row r="11">
          <cell r="G11" t="str">
            <v> </v>
          </cell>
          <cell r="K11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BPR-1"/>
      <sheetName val="Note"/>
      <sheetName val="Data"/>
      <sheetName val="F-1"/>
      <sheetName val="F-2"/>
      <sheetName val="F-3"/>
      <sheetName val="F-4"/>
      <sheetName val="F-5"/>
      <sheetName val="F-6"/>
      <sheetName val="F-22"/>
      <sheetName val="10"/>
      <sheetName val="20"/>
      <sheetName val="30"/>
      <sheetName val="C"/>
      <sheetName val="FF"/>
      <sheetName val="FF-1"/>
      <sheetName val="FF-3"/>
      <sheetName val="A"/>
      <sheetName val="B"/>
      <sheetName val="B-10"/>
      <sheetName val="B-30"/>
      <sheetName val="L"/>
      <sheetName val="U"/>
      <sheetName val="U-1 "/>
      <sheetName val="U-100"/>
      <sheetName val="BB"/>
      <sheetName val="CC"/>
      <sheetName val="KK"/>
      <sheetName val="M&amp;MM"/>
      <sheetName val="PP"/>
      <sheetName val="NN"/>
      <sheetName val="sales cut off"/>
      <sheetName val="purchase cut off"/>
    </sheetNames>
    <sheetDataSet>
      <sheetData sheetId="0">
        <row r="11">
          <cell r="F11" t="str">
            <v>30.09.2000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A-4"/>
      <sheetName val="B"/>
      <sheetName val="L"/>
      <sheetName val="L-1"/>
      <sheetName val="CC"/>
      <sheetName val="MM"/>
      <sheetName val="KK"/>
      <sheetName val="PP-1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F-3"/>
      <sheetName val="F-1"/>
      <sheetName val="F-2"/>
      <sheetName val="F-3"/>
      <sheetName val="F-4"/>
      <sheetName val="F-5"/>
      <sheetName val="F-11"/>
      <sheetName val="F-11a"/>
      <sheetName val="F-22"/>
      <sheetName val="B-40"/>
      <sheetName val="B-50"/>
      <sheetName val="U "/>
      <sheetName val="U-10"/>
      <sheetName val="U-30"/>
      <sheetName val="BB-30"/>
      <sheetName val="CC-30"/>
      <sheetName val="FF-1"/>
      <sheetName val="FF-2"/>
      <sheetName val="FF-4"/>
      <sheetName val="FF-4a"/>
      <sheetName val="FF-5"/>
      <sheetName val="FF-6"/>
      <sheetName val="FF-7"/>
      <sheetName val="FF-8"/>
      <sheetName val="10"/>
      <sheetName val="11"/>
      <sheetName val="20"/>
      <sheetName val="21"/>
      <sheetName val="30"/>
      <sheetName val="40"/>
      <sheetName val="50"/>
    </sheetNames>
    <sheetDataSet>
      <sheetData sheetId="0">
        <row r="1">
          <cell r="A1" t="str">
            <v>NITE BEAUTY INDUSTRIES SDN. BHD.</v>
          </cell>
        </row>
        <row r="2">
          <cell r="A2" t="str">
            <v>FILE NUMBER   :  C 0887357-07</v>
          </cell>
        </row>
        <row r="3">
          <cell r="A3" t="str">
            <v>SECTION 108 CREDIT BALANCE</v>
          </cell>
        </row>
        <row r="6">
          <cell r="A6" t="str">
            <v>YEAR</v>
          </cell>
          <cell r="C6" t="str">
            <v>BALANCE</v>
          </cell>
          <cell r="E6" t="str">
            <v>CURRENT</v>
          </cell>
          <cell r="I6" t="str">
            <v>DIVIDENDS</v>
          </cell>
          <cell r="K6" t="str">
            <v>BALANCE</v>
          </cell>
        </row>
        <row r="7">
          <cell r="A7" t="str">
            <v>ENDED</v>
          </cell>
          <cell r="C7" t="str">
            <v>B/F</v>
          </cell>
          <cell r="E7" t="str">
            <v>YEAR</v>
          </cell>
          <cell r="G7" t="str">
            <v>BALANCE</v>
          </cell>
          <cell r="I7" t="str">
            <v>PAID</v>
          </cell>
          <cell r="K7" t="str">
            <v>C/F</v>
          </cell>
        </row>
        <row r="10">
          <cell r="A10" t="str">
            <v>31.12.1996</v>
          </cell>
          <cell r="C10">
            <v>14969.4</v>
          </cell>
          <cell r="E10">
            <v>518067.6</v>
          </cell>
          <cell r="G10">
            <v>533037</v>
          </cell>
          <cell r="I10">
            <v>0</v>
          </cell>
          <cell r="K10">
            <v>533037</v>
          </cell>
        </row>
        <row r="11">
          <cell r="G11" t="str">
            <v> </v>
          </cell>
          <cell r="K11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BPR-1"/>
      <sheetName val="Note"/>
      <sheetName val="Data"/>
      <sheetName val="F-1"/>
      <sheetName val="F-2"/>
      <sheetName val="F-3"/>
      <sheetName val="F-4"/>
      <sheetName val="F-5"/>
      <sheetName val="F-6"/>
      <sheetName val="F-22"/>
      <sheetName val="10"/>
      <sheetName val="20"/>
      <sheetName val="30"/>
      <sheetName val="C"/>
      <sheetName val="FF"/>
      <sheetName val="FF-1"/>
      <sheetName val="FF-3"/>
      <sheetName val="A"/>
      <sheetName val="B"/>
      <sheetName val="B-10"/>
      <sheetName val="B-30"/>
      <sheetName val="L"/>
      <sheetName val="U"/>
      <sheetName val="U-1 "/>
      <sheetName val="U-100"/>
      <sheetName val="BB"/>
      <sheetName val="CC"/>
      <sheetName val="KK"/>
      <sheetName val="M&amp;MM"/>
      <sheetName val="PP"/>
      <sheetName val="NN"/>
      <sheetName val="sales cut off"/>
      <sheetName val="purchase cut off"/>
    </sheetNames>
    <sheetDataSet>
      <sheetData sheetId="0">
        <row r="11">
          <cell r="F11" t="str">
            <v>30.09.2000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ateriality"/>
      <sheetName val="Cashflow"/>
      <sheetName val="BPR balance sheet"/>
      <sheetName val="BPR profit &amp; loss"/>
      <sheetName val="BPR BS analysis"/>
      <sheetName val="BPR PL analysis"/>
      <sheetName val="FSA (AMC)"/>
      <sheetName val="Attach "/>
      <sheetName val="F123"/>
      <sheetName val="Summary"/>
      <sheetName val="F-11"/>
      <sheetName val="A"/>
      <sheetName val="B"/>
      <sheetName val="B-10"/>
      <sheetName val="B-20"/>
      <sheetName val="B-30"/>
      <sheetName val="C"/>
      <sheetName val="C-20"/>
      <sheetName val="C-30"/>
      <sheetName val="L"/>
      <sheetName val="L-20"/>
      <sheetName val="U"/>
      <sheetName val="U-1"/>
      <sheetName val="U-2"/>
      <sheetName val="U-30"/>
      <sheetName val="U - 40"/>
      <sheetName val="AA"/>
      <sheetName val="BB"/>
      <sheetName val="BB-11"/>
      <sheetName val="CC"/>
      <sheetName val="CC-11"/>
      <sheetName val="DD"/>
      <sheetName val="B-1"/>
      <sheetName val="FF"/>
      <sheetName val="FF-10"/>
      <sheetName val="FF-11"/>
      <sheetName val="FF-12"/>
      <sheetName val="FF-13"/>
      <sheetName val="FF-14"/>
      <sheetName val="FF-15"/>
      <sheetName val="FF-16"/>
      <sheetName val="FF-20 "/>
      <sheetName val="KK-1"/>
      <sheetName val="KK-10"/>
      <sheetName val="KK-11"/>
      <sheetName val="NN"/>
      <sheetName val="NN-20"/>
      <sheetName val="PP"/>
      <sheetName val="PP-2"/>
      <sheetName val="PP-10"/>
      <sheetName val="PP-20"/>
      <sheetName val="10"/>
      <sheetName val="20"/>
      <sheetName val="21"/>
      <sheetName val="22"/>
      <sheetName val="23"/>
      <sheetName val="30"/>
      <sheetName val="31"/>
      <sheetName val="BB-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ypothesis"/>
      <sheetName val="Profitability"/>
      <sheetName val="Profit anal"/>
      <sheetName val="BS"/>
      <sheetName val="FSA"/>
      <sheetName val="F-1&amp;2"/>
      <sheetName val="F-3"/>
      <sheetName val="F-4"/>
      <sheetName val="F-9"/>
      <sheetName val="F-11"/>
      <sheetName val="FF-2"/>
      <sheetName val="FF-4"/>
      <sheetName val="FF-6"/>
      <sheetName val="FF-10"/>
      <sheetName val="10"/>
      <sheetName val="20"/>
      <sheetName val="30"/>
      <sheetName val="os"/>
    </sheetNames>
    <sheetDataSet>
      <sheetData sheetId="12">
        <row r="5">
          <cell r="A5" t="str">
            <v>SECTION 108 TAX CREDIT </v>
          </cell>
        </row>
        <row r="7">
          <cell r="A7" t="str">
            <v>YEAR</v>
          </cell>
          <cell r="C7" t="str">
            <v>BALANCE</v>
          </cell>
          <cell r="E7" t="str">
            <v>CURRENT</v>
          </cell>
          <cell r="I7" t="str">
            <v>DIVIDEND</v>
          </cell>
          <cell r="K7" t="str">
            <v>BALANCE</v>
          </cell>
        </row>
        <row r="8">
          <cell r="A8" t="str">
            <v>ENDED</v>
          </cell>
          <cell r="C8" t="str">
            <v>C/F</v>
          </cell>
          <cell r="E8" t="str">
            <v>YEAR</v>
          </cell>
          <cell r="G8" t="str">
            <v>BALANCE</v>
          </cell>
          <cell r="I8" t="str">
            <v>PAID</v>
          </cell>
          <cell r="K8" t="str">
            <v>C/F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ypothesis"/>
      <sheetName val="Profitability"/>
      <sheetName val="Profitability Analysis"/>
      <sheetName val="BS"/>
      <sheetName val="FSA"/>
      <sheetName val="F-1&amp;2"/>
      <sheetName val="F-3"/>
      <sheetName val="F-4"/>
      <sheetName val="F-5"/>
      <sheetName val="F-6"/>
      <sheetName val="CF1"/>
      <sheetName val="CF"/>
      <sheetName val="A"/>
      <sheetName val="B"/>
      <sheetName val="B-1"/>
      <sheetName val="C"/>
      <sheetName val="sales cut off"/>
      <sheetName val="Purch cut off"/>
      <sheetName val="L"/>
      <sheetName val="U"/>
      <sheetName val="AA"/>
      <sheetName val="BB"/>
      <sheetName val="CC"/>
      <sheetName val="FF"/>
      <sheetName val="FF-1"/>
      <sheetName val="FF-2"/>
      <sheetName val="FF-3"/>
      <sheetName val="KK"/>
      <sheetName val="MM"/>
      <sheetName val="M&amp;MM-10"/>
      <sheetName val="PP"/>
      <sheetName val="pp-1"/>
      <sheetName val="10"/>
      <sheetName val="30"/>
      <sheetName val="40 (2)"/>
      <sheetName val="50 (2)"/>
      <sheetName val="60"/>
      <sheetName val="70"/>
      <sheetName val="BIF-collect"/>
      <sheetName val="BIF-OR"/>
      <sheetName val="Module1"/>
      <sheetName val="Module2"/>
      <sheetName val="Module3"/>
      <sheetName val="Future"/>
      <sheetName val="Attachment"/>
      <sheetName val="F-22"/>
      <sheetName val="30 "/>
      <sheetName val="40"/>
      <sheetName val="50"/>
    </sheetNames>
    <sheetDataSet>
      <sheetData sheetId="25">
        <row r="1">
          <cell r="A1" t="str">
            <v>WUERTH (MALAYSIA) SDN BHD</v>
          </cell>
        </row>
        <row r="2">
          <cell r="A2" t="str">
            <v>FILE NUMBER : C3896483-10</v>
          </cell>
        </row>
        <row r="3">
          <cell r="A3" t="str">
            <v>YEAR OF ASSESSMENT 2000 (CURRENT YEAR)</v>
          </cell>
        </row>
        <row r="4">
          <cell r="A4" t="str">
            <v>ADDITIONS  OF FIXED ASSETS ANALYSES</v>
          </cell>
        </row>
        <row r="5">
          <cell r="A5" t="str">
            <v>-</v>
          </cell>
          <cell r="B5" t="str">
            <v>-</v>
          </cell>
          <cell r="I5" t="str">
            <v>-</v>
          </cell>
          <cell r="J5" t="str">
            <v>-</v>
          </cell>
        </row>
        <row r="6">
          <cell r="J6" t="str">
            <v>QUALIFY</v>
          </cell>
        </row>
        <row r="7">
          <cell r="I7" t="str">
            <v>NON</v>
          </cell>
          <cell r="J7" t="str">
            <v>NON</v>
          </cell>
        </row>
        <row r="8">
          <cell r="A8" t="str">
            <v>DESCRIPTION</v>
          </cell>
          <cell r="B8" t="str">
            <v>AMOUNT</v>
          </cell>
          <cell r="D8">
            <v>0.08</v>
          </cell>
          <cell r="E8">
            <v>0.12</v>
          </cell>
          <cell r="F8">
            <v>0.14</v>
          </cell>
          <cell r="G8">
            <v>0.16</v>
          </cell>
          <cell r="H8">
            <v>0.4</v>
          </cell>
          <cell r="I8" t="str">
            <v>RANKING</v>
          </cell>
          <cell r="J8" t="str">
            <v>IA ONLY</v>
          </cell>
          <cell r="K8" t="str">
            <v>REF</v>
          </cell>
        </row>
        <row r="10">
          <cell r="A10" t="str">
            <v>OFFICE COMPUTER</v>
          </cell>
        </row>
        <row r="11">
          <cell r="A11" t="str">
            <v>Office computer</v>
          </cell>
          <cell r="B11">
            <v>10304</v>
          </cell>
          <cell r="H11">
            <v>10304</v>
          </cell>
        </row>
        <row r="12">
          <cell r="A12" t="str">
            <v>Computer</v>
          </cell>
          <cell r="B12">
            <v>10304</v>
          </cell>
          <cell r="H12">
            <v>10304</v>
          </cell>
        </row>
        <row r="13">
          <cell r="A13" t="str">
            <v>Assets under HP</v>
          </cell>
          <cell r="B13">
            <v>40790</v>
          </cell>
          <cell r="G13">
            <v>40790</v>
          </cell>
        </row>
        <row r="14">
          <cell r="A14" t="str">
            <v>Total</v>
          </cell>
          <cell r="B14">
            <v>10304</v>
          </cell>
        </row>
        <row r="15">
          <cell r="A15" t="str">
            <v>Grand total - QE</v>
          </cell>
          <cell r="B15">
            <v>51094</v>
          </cell>
          <cell r="D15">
            <v>0</v>
          </cell>
          <cell r="E15">
            <v>0</v>
          </cell>
          <cell r="F15">
            <v>0</v>
          </cell>
          <cell r="G15">
            <v>40790</v>
          </cell>
          <cell r="H15">
            <v>10304</v>
          </cell>
        </row>
        <row r="17">
          <cell r="A17" t="str">
            <v>TOTAL ADDITION FIXED ASSETS</v>
          </cell>
          <cell r="B17">
            <v>10304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10304</v>
          </cell>
          <cell r="I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16316</v>
          </cell>
          <cell r="H18">
            <v>6182.400000000001</v>
          </cell>
          <cell r="I18">
            <v>22498.4</v>
          </cell>
        </row>
        <row r="19">
          <cell r="A19" t="str">
            <v>add: AA on existing fixed assets</v>
          </cell>
          <cell r="I19">
            <v>75636</v>
          </cell>
        </row>
        <row r="20">
          <cell r="I20">
            <v>98134.4</v>
          </cell>
        </row>
        <row r="21">
          <cell r="A21" t="str">
            <v>ASSETS HELD UNDER HP (Schedule RHP)</v>
          </cell>
          <cell r="B21">
            <v>0</v>
          </cell>
          <cell r="G21">
            <v>0</v>
          </cell>
          <cell r="J21">
            <v>0</v>
          </cell>
        </row>
        <row r="22">
          <cell r="A22" t="str">
            <v>TWDV b/f</v>
          </cell>
          <cell r="C22">
            <v>140724</v>
          </cell>
        </row>
        <row r="23">
          <cell r="A23" t="str">
            <v>add: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10304</v>
          </cell>
          <cell r="I23">
            <v>0</v>
          </cell>
          <cell r="J23">
            <v>0</v>
          </cell>
        </row>
        <row r="24">
          <cell r="A24" t="str">
            <v>QE for current period</v>
          </cell>
          <cell r="C24">
            <v>51094</v>
          </cell>
        </row>
        <row r="25">
          <cell r="A25" t="str">
            <v>less:</v>
          </cell>
        </row>
        <row r="26">
          <cell r="A26" t="str">
            <v>CA claimed</v>
          </cell>
          <cell r="C26">
            <v>-98134.4</v>
          </cell>
        </row>
        <row r="27">
          <cell r="A27" t="str">
            <v>TWDV c/f</v>
          </cell>
          <cell r="C27">
            <v>93683.6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ypothesis"/>
      <sheetName val="Profitability"/>
      <sheetName val="Profit anal"/>
      <sheetName val="BS"/>
      <sheetName val="FSA"/>
      <sheetName val="F-1&amp;2"/>
      <sheetName val="F-3"/>
      <sheetName val="F-4"/>
      <sheetName val="F-9"/>
      <sheetName val="F-11"/>
      <sheetName val="FF-2"/>
      <sheetName val="FF-4"/>
      <sheetName val="FF-6"/>
      <sheetName val="FF-10"/>
      <sheetName val="10"/>
      <sheetName val="20"/>
      <sheetName val="30"/>
      <sheetName val="os"/>
    </sheetNames>
    <sheetDataSet>
      <sheetData sheetId="12">
        <row r="5">
          <cell r="A5" t="str">
            <v>SECTION 108 TAX CREDIT </v>
          </cell>
        </row>
        <row r="7">
          <cell r="A7" t="str">
            <v>YEAR</v>
          </cell>
          <cell r="C7" t="str">
            <v>BALANCE</v>
          </cell>
          <cell r="E7" t="str">
            <v>CURRENT</v>
          </cell>
          <cell r="I7" t="str">
            <v>DIVIDEND</v>
          </cell>
          <cell r="K7" t="str">
            <v>BALANCE</v>
          </cell>
        </row>
        <row r="8">
          <cell r="A8" t="str">
            <v>ENDED</v>
          </cell>
          <cell r="C8" t="str">
            <v>C/F</v>
          </cell>
          <cell r="E8" t="str">
            <v>YEAR</v>
          </cell>
          <cell r="G8" t="str">
            <v>BALANCE</v>
          </cell>
          <cell r="I8" t="str">
            <v>PAID</v>
          </cell>
          <cell r="K8" t="str">
            <v>C/F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ypothesis"/>
      <sheetName val="Profitability"/>
      <sheetName val="Profitability Analysis"/>
      <sheetName val="BS"/>
      <sheetName val="FSA"/>
      <sheetName val="F-1&amp;2"/>
      <sheetName val="F-3"/>
      <sheetName val="F-4"/>
      <sheetName val="F-5"/>
      <sheetName val="F-6"/>
      <sheetName val="CF1"/>
      <sheetName val="CF"/>
      <sheetName val="A"/>
      <sheetName val="B"/>
      <sheetName val="B-1"/>
      <sheetName val="C"/>
      <sheetName val="sales cut off"/>
      <sheetName val="Purch cut off"/>
      <sheetName val="L"/>
      <sheetName val="U"/>
      <sheetName val="AA"/>
      <sheetName val="BB"/>
      <sheetName val="CC"/>
      <sheetName val="FF"/>
      <sheetName val="FF-1"/>
      <sheetName val="FF-2"/>
      <sheetName val="FF-3"/>
      <sheetName val="KK"/>
      <sheetName val="MM"/>
      <sheetName val="M&amp;MM-10"/>
      <sheetName val="PP"/>
      <sheetName val="pp-1"/>
      <sheetName val="10"/>
      <sheetName val="30"/>
      <sheetName val="40 (2)"/>
      <sheetName val="50 (2)"/>
      <sheetName val="60"/>
      <sheetName val="70"/>
      <sheetName val="BIF-collect"/>
      <sheetName val="BIF-OR"/>
      <sheetName val="Module1"/>
      <sheetName val="Module2"/>
      <sheetName val="Module3"/>
      <sheetName val="Future"/>
      <sheetName val="Attachment"/>
      <sheetName val="F-22"/>
      <sheetName val="30 "/>
      <sheetName val="40"/>
      <sheetName val="50"/>
    </sheetNames>
    <sheetDataSet>
      <sheetData sheetId="25">
        <row r="1">
          <cell r="A1" t="str">
            <v>WUERTH (MALAYSIA) SDN BHD</v>
          </cell>
        </row>
        <row r="2">
          <cell r="A2" t="str">
            <v>FILE NUMBER : C3896483-10</v>
          </cell>
        </row>
        <row r="3">
          <cell r="A3" t="str">
            <v>YEAR OF ASSESSMENT 2000 (CURRENT YEAR)</v>
          </cell>
        </row>
        <row r="4">
          <cell r="A4" t="str">
            <v>ADDITIONS  OF FIXED ASSETS ANALYSES</v>
          </cell>
        </row>
        <row r="5">
          <cell r="A5" t="str">
            <v>-</v>
          </cell>
          <cell r="B5" t="str">
            <v>-</v>
          </cell>
          <cell r="I5" t="str">
            <v>-</v>
          </cell>
          <cell r="J5" t="str">
            <v>-</v>
          </cell>
        </row>
        <row r="6">
          <cell r="J6" t="str">
            <v>QUALIFY</v>
          </cell>
        </row>
        <row r="7">
          <cell r="I7" t="str">
            <v>NON</v>
          </cell>
          <cell r="J7" t="str">
            <v>NON</v>
          </cell>
        </row>
        <row r="8">
          <cell r="A8" t="str">
            <v>DESCRIPTION</v>
          </cell>
          <cell r="B8" t="str">
            <v>AMOUNT</v>
          </cell>
          <cell r="D8">
            <v>0.08</v>
          </cell>
          <cell r="E8">
            <v>0.12</v>
          </cell>
          <cell r="F8">
            <v>0.14</v>
          </cell>
          <cell r="G8">
            <v>0.16</v>
          </cell>
          <cell r="H8">
            <v>0.4</v>
          </cell>
          <cell r="I8" t="str">
            <v>RANKING</v>
          </cell>
          <cell r="J8" t="str">
            <v>IA ONLY</v>
          </cell>
          <cell r="K8" t="str">
            <v>REF</v>
          </cell>
        </row>
        <row r="10">
          <cell r="A10" t="str">
            <v>OFFICE COMPUTER</v>
          </cell>
        </row>
        <row r="11">
          <cell r="A11" t="str">
            <v>Office computer</v>
          </cell>
          <cell r="B11">
            <v>10304</v>
          </cell>
          <cell r="H11">
            <v>10304</v>
          </cell>
        </row>
        <row r="12">
          <cell r="A12" t="str">
            <v>Computer</v>
          </cell>
          <cell r="B12">
            <v>10304</v>
          </cell>
          <cell r="H12">
            <v>10304</v>
          </cell>
        </row>
        <row r="13">
          <cell r="A13" t="str">
            <v>Assets under HP</v>
          </cell>
          <cell r="B13">
            <v>40790</v>
          </cell>
          <cell r="G13">
            <v>40790</v>
          </cell>
        </row>
        <row r="14">
          <cell r="A14" t="str">
            <v>Total</v>
          </cell>
          <cell r="B14">
            <v>10304</v>
          </cell>
        </row>
        <row r="15">
          <cell r="A15" t="str">
            <v>Grand total - QE</v>
          </cell>
          <cell r="B15">
            <v>51094</v>
          </cell>
          <cell r="D15">
            <v>0</v>
          </cell>
          <cell r="E15">
            <v>0</v>
          </cell>
          <cell r="F15">
            <v>0</v>
          </cell>
          <cell r="G15">
            <v>40790</v>
          </cell>
          <cell r="H15">
            <v>10304</v>
          </cell>
        </row>
        <row r="17">
          <cell r="A17" t="str">
            <v>TOTAL ADDITION FIXED ASSETS</v>
          </cell>
          <cell r="B17">
            <v>10304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10304</v>
          </cell>
          <cell r="I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16316</v>
          </cell>
          <cell r="H18">
            <v>6182.400000000001</v>
          </cell>
          <cell r="I18">
            <v>22498.4</v>
          </cell>
        </row>
        <row r="19">
          <cell r="A19" t="str">
            <v>add: AA on existing fixed assets</v>
          </cell>
          <cell r="I19">
            <v>75636</v>
          </cell>
        </row>
        <row r="20">
          <cell r="I20">
            <v>98134.4</v>
          </cell>
        </row>
        <row r="21">
          <cell r="A21" t="str">
            <v>ASSETS HELD UNDER HP (Schedule RHP)</v>
          </cell>
          <cell r="B21">
            <v>0</v>
          </cell>
          <cell r="G21">
            <v>0</v>
          </cell>
          <cell r="J21">
            <v>0</v>
          </cell>
        </row>
        <row r="22">
          <cell r="A22" t="str">
            <v>TWDV b/f</v>
          </cell>
          <cell r="C22">
            <v>140724</v>
          </cell>
        </row>
        <row r="23">
          <cell r="A23" t="str">
            <v>add: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10304</v>
          </cell>
          <cell r="I23">
            <v>0</v>
          </cell>
          <cell r="J23">
            <v>0</v>
          </cell>
        </row>
        <row r="24">
          <cell r="A24" t="str">
            <v>QE for current period</v>
          </cell>
          <cell r="C24">
            <v>51094</v>
          </cell>
        </row>
        <row r="25">
          <cell r="A25" t="str">
            <v>less:</v>
          </cell>
        </row>
        <row r="26">
          <cell r="A26" t="str">
            <v>CA claimed</v>
          </cell>
          <cell r="C26">
            <v>-98134.4</v>
          </cell>
        </row>
        <row r="27">
          <cell r="A27" t="str">
            <v>TWDV c/f</v>
          </cell>
          <cell r="C27">
            <v>93683.6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7"/>
  <sheetViews>
    <sheetView workbookViewId="0" topLeftCell="A11">
      <selection activeCell="C36" sqref="C36"/>
    </sheetView>
  </sheetViews>
  <sheetFormatPr defaultColWidth="9.140625" defaultRowHeight="12.75"/>
  <cols>
    <col min="1" max="1" width="3.00390625" style="42" customWidth="1"/>
    <col min="2" max="2" width="36.421875" style="43" customWidth="1"/>
    <col min="3" max="3" width="16.00390625" style="46" bestFit="1" customWidth="1"/>
    <col min="4" max="4" width="4.140625" style="43" customWidth="1"/>
    <col min="5" max="5" width="13.140625" style="38" bestFit="1" customWidth="1"/>
    <col min="6" max="16384" width="6.7109375" style="43" customWidth="1"/>
  </cols>
  <sheetData>
    <row r="1" spans="1:5" s="36" customFormat="1" ht="15">
      <c r="A1" s="35" t="s">
        <v>29</v>
      </c>
      <c r="C1" s="37"/>
      <c r="E1" s="38"/>
    </row>
    <row r="2" spans="1:5" s="36" customFormat="1" ht="15">
      <c r="A2" s="35" t="s">
        <v>177</v>
      </c>
      <c r="C2" s="37"/>
      <c r="E2" s="38"/>
    </row>
    <row r="3" spans="1:5" s="36" customFormat="1" ht="15">
      <c r="A3" s="35"/>
      <c r="C3" s="37"/>
      <c r="E3" s="38"/>
    </row>
    <row r="4" spans="1:5" s="36" customFormat="1" ht="15">
      <c r="A4" s="35"/>
      <c r="C4" s="39" t="s">
        <v>33</v>
      </c>
      <c r="D4" s="40"/>
      <c r="E4" s="39" t="s">
        <v>81</v>
      </c>
    </row>
    <row r="5" spans="3:5" ht="15">
      <c r="C5" s="123">
        <v>37711</v>
      </c>
      <c r="D5" s="40"/>
      <c r="E5" s="41">
        <v>37437</v>
      </c>
    </row>
    <row r="6" spans="3:5" ht="15">
      <c r="C6" s="39" t="s">
        <v>31</v>
      </c>
      <c r="D6" s="40"/>
      <c r="E6" s="39" t="s">
        <v>31</v>
      </c>
    </row>
    <row r="7" spans="3:5" ht="14.25">
      <c r="C7" s="44"/>
      <c r="E7" s="45"/>
    </row>
    <row r="8" ht="15">
      <c r="B8" s="36" t="s">
        <v>82</v>
      </c>
    </row>
    <row r="9" spans="3:5" ht="14.25">
      <c r="C9" s="47"/>
      <c r="D9" s="48"/>
      <c r="E9" s="49"/>
    </row>
    <row r="10" spans="2:5" ht="14.25">
      <c r="B10" s="43" t="s">
        <v>64</v>
      </c>
      <c r="C10" s="47">
        <v>2173</v>
      </c>
      <c r="D10" s="48"/>
      <c r="E10" s="49">
        <v>2211</v>
      </c>
    </row>
    <row r="11" spans="2:5" ht="14.25">
      <c r="B11" s="43" t="s">
        <v>83</v>
      </c>
      <c r="C11" s="47">
        <v>62422</v>
      </c>
      <c r="D11" s="48"/>
      <c r="E11" s="49">
        <v>60109</v>
      </c>
    </row>
    <row r="12" spans="2:5" ht="14.25">
      <c r="B12" s="43" t="s">
        <v>65</v>
      </c>
      <c r="C12" s="47">
        <v>7067</v>
      </c>
      <c r="D12" s="48"/>
      <c r="E12" s="49">
        <v>6754</v>
      </c>
    </row>
    <row r="13" spans="2:5" ht="14.25">
      <c r="B13" s="43" t="s">
        <v>145</v>
      </c>
      <c r="C13" s="47">
        <v>695</v>
      </c>
      <c r="D13" s="48"/>
      <c r="E13" s="49">
        <v>675</v>
      </c>
    </row>
    <row r="14" spans="3:5" ht="14.25">
      <c r="C14" s="47"/>
      <c r="D14" s="48"/>
      <c r="E14" s="49"/>
    </row>
    <row r="15" spans="3:5" ht="14.25">
      <c r="C15" s="50">
        <f>SUM(C10:C14)</f>
        <v>72357</v>
      </c>
      <c r="D15" s="48"/>
      <c r="E15" s="51">
        <f>SUM(E10:E13)</f>
        <v>69749</v>
      </c>
    </row>
    <row r="16" spans="3:5" ht="14.25">
      <c r="C16" s="47"/>
      <c r="D16" s="48"/>
      <c r="E16" s="49"/>
    </row>
    <row r="17" spans="2:5" ht="15">
      <c r="B17" s="36" t="s">
        <v>1</v>
      </c>
      <c r="C17" s="47"/>
      <c r="D17" s="48"/>
      <c r="E17" s="49"/>
    </row>
    <row r="18" spans="2:5" ht="14.25">
      <c r="B18" s="43" t="s">
        <v>66</v>
      </c>
      <c r="C18" s="47">
        <v>33</v>
      </c>
      <c r="D18" s="48"/>
      <c r="E18" s="49">
        <v>4</v>
      </c>
    </row>
    <row r="19" spans="2:5" ht="14.25">
      <c r="B19" s="43" t="s">
        <v>144</v>
      </c>
      <c r="C19" s="47">
        <v>348</v>
      </c>
      <c r="D19" s="48"/>
      <c r="E19" s="49">
        <v>637</v>
      </c>
    </row>
    <row r="20" spans="2:5" ht="14.25">
      <c r="B20" s="43" t="s">
        <v>67</v>
      </c>
      <c r="C20" s="47">
        <v>850</v>
      </c>
      <c r="D20" s="48"/>
      <c r="E20" s="49">
        <v>705</v>
      </c>
    </row>
    <row r="21" spans="2:5" ht="14.25">
      <c r="B21" s="43" t="s">
        <v>34</v>
      </c>
      <c r="C21" s="47">
        <v>33593</v>
      </c>
      <c r="D21" s="48"/>
      <c r="E21" s="49">
        <v>31208</v>
      </c>
    </row>
    <row r="22" spans="2:5" ht="14.25">
      <c r="B22" s="52"/>
      <c r="C22" s="47"/>
      <c r="D22" s="48"/>
      <c r="E22" s="49"/>
    </row>
    <row r="23" spans="2:5" ht="14.25">
      <c r="B23" s="52"/>
      <c r="C23" s="50">
        <f>SUM(C18:C22)</f>
        <v>34824</v>
      </c>
      <c r="D23" s="48"/>
      <c r="E23" s="51">
        <f>SUM(E18:E22)</f>
        <v>32554</v>
      </c>
    </row>
    <row r="24" spans="3:5" ht="14.25">
      <c r="C24" s="47"/>
      <c r="D24" s="48"/>
      <c r="E24" s="49"/>
    </row>
    <row r="25" spans="2:5" ht="15">
      <c r="B25" s="36" t="s">
        <v>2</v>
      </c>
      <c r="C25" s="47"/>
      <c r="D25" s="48"/>
      <c r="E25" s="49"/>
    </row>
    <row r="26" spans="2:5" ht="14.25">
      <c r="B26" s="43" t="s">
        <v>68</v>
      </c>
      <c r="C26" s="47">
        <v>1868</v>
      </c>
      <c r="D26" s="48"/>
      <c r="E26" s="49">
        <v>1586</v>
      </c>
    </row>
    <row r="27" spans="2:5" ht="14.25">
      <c r="B27" s="52"/>
      <c r="C27" s="47"/>
      <c r="D27" s="48"/>
      <c r="E27" s="49"/>
    </row>
    <row r="28" spans="2:5" ht="14.25">
      <c r="B28" s="52"/>
      <c r="C28" s="50">
        <f>SUM(C26:C27)</f>
        <v>1868</v>
      </c>
      <c r="D28" s="48"/>
      <c r="E28" s="51">
        <f>SUM(E26:E27)</f>
        <v>1586</v>
      </c>
    </row>
    <row r="29" spans="3:5" ht="14.25">
      <c r="C29" s="47"/>
      <c r="D29" s="48"/>
      <c r="E29" s="49"/>
    </row>
    <row r="30" spans="2:5" ht="15">
      <c r="B30" s="36" t="s">
        <v>5</v>
      </c>
      <c r="C30" s="47">
        <f>C23-C28</f>
        <v>32956</v>
      </c>
      <c r="D30" s="48"/>
      <c r="E30" s="49">
        <f>E23-E28</f>
        <v>30968</v>
      </c>
    </row>
    <row r="31" spans="3:5" ht="15" thickBot="1">
      <c r="C31" s="53">
        <f>C30+C10+C11+C12+C13</f>
        <v>105313</v>
      </c>
      <c r="D31" s="48"/>
      <c r="E31" s="54">
        <f>E30+E12+E11+E10+E13</f>
        <v>100717</v>
      </c>
    </row>
    <row r="32" spans="3:7" ht="15" thickTop="1">
      <c r="C32" s="47"/>
      <c r="D32" s="48"/>
      <c r="E32" s="49"/>
      <c r="G32" s="48"/>
    </row>
    <row r="33" spans="2:7" ht="15">
      <c r="B33" s="36" t="s">
        <v>84</v>
      </c>
      <c r="C33" s="47"/>
      <c r="D33" s="48"/>
      <c r="E33" s="55"/>
      <c r="F33" s="48"/>
      <c r="G33" s="48"/>
    </row>
    <row r="34" spans="3:7" ht="14.25">
      <c r="C34" s="47"/>
      <c r="D34" s="48"/>
      <c r="E34" s="55"/>
      <c r="F34" s="48"/>
      <c r="G34" s="48"/>
    </row>
    <row r="35" spans="2:5" ht="14.25">
      <c r="B35" s="43" t="s">
        <v>35</v>
      </c>
      <c r="C35" s="47">
        <v>2006</v>
      </c>
      <c r="D35" s="48"/>
      <c r="E35" s="49">
        <v>2006</v>
      </c>
    </row>
    <row r="36" spans="2:5" ht="14.25">
      <c r="B36" s="43" t="s">
        <v>7</v>
      </c>
      <c r="C36" s="47">
        <v>100747</v>
      </c>
      <c r="D36" s="48"/>
      <c r="E36" s="49">
        <f>95536+675</f>
        <v>96211</v>
      </c>
    </row>
    <row r="37" spans="3:5" ht="9" customHeight="1">
      <c r="C37" s="56"/>
      <c r="D37" s="48"/>
      <c r="E37" s="57"/>
    </row>
    <row r="38" spans="2:5" ht="14.25">
      <c r="B38" s="43" t="s">
        <v>86</v>
      </c>
      <c r="C38" s="58">
        <f>SUM(C35:C37)</f>
        <v>102753</v>
      </c>
      <c r="D38" s="48"/>
      <c r="E38" s="58">
        <f>SUM(E35:E37)</f>
        <v>98217</v>
      </c>
    </row>
    <row r="39" spans="3:5" ht="14.25">
      <c r="C39" s="58"/>
      <c r="D39" s="48"/>
      <c r="E39" s="58"/>
    </row>
    <row r="40" spans="2:5" ht="14.25">
      <c r="B40" s="43" t="s">
        <v>4</v>
      </c>
      <c r="C40" s="47">
        <v>2560</v>
      </c>
      <c r="D40" s="48"/>
      <c r="E40" s="49">
        <v>2500</v>
      </c>
    </row>
    <row r="41" spans="3:5" ht="14.25">
      <c r="C41" s="59"/>
      <c r="D41" s="48"/>
      <c r="E41" s="59"/>
    </row>
    <row r="42" spans="3:5" ht="15" thickBot="1">
      <c r="C42" s="53">
        <f>SUM(C38:C40)</f>
        <v>105313</v>
      </c>
      <c r="D42" s="48"/>
      <c r="E42" s="54">
        <f>SUM(E38:E40)</f>
        <v>100717</v>
      </c>
    </row>
    <row r="43" spans="3:5" ht="15" thickTop="1">
      <c r="C43" s="47"/>
      <c r="D43" s="48"/>
      <c r="E43" s="49"/>
    </row>
    <row r="44" spans="2:5" ht="14.25">
      <c r="B44" s="43" t="s">
        <v>246</v>
      </c>
      <c r="C44" s="47"/>
      <c r="D44" s="48"/>
      <c r="E44" s="49"/>
    </row>
    <row r="45" spans="2:5" ht="14.25">
      <c r="B45" s="43" t="s">
        <v>149</v>
      </c>
      <c r="C45" s="47"/>
      <c r="D45" s="48"/>
      <c r="E45" s="49"/>
    </row>
    <row r="46" spans="3:5" ht="14.25">
      <c r="C46" s="47"/>
      <c r="D46" s="48"/>
      <c r="E46" s="49"/>
    </row>
    <row r="47" spans="3:5" ht="14.25">
      <c r="C47" s="47"/>
      <c r="D47" s="48"/>
      <c r="E47" s="49"/>
    </row>
    <row r="48" spans="3:5" ht="14.25">
      <c r="C48" s="47"/>
      <c r="D48" s="48"/>
      <c r="E48" s="49"/>
    </row>
    <row r="49" spans="3:5" ht="14.25">
      <c r="C49" s="47"/>
      <c r="D49" s="48"/>
      <c r="E49" s="49"/>
    </row>
    <row r="50" spans="3:5" ht="14.25">
      <c r="C50" s="47"/>
      <c r="D50" s="48"/>
      <c r="E50" s="49"/>
    </row>
    <row r="51" spans="3:5" ht="14.25">
      <c r="C51" s="47"/>
      <c r="D51" s="48"/>
      <c r="E51" s="49"/>
    </row>
    <row r="52" spans="3:5" ht="14.25">
      <c r="C52" s="47"/>
      <c r="D52" s="48"/>
      <c r="E52" s="49"/>
    </row>
    <row r="53" spans="3:5" ht="14.25">
      <c r="C53" s="47"/>
      <c r="D53" s="48"/>
      <c r="E53" s="49"/>
    </row>
    <row r="54" spans="3:5" ht="14.25">
      <c r="C54" s="47"/>
      <c r="D54" s="48"/>
      <c r="E54" s="49"/>
    </row>
    <row r="55" spans="3:5" ht="14.25">
      <c r="C55" s="47"/>
      <c r="D55" s="48"/>
      <c r="E55" s="49"/>
    </row>
    <row r="56" spans="3:5" ht="14.25">
      <c r="C56" s="47"/>
      <c r="D56" s="48"/>
      <c r="E56" s="49"/>
    </row>
    <row r="57" spans="3:5" ht="14.25">
      <c r="C57" s="47"/>
      <c r="D57" s="48"/>
      <c r="E57" s="49"/>
    </row>
  </sheetData>
  <sheetProtection password="CCE3" sheet="1" objects="1" scenarios="1"/>
  <printOptions horizontalCentered="1"/>
  <pageMargins left="0.5" right="0.5" top="0.55" bottom="0.51" header="0.41" footer="0.35"/>
  <pageSetup horizontalDpi="600" verticalDpi="600" orientation="portrait" paperSize="9" scale="110" r:id="rId1"/>
  <headerFooter alignWithMargins="0">
    <oddHeader>&amp;RPage C -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83"/>
  <sheetViews>
    <sheetView workbookViewId="0" topLeftCell="A15">
      <selection activeCell="E14" sqref="E14"/>
    </sheetView>
  </sheetViews>
  <sheetFormatPr defaultColWidth="9.140625" defaultRowHeight="12.75"/>
  <cols>
    <col min="1" max="1" width="2.140625" style="42" customWidth="1"/>
    <col min="2" max="2" width="3.421875" style="42" hidden="1" customWidth="1"/>
    <col min="3" max="3" width="24.00390625" style="60" customWidth="1"/>
    <col min="4" max="4" width="15.57421875" style="38" bestFit="1" customWidth="1"/>
    <col min="5" max="5" width="15.57421875" style="38" customWidth="1"/>
    <col min="6" max="6" width="2.00390625" style="38" customWidth="1"/>
    <col min="7" max="7" width="12.421875" style="38" bestFit="1" customWidth="1"/>
    <col min="8" max="8" width="13.7109375" style="38" customWidth="1"/>
    <col min="9" max="16384" width="6.7109375" style="43" customWidth="1"/>
  </cols>
  <sheetData>
    <row r="1" ht="15">
      <c r="A1" s="35" t="s">
        <v>29</v>
      </c>
    </row>
    <row r="2" spans="1:8" s="36" customFormat="1" ht="15">
      <c r="A2" s="35" t="s">
        <v>178</v>
      </c>
      <c r="C2" s="61"/>
      <c r="D2" s="62"/>
      <c r="E2" s="62"/>
      <c r="F2" s="62"/>
      <c r="G2" s="62"/>
      <c r="H2" s="62"/>
    </row>
    <row r="3" ht="15">
      <c r="A3" s="35" t="s">
        <v>183</v>
      </c>
    </row>
    <row r="4" ht="14.25">
      <c r="B4" s="43"/>
    </row>
    <row r="5" spans="1:8" s="36" customFormat="1" ht="15">
      <c r="A5" s="35"/>
      <c r="B5" s="35"/>
      <c r="C5" s="61"/>
      <c r="D5" s="39" t="str">
        <f>G5</f>
        <v>2003</v>
      </c>
      <c r="E5" s="39" t="str">
        <f>H5</f>
        <v>2002</v>
      </c>
      <c r="F5" s="62"/>
      <c r="G5" s="124" t="s">
        <v>184</v>
      </c>
      <c r="H5" s="124" t="s">
        <v>75</v>
      </c>
    </row>
    <row r="6" spans="1:8" s="36" customFormat="1" ht="15">
      <c r="A6" s="35"/>
      <c r="B6" s="35"/>
      <c r="C6" s="61"/>
      <c r="D6" s="39" t="s">
        <v>80</v>
      </c>
      <c r="E6" s="39" t="s">
        <v>87</v>
      </c>
      <c r="F6" s="62"/>
      <c r="G6" s="39" t="s">
        <v>185</v>
      </c>
      <c r="H6" s="39" t="s">
        <v>185</v>
      </c>
    </row>
    <row r="7" spans="1:8" s="36" customFormat="1" ht="15">
      <c r="A7" s="35"/>
      <c r="B7" s="35"/>
      <c r="C7" s="61"/>
      <c r="D7" s="63" t="s">
        <v>88</v>
      </c>
      <c r="E7" s="39" t="s">
        <v>88</v>
      </c>
      <c r="F7" s="62"/>
      <c r="G7" s="39" t="s">
        <v>89</v>
      </c>
      <c r="H7" s="39" t="s">
        <v>90</v>
      </c>
    </row>
    <row r="8" spans="1:8" s="36" customFormat="1" ht="15">
      <c r="A8" s="35"/>
      <c r="B8" s="35"/>
      <c r="C8" s="61"/>
      <c r="D8" s="64" t="s">
        <v>267</v>
      </c>
      <c r="E8" s="64" t="s">
        <v>267</v>
      </c>
      <c r="F8" s="62"/>
      <c r="G8" s="64" t="s">
        <v>30</v>
      </c>
      <c r="H8" s="64" t="s">
        <v>30</v>
      </c>
    </row>
    <row r="9" spans="1:8" s="36" customFormat="1" ht="15">
      <c r="A9" s="35"/>
      <c r="B9" s="35"/>
      <c r="C9" s="61"/>
      <c r="D9" s="39" t="s">
        <v>31</v>
      </c>
      <c r="E9" s="39" t="s">
        <v>31</v>
      </c>
      <c r="F9" s="65"/>
      <c r="G9" s="39" t="s">
        <v>31</v>
      </c>
      <c r="H9" s="39" t="s">
        <v>31</v>
      </c>
    </row>
    <row r="11" spans="3:8" ht="14.25">
      <c r="C11" s="66" t="s">
        <v>42</v>
      </c>
      <c r="D11" s="49">
        <f>G11-3110</f>
        <v>1251</v>
      </c>
      <c r="E11" s="49">
        <f>H11-2164</f>
        <v>873</v>
      </c>
      <c r="F11" s="49"/>
      <c r="G11" s="49">
        <v>4361</v>
      </c>
      <c r="H11" s="49">
        <v>3037</v>
      </c>
    </row>
    <row r="12" spans="3:8" ht="14.25">
      <c r="C12" s="66"/>
      <c r="D12" s="49"/>
      <c r="E12" s="49"/>
      <c r="F12" s="49"/>
      <c r="G12" s="49"/>
      <c r="H12" s="49"/>
    </row>
    <row r="13" spans="3:8" ht="18" customHeight="1">
      <c r="C13" s="67" t="s">
        <v>91</v>
      </c>
      <c r="D13" s="49">
        <f>G13-1</f>
        <v>0</v>
      </c>
      <c r="E13" s="49">
        <v>0</v>
      </c>
      <c r="F13" s="49"/>
      <c r="G13" s="49">
        <v>1</v>
      </c>
      <c r="H13" s="49">
        <v>1</v>
      </c>
    </row>
    <row r="14" spans="3:8" ht="14.25">
      <c r="C14" s="66"/>
      <c r="D14" s="49"/>
      <c r="E14" s="49"/>
      <c r="F14" s="49"/>
      <c r="G14" s="49"/>
      <c r="H14" s="49"/>
    </row>
    <row r="15" spans="2:9" ht="14.25">
      <c r="B15" s="68"/>
      <c r="C15" s="69" t="s">
        <v>92</v>
      </c>
      <c r="D15" s="49">
        <f>G15-12</f>
        <v>17</v>
      </c>
      <c r="E15" s="49">
        <f>H15+29</f>
        <v>29</v>
      </c>
      <c r="F15" s="49"/>
      <c r="G15" s="49">
        <v>29</v>
      </c>
      <c r="H15" s="49">
        <v>0</v>
      </c>
      <c r="I15" s="48"/>
    </row>
    <row r="16" spans="3:8" ht="14.25">
      <c r="C16" s="66"/>
      <c r="D16" s="49"/>
      <c r="E16" s="49"/>
      <c r="F16" s="49"/>
      <c r="G16" s="49"/>
      <c r="H16" s="49"/>
    </row>
    <row r="17" spans="1:8" ht="14.25">
      <c r="A17" s="68"/>
      <c r="B17" s="68"/>
      <c r="C17" s="66" t="s">
        <v>93</v>
      </c>
      <c r="D17" s="49">
        <f>G17+184</f>
        <v>-70</v>
      </c>
      <c r="E17" s="49">
        <f>H17+142</f>
        <v>-72</v>
      </c>
      <c r="F17" s="49"/>
      <c r="G17" s="49">
        <v>-254</v>
      </c>
      <c r="H17" s="49">
        <v>-214</v>
      </c>
    </row>
    <row r="18" spans="3:8" ht="14.25">
      <c r="C18" s="66"/>
      <c r="D18" s="49"/>
      <c r="E18" s="49"/>
      <c r="F18" s="49"/>
      <c r="G18" s="49"/>
      <c r="H18" s="49"/>
    </row>
    <row r="19" spans="3:8" ht="14.25">
      <c r="C19" s="66" t="s">
        <v>8</v>
      </c>
      <c r="D19" s="49">
        <f>G19+25</f>
        <v>-13</v>
      </c>
      <c r="E19" s="49">
        <f>H19+30</f>
        <v>-15</v>
      </c>
      <c r="F19" s="49"/>
      <c r="G19" s="49">
        <v>-38</v>
      </c>
      <c r="H19" s="49">
        <v>-45</v>
      </c>
    </row>
    <row r="20" spans="3:8" ht="14.25">
      <c r="C20" s="66"/>
      <c r="D20" s="49"/>
      <c r="E20" s="49"/>
      <c r="F20" s="49"/>
      <c r="G20" s="49"/>
      <c r="H20" s="49"/>
    </row>
    <row r="21" spans="3:8" ht="42.75">
      <c r="C21" s="66" t="s">
        <v>94</v>
      </c>
      <c r="D21" s="49">
        <f>G21+640</f>
        <v>-398</v>
      </c>
      <c r="E21" s="49">
        <f>H21+634</f>
        <v>-367</v>
      </c>
      <c r="F21" s="49"/>
      <c r="G21" s="49">
        <v>-1038</v>
      </c>
      <c r="H21" s="49">
        <v>-1001</v>
      </c>
    </row>
    <row r="22" spans="3:8" ht="14.25">
      <c r="C22" s="66"/>
      <c r="D22" s="49"/>
      <c r="E22" s="49"/>
      <c r="F22" s="49"/>
      <c r="G22" s="49"/>
      <c r="H22" s="49"/>
    </row>
    <row r="23" spans="3:8" ht="28.5">
      <c r="C23" s="70" t="s">
        <v>96</v>
      </c>
      <c r="D23" s="49">
        <f>G23-537</f>
        <v>190</v>
      </c>
      <c r="E23" s="49">
        <f>H23-153</f>
        <v>-33</v>
      </c>
      <c r="F23" s="49"/>
      <c r="G23" s="49">
        <v>727</v>
      </c>
      <c r="H23" s="49">
        <v>120</v>
      </c>
    </row>
    <row r="24" spans="3:8" ht="14.25">
      <c r="C24" s="66"/>
      <c r="D24" s="49"/>
      <c r="E24" s="49"/>
      <c r="F24" s="49"/>
      <c r="G24" s="49"/>
      <c r="H24" s="49"/>
    </row>
    <row r="25" spans="1:8" ht="28.5">
      <c r="A25" s="68"/>
      <c r="B25" s="68"/>
      <c r="C25" s="66" t="s">
        <v>95</v>
      </c>
      <c r="D25" s="49">
        <f>G25+705</f>
        <v>-385</v>
      </c>
      <c r="E25" s="49">
        <f>H25+614</f>
        <v>-275</v>
      </c>
      <c r="F25" s="49"/>
      <c r="G25" s="48">
        <v>-1090</v>
      </c>
      <c r="H25" s="49">
        <v>-889</v>
      </c>
    </row>
    <row r="26" spans="3:8" ht="14.25">
      <c r="C26" s="66"/>
      <c r="D26" s="57"/>
      <c r="E26" s="57"/>
      <c r="F26" s="49"/>
      <c r="G26" s="57"/>
      <c r="H26" s="57"/>
    </row>
    <row r="27" spans="1:8" ht="14.25">
      <c r="A27" s="68"/>
      <c r="B27" s="68"/>
      <c r="C27" s="66"/>
      <c r="D27" s="49"/>
      <c r="E27" s="49"/>
      <c r="F27" s="49"/>
      <c r="G27" s="49"/>
      <c r="H27" s="49"/>
    </row>
    <row r="28" spans="1:8" ht="14.25">
      <c r="A28" s="68"/>
      <c r="B28" s="68"/>
      <c r="C28" s="66" t="s">
        <v>263</v>
      </c>
      <c r="D28" s="49">
        <f>SUM(D11:D25)</f>
        <v>592</v>
      </c>
      <c r="E28" s="49">
        <f>SUM(E11:E25)</f>
        <v>140</v>
      </c>
      <c r="F28" s="49"/>
      <c r="G28" s="49">
        <f>SUM(G11:G25)</f>
        <v>2698</v>
      </c>
      <c r="H28" s="49">
        <f>SUM(H11:H25)</f>
        <v>1009</v>
      </c>
    </row>
    <row r="29" spans="1:8" ht="14.25">
      <c r="A29" s="68"/>
      <c r="B29" s="68"/>
      <c r="C29" s="66"/>
      <c r="D29" s="49"/>
      <c r="E29" s="49"/>
      <c r="F29" s="49"/>
      <c r="G29" s="49"/>
      <c r="H29" s="49"/>
    </row>
    <row r="30" spans="1:8" ht="28.5">
      <c r="A30" s="68"/>
      <c r="B30" s="68"/>
      <c r="C30" s="66" t="s">
        <v>255</v>
      </c>
      <c r="D30" s="49">
        <f>G30-3154</f>
        <v>-588</v>
      </c>
      <c r="E30" s="49">
        <f>H30-746</f>
        <v>899</v>
      </c>
      <c r="F30" s="49"/>
      <c r="G30" s="49">
        <v>2566</v>
      </c>
      <c r="H30" s="49">
        <v>1645</v>
      </c>
    </row>
    <row r="31" spans="1:8" ht="14.25">
      <c r="A31" s="68"/>
      <c r="B31" s="68"/>
      <c r="C31" s="66"/>
      <c r="D31" s="57"/>
      <c r="E31" s="57"/>
      <c r="F31" s="49"/>
      <c r="G31" s="57"/>
      <c r="H31" s="57"/>
    </row>
    <row r="32" spans="1:8" ht="8.25" customHeight="1">
      <c r="A32" s="68"/>
      <c r="B32" s="68"/>
      <c r="C32" s="66"/>
      <c r="D32" s="49"/>
      <c r="E32" s="49"/>
      <c r="F32" s="49"/>
      <c r="G32" s="49"/>
      <c r="H32" s="49"/>
    </row>
    <row r="33" spans="1:8" ht="14.25">
      <c r="A33" s="68"/>
      <c r="B33" s="68"/>
      <c r="C33" s="66" t="s">
        <v>256</v>
      </c>
      <c r="D33" s="55">
        <f>SUM(D28:D30)</f>
        <v>4</v>
      </c>
      <c r="E33" s="49">
        <f>SUM(E27:E30)</f>
        <v>1039</v>
      </c>
      <c r="F33" s="49"/>
      <c r="G33" s="55">
        <f>SUM(G28:G30)</f>
        <v>5264</v>
      </c>
      <c r="H33" s="49">
        <f>SUM(H28:H30)</f>
        <v>2654</v>
      </c>
    </row>
    <row r="34" spans="1:8" ht="14.25">
      <c r="A34" s="68"/>
      <c r="B34" s="68"/>
      <c r="C34" s="66"/>
      <c r="D34" s="55"/>
      <c r="E34" s="49"/>
      <c r="F34" s="49"/>
      <c r="G34" s="55"/>
      <c r="H34" s="49"/>
    </row>
    <row r="35" spans="1:8" ht="14.25">
      <c r="A35" s="68"/>
      <c r="B35" s="68"/>
      <c r="C35" s="66" t="s">
        <v>252</v>
      </c>
      <c r="D35" s="55"/>
      <c r="E35" s="49"/>
      <c r="F35" s="49"/>
      <c r="G35" s="55"/>
      <c r="H35" s="49"/>
    </row>
    <row r="36" spans="1:8" ht="11.25" customHeight="1">
      <c r="A36" s="68"/>
      <c r="B36" s="68"/>
      <c r="C36" s="66"/>
      <c r="D36" s="55"/>
      <c r="E36" s="49"/>
      <c r="F36" s="49"/>
      <c r="G36" s="55"/>
      <c r="H36" s="49"/>
    </row>
    <row r="37" spans="1:8" ht="14.25">
      <c r="A37" s="68"/>
      <c r="B37" s="68"/>
      <c r="C37" s="66" t="s">
        <v>253</v>
      </c>
      <c r="D37" s="128">
        <f>G37+347</f>
        <v>-103</v>
      </c>
      <c r="E37" s="129">
        <f>H37+90</f>
        <v>6</v>
      </c>
      <c r="F37" s="49"/>
      <c r="G37" s="128">
        <v>-450</v>
      </c>
      <c r="H37" s="129">
        <v>-84</v>
      </c>
    </row>
    <row r="38" spans="1:8" ht="14.25">
      <c r="A38" s="68"/>
      <c r="B38" s="68"/>
      <c r="C38" s="66" t="s">
        <v>254</v>
      </c>
      <c r="D38" s="130">
        <f>G38+252</f>
        <v>-78</v>
      </c>
      <c r="E38" s="131">
        <f>H38+314</f>
        <v>-79</v>
      </c>
      <c r="F38" s="49"/>
      <c r="G38" s="130">
        <v>-330</v>
      </c>
      <c r="H38" s="131">
        <v>-393</v>
      </c>
    </row>
    <row r="39" spans="1:8" ht="14.25">
      <c r="A39" s="68"/>
      <c r="B39" s="68"/>
      <c r="C39" s="66"/>
      <c r="D39" s="55"/>
      <c r="E39" s="49"/>
      <c r="F39" s="49"/>
      <c r="G39" s="55"/>
      <c r="H39" s="49"/>
    </row>
    <row r="40" spans="1:8" ht="14.25">
      <c r="A40" s="68"/>
      <c r="B40" s="68"/>
      <c r="C40" s="66"/>
      <c r="D40" s="55">
        <f>G40+599</f>
        <v>-181</v>
      </c>
      <c r="E40" s="49">
        <f>H40+404</f>
        <v>-73</v>
      </c>
      <c r="F40" s="49"/>
      <c r="G40" s="55">
        <v>-780</v>
      </c>
      <c r="H40" s="49">
        <v>-477</v>
      </c>
    </row>
    <row r="41" spans="1:8" ht="20.25" customHeight="1">
      <c r="A41" s="68"/>
      <c r="B41" s="68"/>
      <c r="C41" s="66"/>
      <c r="D41" s="55"/>
      <c r="E41" s="49"/>
      <c r="F41" s="49"/>
      <c r="G41" s="55"/>
      <c r="H41" s="49"/>
    </row>
    <row r="42" spans="1:8" ht="27.75" customHeight="1" thickBot="1">
      <c r="A42" s="68"/>
      <c r="B42" s="68"/>
      <c r="C42" s="66" t="s">
        <v>262</v>
      </c>
      <c r="D42" s="121">
        <f>D33+D40</f>
        <v>-177</v>
      </c>
      <c r="E42" s="54">
        <f>E33+E40</f>
        <v>966</v>
      </c>
      <c r="F42" s="49"/>
      <c r="G42" s="121">
        <f>G33+G40</f>
        <v>4484</v>
      </c>
      <c r="H42" s="54">
        <f>H33+H40</f>
        <v>2177</v>
      </c>
    </row>
    <row r="43" spans="1:8" ht="15" thickTop="1">
      <c r="A43" s="68"/>
      <c r="B43" s="68"/>
      <c r="C43" s="66"/>
      <c r="D43" s="49"/>
      <c r="E43" s="49"/>
      <c r="F43" s="49"/>
      <c r="G43" s="49"/>
      <c r="H43" s="49"/>
    </row>
    <row r="44" spans="1:8" ht="12.75" customHeight="1">
      <c r="A44" s="68"/>
      <c r="B44" s="68"/>
      <c r="C44" s="66"/>
      <c r="D44" s="58"/>
      <c r="E44" s="58"/>
      <c r="F44" s="49"/>
      <c r="G44" s="58"/>
      <c r="H44" s="58"/>
    </row>
    <row r="45" spans="1:8" ht="29.25" customHeight="1">
      <c r="A45" s="68"/>
      <c r="B45" s="68"/>
      <c r="C45" s="122" t="s">
        <v>257</v>
      </c>
      <c r="D45" s="58"/>
      <c r="E45" s="58"/>
      <c r="F45" s="49"/>
      <c r="G45" s="58"/>
      <c r="H45" s="58"/>
    </row>
    <row r="46" spans="1:8" ht="15" thickBot="1">
      <c r="A46" s="68"/>
      <c r="B46" s="68"/>
      <c r="C46" s="66" t="s">
        <v>109</v>
      </c>
      <c r="D46" s="132">
        <f>(D42/2006)*100</f>
        <v>-8.823529411764707</v>
      </c>
      <c r="E46" s="133">
        <f>(E42/2006)*100</f>
        <v>48.155533399800596</v>
      </c>
      <c r="F46" s="71"/>
      <c r="G46" s="132">
        <f>(G42/2006)*100</f>
        <v>223.52941176470588</v>
      </c>
      <c r="H46" s="133">
        <f>(H42/2006)*100</f>
        <v>108.52442671984048</v>
      </c>
    </row>
    <row r="47" spans="1:8" ht="14.25">
      <c r="A47" s="68"/>
      <c r="B47" s="68"/>
      <c r="C47" s="66"/>
      <c r="D47" s="55"/>
      <c r="E47" s="49"/>
      <c r="F47" s="49"/>
      <c r="G47" s="55"/>
      <c r="H47" s="49"/>
    </row>
    <row r="48" spans="1:8" ht="14.25">
      <c r="A48" s="68"/>
      <c r="B48" s="68"/>
      <c r="C48" s="66"/>
      <c r="D48" s="55"/>
      <c r="E48" s="49"/>
      <c r="F48" s="49"/>
      <c r="G48" s="55"/>
      <c r="H48" s="49"/>
    </row>
    <row r="49" spans="1:8" ht="14.25">
      <c r="A49" s="68"/>
      <c r="B49" s="68"/>
      <c r="C49" s="72" t="s">
        <v>245</v>
      </c>
      <c r="D49" s="55"/>
      <c r="E49" s="49"/>
      <c r="F49" s="49"/>
      <c r="G49" s="55"/>
      <c r="H49" s="49"/>
    </row>
    <row r="50" spans="1:8" ht="14.25">
      <c r="A50" s="68"/>
      <c r="B50" s="68"/>
      <c r="C50" s="72" t="s">
        <v>150</v>
      </c>
      <c r="D50" s="49"/>
      <c r="E50" s="49"/>
      <c r="F50" s="49"/>
      <c r="G50" s="49"/>
      <c r="H50" s="49"/>
    </row>
    <row r="51" spans="1:8" ht="14.25">
      <c r="A51" s="68"/>
      <c r="B51" s="68"/>
      <c r="D51" s="49"/>
      <c r="E51" s="49"/>
      <c r="F51" s="49"/>
      <c r="G51" s="49"/>
      <c r="H51" s="49"/>
    </row>
    <row r="52" spans="1:8" ht="14.25">
      <c r="A52" s="68"/>
      <c r="B52" s="68"/>
      <c r="D52" s="49"/>
      <c r="E52" s="49"/>
      <c r="F52" s="49"/>
      <c r="G52" s="49"/>
      <c r="H52" s="49"/>
    </row>
    <row r="53" spans="1:8" ht="14.25">
      <c r="A53" s="68"/>
      <c r="B53" s="68"/>
      <c r="D53" s="49"/>
      <c r="E53" s="49"/>
      <c r="F53" s="49"/>
      <c r="G53" s="49"/>
      <c r="H53" s="49"/>
    </row>
    <row r="54" spans="1:8" ht="14.25">
      <c r="A54" s="68"/>
      <c r="B54" s="68"/>
      <c r="D54" s="49"/>
      <c r="E54" s="49"/>
      <c r="F54" s="49"/>
      <c r="G54" s="49"/>
      <c r="H54" s="49"/>
    </row>
    <row r="55" spans="1:8" ht="14.25">
      <c r="A55" s="68"/>
      <c r="B55" s="68"/>
      <c r="D55" s="49"/>
      <c r="E55" s="49"/>
      <c r="F55" s="49"/>
      <c r="G55" s="49"/>
      <c r="H55" s="49"/>
    </row>
    <row r="56" spans="1:8" ht="14.25">
      <c r="A56" s="68"/>
      <c r="B56" s="68"/>
      <c r="D56" s="49"/>
      <c r="E56" s="49"/>
      <c r="F56" s="49"/>
      <c r="G56" s="49"/>
      <c r="H56" s="49"/>
    </row>
    <row r="57" spans="1:8" ht="14.25">
      <c r="A57" s="68"/>
      <c r="B57" s="68"/>
      <c r="D57" s="49"/>
      <c r="E57" s="49"/>
      <c r="F57" s="49"/>
      <c r="G57" s="49"/>
      <c r="H57" s="49"/>
    </row>
    <row r="58" spans="1:8" ht="14.25">
      <c r="A58" s="68"/>
      <c r="B58" s="68"/>
      <c r="D58" s="73"/>
      <c r="E58" s="49"/>
      <c r="F58" s="49"/>
      <c r="G58" s="73"/>
      <c r="H58" s="73"/>
    </row>
    <row r="59" spans="1:8" ht="14.25">
      <c r="A59" s="68"/>
      <c r="B59" s="68"/>
      <c r="D59" s="49"/>
      <c r="E59" s="49"/>
      <c r="F59" s="49"/>
      <c r="G59" s="49"/>
      <c r="H59" s="49"/>
    </row>
    <row r="60" spans="1:8" ht="14.25">
      <c r="A60" s="68"/>
      <c r="B60" s="68"/>
      <c r="D60" s="49"/>
      <c r="E60" s="49"/>
      <c r="F60" s="49"/>
      <c r="G60" s="49"/>
      <c r="H60" s="49"/>
    </row>
    <row r="61" spans="1:8" ht="14.25">
      <c r="A61" s="68"/>
      <c r="B61" s="68"/>
      <c r="D61" s="74"/>
      <c r="E61" s="75"/>
      <c r="F61" s="49"/>
      <c r="G61" s="75"/>
      <c r="H61" s="75"/>
    </row>
    <row r="62" spans="1:8" ht="14.25">
      <c r="A62" s="68"/>
      <c r="B62" s="68"/>
      <c r="D62" s="49"/>
      <c r="E62" s="49"/>
      <c r="F62" s="49"/>
      <c r="G62" s="49"/>
      <c r="H62" s="49"/>
    </row>
    <row r="63" spans="1:8" ht="14.25">
      <c r="A63" s="68"/>
      <c r="B63" s="68"/>
      <c r="D63" s="49"/>
      <c r="E63" s="49"/>
      <c r="F63" s="49"/>
      <c r="G63" s="49"/>
      <c r="H63" s="49"/>
    </row>
    <row r="64" spans="1:8" ht="14.25">
      <c r="A64" s="68"/>
      <c r="B64" s="68"/>
      <c r="D64" s="49"/>
      <c r="E64" s="49"/>
      <c r="F64" s="49"/>
      <c r="G64" s="49"/>
      <c r="H64" s="49"/>
    </row>
    <row r="65" spans="1:8" ht="14.25">
      <c r="A65" s="68"/>
      <c r="B65" s="68"/>
      <c r="D65" s="49"/>
      <c r="E65" s="49"/>
      <c r="F65" s="49"/>
      <c r="G65" s="49"/>
      <c r="H65" s="49"/>
    </row>
    <row r="66" spans="4:8" ht="14.25">
      <c r="D66" s="49"/>
      <c r="E66" s="49"/>
      <c r="F66" s="49"/>
      <c r="G66" s="49"/>
      <c r="H66" s="49"/>
    </row>
    <row r="67" spans="4:8" ht="14.25">
      <c r="D67" s="49"/>
      <c r="E67" s="49"/>
      <c r="F67" s="49"/>
      <c r="G67" s="49"/>
      <c r="H67" s="49"/>
    </row>
    <row r="68" spans="4:8" ht="14.25">
      <c r="D68" s="49"/>
      <c r="E68" s="49"/>
      <c r="F68" s="49"/>
      <c r="G68" s="49"/>
      <c r="H68" s="49"/>
    </row>
    <row r="69" spans="4:8" ht="14.25">
      <c r="D69" s="49"/>
      <c r="E69" s="49"/>
      <c r="F69" s="49"/>
      <c r="G69" s="49"/>
      <c r="H69" s="49"/>
    </row>
    <row r="70" spans="4:8" ht="14.25">
      <c r="D70" s="49"/>
      <c r="E70" s="49"/>
      <c r="F70" s="49"/>
      <c r="G70" s="49"/>
      <c r="H70" s="49"/>
    </row>
    <row r="71" spans="4:8" ht="14.25">
      <c r="D71" s="49"/>
      <c r="E71" s="49"/>
      <c r="F71" s="49"/>
      <c r="G71" s="49"/>
      <c r="H71" s="49"/>
    </row>
    <row r="72" spans="4:8" ht="14.25">
      <c r="D72" s="49"/>
      <c r="E72" s="49"/>
      <c r="F72" s="49"/>
      <c r="G72" s="49"/>
      <c r="H72" s="49"/>
    </row>
    <row r="73" spans="4:8" ht="14.25">
      <c r="D73" s="49"/>
      <c r="E73" s="49"/>
      <c r="F73" s="49"/>
      <c r="G73" s="49"/>
      <c r="H73" s="49"/>
    </row>
    <row r="74" spans="4:8" ht="14.25">
      <c r="D74" s="49"/>
      <c r="E74" s="49"/>
      <c r="F74" s="49"/>
      <c r="G74" s="49"/>
      <c r="H74" s="49"/>
    </row>
    <row r="75" spans="4:8" ht="14.25">
      <c r="D75" s="49"/>
      <c r="E75" s="49"/>
      <c r="F75" s="49"/>
      <c r="G75" s="49"/>
      <c r="H75" s="49"/>
    </row>
    <row r="76" spans="4:8" ht="14.25">
      <c r="D76" s="49"/>
      <c r="E76" s="49"/>
      <c r="F76" s="49"/>
      <c r="G76" s="49"/>
      <c r="H76" s="49"/>
    </row>
    <row r="77" spans="4:8" ht="14.25">
      <c r="D77" s="49"/>
      <c r="E77" s="49"/>
      <c r="F77" s="49"/>
      <c r="G77" s="49"/>
      <c r="H77" s="49"/>
    </row>
    <row r="78" spans="4:8" ht="14.25">
      <c r="D78" s="49"/>
      <c r="E78" s="49"/>
      <c r="F78" s="49"/>
      <c r="G78" s="49"/>
      <c r="H78" s="49"/>
    </row>
    <row r="79" spans="4:8" ht="14.25">
      <c r="D79" s="49"/>
      <c r="E79" s="49"/>
      <c r="F79" s="49"/>
      <c r="G79" s="49"/>
      <c r="H79" s="49"/>
    </row>
    <row r="80" spans="4:8" ht="14.25">
      <c r="D80" s="49"/>
      <c r="E80" s="49"/>
      <c r="F80" s="49"/>
      <c r="G80" s="49"/>
      <c r="H80" s="49"/>
    </row>
    <row r="81" spans="4:8" ht="14.25">
      <c r="D81" s="49"/>
      <c r="E81" s="49"/>
      <c r="F81" s="49"/>
      <c r="G81" s="49"/>
      <c r="H81" s="49"/>
    </row>
    <row r="82" spans="4:8" ht="14.25">
      <c r="D82" s="49"/>
      <c r="E82" s="49"/>
      <c r="F82" s="49"/>
      <c r="G82" s="49"/>
      <c r="H82" s="49"/>
    </row>
    <row r="83" spans="4:8" ht="14.25">
      <c r="D83" s="49"/>
      <c r="E83" s="49"/>
      <c r="F83" s="49"/>
      <c r="G83" s="49"/>
      <c r="H83" s="49"/>
    </row>
  </sheetData>
  <sheetProtection password="CCE3" sheet="1" objects="1" scenarios="1"/>
  <printOptions horizontalCentered="1"/>
  <pageMargins left="0.5" right="0.5" top="0.5" bottom="0.5" header="0.25" footer="0.25"/>
  <pageSetup horizontalDpi="600" verticalDpi="600" orientation="portrait" paperSize="9" scale="95" r:id="rId2"/>
  <headerFooter alignWithMargins="0">
    <oddHeader>&amp;RPage C -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1"/>
  <sheetViews>
    <sheetView workbookViewId="0" topLeftCell="A1">
      <selection activeCell="E28" sqref="E28:L28"/>
    </sheetView>
  </sheetViews>
  <sheetFormatPr defaultColWidth="9.140625" defaultRowHeight="12.75"/>
  <cols>
    <col min="1" max="1" width="14.57421875" style="0" customWidth="1"/>
    <col min="4" max="4" width="7.8515625" style="0" customWidth="1"/>
    <col min="5" max="5" width="9.00390625" style="0" customWidth="1"/>
    <col min="6" max="6" width="10.8515625" style="0" bestFit="1" customWidth="1"/>
    <col min="7" max="7" width="10.57421875" style="0" customWidth="1"/>
    <col min="8" max="8" width="12.140625" style="0" customWidth="1"/>
    <col min="9" max="9" width="10.8515625" style="0" customWidth="1"/>
    <col min="10" max="10" width="8.7109375" style="0" customWidth="1"/>
    <col min="12" max="12" width="9.8515625" style="0" customWidth="1"/>
  </cols>
  <sheetData>
    <row r="1" s="1" customFormat="1" ht="12.75">
      <c r="A1" s="1" t="s">
        <v>46</v>
      </c>
    </row>
    <row r="2" s="1" customFormat="1" ht="12.75">
      <c r="A2" s="1" t="s">
        <v>247</v>
      </c>
    </row>
    <row r="3" s="1" customFormat="1" ht="12.75">
      <c r="A3" s="119" t="s">
        <v>183</v>
      </c>
    </row>
    <row r="4" ht="12.75">
      <c r="A4" s="120"/>
    </row>
    <row r="6" spans="5:11" s="1" customFormat="1" ht="12.75">
      <c r="E6" s="137" t="s">
        <v>102</v>
      </c>
      <c r="F6" s="137"/>
      <c r="G6" s="137"/>
      <c r="H6" s="137" t="s">
        <v>103</v>
      </c>
      <c r="I6" s="137"/>
      <c r="J6" s="137"/>
      <c r="K6" s="137"/>
    </row>
    <row r="7" spans="6:8" s="2" customFormat="1" ht="12.75">
      <c r="F7" s="2" t="s">
        <v>51</v>
      </c>
      <c r="H7" s="2" t="s">
        <v>44</v>
      </c>
    </row>
    <row r="8" spans="6:9" s="2" customFormat="1" ht="12.75">
      <c r="F8" s="2" t="s">
        <v>52</v>
      </c>
      <c r="G8" s="2" t="s">
        <v>54</v>
      </c>
      <c r="H8" s="2" t="s">
        <v>57</v>
      </c>
      <c r="I8" s="2" t="s">
        <v>59</v>
      </c>
    </row>
    <row r="9" spans="4:11" s="2" customFormat="1" ht="12.75">
      <c r="D9" s="2" t="s">
        <v>47</v>
      </c>
      <c r="E9" s="2" t="s">
        <v>49</v>
      </c>
      <c r="F9" s="2" t="s">
        <v>53</v>
      </c>
      <c r="G9" s="2" t="s">
        <v>55</v>
      </c>
      <c r="H9" s="2" t="s">
        <v>58</v>
      </c>
      <c r="I9" s="2" t="s">
        <v>60</v>
      </c>
      <c r="J9" s="2" t="s">
        <v>45</v>
      </c>
      <c r="K9" s="2" t="s">
        <v>61</v>
      </c>
    </row>
    <row r="10" spans="4:12" s="2" customFormat="1" ht="12.75">
      <c r="D10" s="2" t="s">
        <v>48</v>
      </c>
      <c r="E10" s="2" t="s">
        <v>50</v>
      </c>
      <c r="F10" s="2" t="s">
        <v>50</v>
      </c>
      <c r="G10" s="2" t="s">
        <v>56</v>
      </c>
      <c r="H10" s="2" t="s">
        <v>50</v>
      </c>
      <c r="I10" s="2" t="s">
        <v>50</v>
      </c>
      <c r="J10" s="2" t="s">
        <v>56</v>
      </c>
      <c r="K10" s="2" t="s">
        <v>62</v>
      </c>
      <c r="L10" s="2" t="s">
        <v>0</v>
      </c>
    </row>
    <row r="11" spans="4:12" s="2" customFormat="1" ht="12.75">
      <c r="D11" s="2" t="s">
        <v>104</v>
      </c>
      <c r="E11" s="2" t="s">
        <v>104</v>
      </c>
      <c r="F11" s="2" t="s">
        <v>104</v>
      </c>
      <c r="G11" s="2" t="s">
        <v>104</v>
      </c>
      <c r="H11" s="2" t="s">
        <v>104</v>
      </c>
      <c r="I11" s="2" t="s">
        <v>104</v>
      </c>
      <c r="J11" s="2" t="s">
        <v>104</v>
      </c>
      <c r="K11" s="2" t="s">
        <v>104</v>
      </c>
      <c r="L11" s="2" t="s">
        <v>104</v>
      </c>
    </row>
    <row r="14" ht="12.75">
      <c r="A14" s="1" t="s">
        <v>186</v>
      </c>
    </row>
    <row r="15" ht="12.75">
      <c r="A15" s="135">
        <v>37711</v>
      </c>
    </row>
    <row r="17" spans="1:12" ht="14.25">
      <c r="A17" t="s">
        <v>105</v>
      </c>
      <c r="D17" s="13">
        <v>2006</v>
      </c>
      <c r="E17" s="13">
        <v>452</v>
      </c>
      <c r="F17" s="13">
        <v>50879</v>
      </c>
      <c r="G17" s="13">
        <v>2672</v>
      </c>
      <c r="H17" s="13">
        <v>4000</v>
      </c>
      <c r="I17" s="13">
        <v>11101</v>
      </c>
      <c r="J17" s="13">
        <v>10000</v>
      </c>
      <c r="K17" s="13">
        <v>16432</v>
      </c>
      <c r="L17" s="13">
        <f>SUM(D17:K17)</f>
        <v>97542</v>
      </c>
    </row>
    <row r="18" spans="1:12" ht="14.25">
      <c r="A18" t="s">
        <v>63</v>
      </c>
      <c r="D18" s="13">
        <v>0</v>
      </c>
      <c r="E18" s="13">
        <v>-23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698</v>
      </c>
      <c r="L18" s="13">
        <f>SUM(D18:K18)</f>
        <v>675</v>
      </c>
    </row>
    <row r="19" spans="4:12" ht="14.25">
      <c r="D19" s="76"/>
      <c r="E19" s="76"/>
      <c r="F19" s="76"/>
      <c r="G19" s="76"/>
      <c r="H19" s="76"/>
      <c r="I19" s="76"/>
      <c r="J19" s="76"/>
      <c r="K19" s="76"/>
      <c r="L19" s="76"/>
    </row>
    <row r="20" spans="1:12" ht="15" thickBot="1">
      <c r="A20" t="s">
        <v>106</v>
      </c>
      <c r="D20" s="13">
        <f>SUM(D17:D19)</f>
        <v>2006</v>
      </c>
      <c r="E20" s="13">
        <f aca="true" t="shared" si="0" ref="E20:K20">SUM(E17:E19)</f>
        <v>429</v>
      </c>
      <c r="F20" s="13">
        <f t="shared" si="0"/>
        <v>50879</v>
      </c>
      <c r="G20" s="13">
        <f t="shared" si="0"/>
        <v>2672</v>
      </c>
      <c r="H20" s="13">
        <f t="shared" si="0"/>
        <v>4000</v>
      </c>
      <c r="I20" s="13">
        <f t="shared" si="0"/>
        <v>11101</v>
      </c>
      <c r="J20" s="13">
        <f t="shared" si="0"/>
        <v>10000</v>
      </c>
      <c r="K20" s="13">
        <f t="shared" si="0"/>
        <v>17130</v>
      </c>
      <c r="L20" s="13">
        <f>SUM(L17:L19)</f>
        <v>98217</v>
      </c>
    </row>
    <row r="21" spans="1:12" ht="15" thickBot="1">
      <c r="A21" t="s">
        <v>179</v>
      </c>
      <c r="D21" s="77">
        <v>0</v>
      </c>
      <c r="E21" s="78">
        <v>0</v>
      </c>
      <c r="F21" s="78">
        <v>153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9">
        <f>SUM(D21:K21)</f>
        <v>153</v>
      </c>
    </row>
    <row r="22" spans="1:12" ht="14.25">
      <c r="A22" t="s">
        <v>107</v>
      </c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4.25">
      <c r="A23" t="s">
        <v>108</v>
      </c>
      <c r="D23" s="13">
        <v>0</v>
      </c>
      <c r="E23" s="13">
        <v>0</v>
      </c>
      <c r="F23" s="13">
        <v>153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f>SUM(D23:K23)</f>
        <v>153</v>
      </c>
    </row>
    <row r="24" spans="1:12" ht="14.25">
      <c r="A24" t="s">
        <v>180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4484</v>
      </c>
      <c r="L24" s="13">
        <f>SUM(D24:K24)</f>
        <v>4484</v>
      </c>
    </row>
    <row r="25" spans="1:12" ht="14.25">
      <c r="A25" t="s">
        <v>148</v>
      </c>
      <c r="D25" s="13">
        <v>0</v>
      </c>
      <c r="E25" s="13">
        <v>0</v>
      </c>
      <c r="F25" s="13">
        <v>1075</v>
      </c>
      <c r="G25" s="13">
        <v>0</v>
      </c>
      <c r="H25" s="13">
        <v>0</v>
      </c>
      <c r="I25" s="13">
        <v>0</v>
      </c>
      <c r="J25" s="13">
        <v>0</v>
      </c>
      <c r="K25" s="13">
        <f>-F25</f>
        <v>-1075</v>
      </c>
      <c r="L25" s="13">
        <f>SUM(D25:K25)</f>
        <v>0</v>
      </c>
    </row>
    <row r="26" spans="1:12" ht="14.25">
      <c r="A26" t="s">
        <v>275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-101</v>
      </c>
      <c r="L26" s="13">
        <f>SUM(D26:K26)</f>
        <v>-101</v>
      </c>
    </row>
    <row r="27" spans="4:12" ht="14.25"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5" thickBot="1">
      <c r="A28" t="s">
        <v>187</v>
      </c>
      <c r="D28" s="97">
        <f>D20+D23+D25+D26+D24</f>
        <v>2006</v>
      </c>
      <c r="E28" s="97">
        <f aca="true" t="shared" si="1" ref="E28:L28">E20+E23+E25+E26+E24</f>
        <v>429</v>
      </c>
      <c r="F28" s="97">
        <f t="shared" si="1"/>
        <v>52107</v>
      </c>
      <c r="G28" s="97">
        <f t="shared" si="1"/>
        <v>2672</v>
      </c>
      <c r="H28" s="97">
        <f t="shared" si="1"/>
        <v>4000</v>
      </c>
      <c r="I28" s="97">
        <f t="shared" si="1"/>
        <v>11101</v>
      </c>
      <c r="J28" s="97">
        <f t="shared" si="1"/>
        <v>10000</v>
      </c>
      <c r="K28" s="97">
        <f t="shared" si="1"/>
        <v>20438</v>
      </c>
      <c r="L28" s="97">
        <f t="shared" si="1"/>
        <v>102753</v>
      </c>
    </row>
    <row r="29" ht="13.5" thickTop="1"/>
    <row r="30" ht="12.75">
      <c r="A30" t="s">
        <v>175</v>
      </c>
    </row>
    <row r="31" ht="12.75">
      <c r="A31" t="s">
        <v>176</v>
      </c>
    </row>
  </sheetData>
  <sheetProtection password="CCE3" sheet="1" objects="1" scenarios="1"/>
  <mergeCells count="2">
    <mergeCell ref="H6:K6"/>
    <mergeCell ref="E6:G6"/>
  </mergeCells>
  <printOptions horizontalCentered="1"/>
  <pageMargins left="0.25" right="0.25" top="0.75" bottom="0.5" header="0.25" footer="0.25"/>
  <pageSetup horizontalDpi="600" verticalDpi="600" orientation="landscape" paperSize="9" scale="105" r:id="rId2"/>
  <headerFooter alignWithMargins="0">
    <oddHeader>&amp;RPage C -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57"/>
  <sheetViews>
    <sheetView workbookViewId="0" topLeftCell="A30">
      <selection activeCell="B48" sqref="B48"/>
    </sheetView>
  </sheetViews>
  <sheetFormatPr defaultColWidth="9.140625" defaultRowHeight="12.75"/>
  <cols>
    <col min="1" max="1" width="60.140625" style="83" customWidth="1"/>
    <col min="2" max="2" width="15.7109375" style="81" bestFit="1" customWidth="1"/>
    <col min="3" max="10" width="8.00390625" style="82" customWidth="1"/>
    <col min="11" max="16384" width="8.00390625" style="83" customWidth="1"/>
  </cols>
  <sheetData>
    <row r="1" ht="15">
      <c r="A1" s="80" t="s">
        <v>29</v>
      </c>
    </row>
    <row r="2" ht="15">
      <c r="A2" s="80" t="s">
        <v>248</v>
      </c>
    </row>
    <row r="3" ht="15">
      <c r="A3" s="80" t="s">
        <v>183</v>
      </c>
    </row>
    <row r="4" ht="15">
      <c r="B4" s="84" t="s">
        <v>184</v>
      </c>
    </row>
    <row r="5" ht="15">
      <c r="B5" s="85" t="s">
        <v>188</v>
      </c>
    </row>
    <row r="6" ht="15">
      <c r="B6" s="85" t="s">
        <v>273</v>
      </c>
    </row>
    <row r="7" ht="15">
      <c r="B7" s="85" t="s">
        <v>31</v>
      </c>
    </row>
    <row r="8" ht="14.25">
      <c r="B8" s="86"/>
    </row>
    <row r="9" ht="14.25">
      <c r="A9" s="83" t="s">
        <v>9</v>
      </c>
    </row>
    <row r="10" ht="14.25">
      <c r="B10" s="87"/>
    </row>
    <row r="11" spans="1:2" ht="14.25">
      <c r="A11" s="83" t="s">
        <v>6</v>
      </c>
      <c r="B11" s="87">
        <v>5264</v>
      </c>
    </row>
    <row r="12" spans="1:2" ht="14.25">
      <c r="A12" s="83" t="s">
        <v>10</v>
      </c>
      <c r="B12" s="87"/>
    </row>
    <row r="13" ht="14.25">
      <c r="B13" s="87"/>
    </row>
    <row r="14" spans="1:2" ht="14.25">
      <c r="A14" s="83" t="s">
        <v>11</v>
      </c>
      <c r="B14" s="87">
        <v>38</v>
      </c>
    </row>
    <row r="15" spans="1:2" ht="14.25">
      <c r="A15" s="83" t="s">
        <v>97</v>
      </c>
      <c r="B15" s="87">
        <v>60</v>
      </c>
    </row>
    <row r="16" spans="1:2" ht="14.25">
      <c r="A16" s="83" t="s">
        <v>12</v>
      </c>
      <c r="B16" s="87">
        <v>-313</v>
      </c>
    </row>
    <row r="17" spans="1:2" ht="14.25">
      <c r="A17" s="83" t="s">
        <v>13</v>
      </c>
      <c r="B17" s="87">
        <v>-380</v>
      </c>
    </row>
    <row r="18" spans="1:2" ht="14.25">
      <c r="A18" s="83" t="s">
        <v>98</v>
      </c>
      <c r="B18" s="87">
        <v>-2566</v>
      </c>
    </row>
    <row r="19" spans="1:2" ht="14.25">
      <c r="A19" s="83" t="s">
        <v>258</v>
      </c>
      <c r="B19" s="87">
        <v>-727</v>
      </c>
    </row>
    <row r="20" ht="14.25">
      <c r="B20" s="88"/>
    </row>
    <row r="21" ht="14.25">
      <c r="B21" s="89"/>
    </row>
    <row r="22" spans="1:2" ht="14.25">
      <c r="A22" s="83" t="s">
        <v>14</v>
      </c>
      <c r="B22" s="87">
        <f>SUM(B11:B20)</f>
        <v>1376</v>
      </c>
    </row>
    <row r="23" spans="1:2" ht="14.25">
      <c r="A23" s="83" t="s">
        <v>71</v>
      </c>
      <c r="B23" s="87">
        <v>-158</v>
      </c>
    </row>
    <row r="24" spans="1:2" ht="14.25">
      <c r="A24" s="83" t="s">
        <v>72</v>
      </c>
      <c r="B24" s="87">
        <v>-29</v>
      </c>
    </row>
    <row r="25" spans="1:2" ht="14.25">
      <c r="A25" s="83" t="s">
        <v>73</v>
      </c>
      <c r="B25" s="87">
        <v>282</v>
      </c>
    </row>
    <row r="26" ht="14.25">
      <c r="B26" s="88"/>
    </row>
    <row r="27" spans="1:2" ht="14.25">
      <c r="A27" s="83" t="s">
        <v>99</v>
      </c>
      <c r="B27" s="87">
        <f>SUM(B22:B26)</f>
        <v>1471</v>
      </c>
    </row>
    <row r="28" spans="1:2" ht="14.25">
      <c r="A28" s="83" t="s">
        <v>100</v>
      </c>
      <c r="B28" s="89">
        <v>-160</v>
      </c>
    </row>
    <row r="29" ht="14.25">
      <c r="B29" s="88"/>
    </row>
    <row r="30" spans="1:2" ht="14.25">
      <c r="A30" s="83" t="s">
        <v>101</v>
      </c>
      <c r="B30" s="90">
        <f>SUM(B27:B28)</f>
        <v>1311</v>
      </c>
    </row>
    <row r="31" ht="14.25">
      <c r="B31" s="87"/>
    </row>
    <row r="32" spans="1:2" ht="14.25">
      <c r="A32" s="83" t="s">
        <v>15</v>
      </c>
      <c r="B32" s="87"/>
    </row>
    <row r="33" ht="14.25">
      <c r="B33" s="87"/>
    </row>
    <row r="34" spans="1:2" ht="14.25">
      <c r="A34" s="83" t="s">
        <v>43</v>
      </c>
      <c r="B34" s="87">
        <v>55</v>
      </c>
    </row>
    <row r="35" spans="1:2" ht="14.25">
      <c r="A35" s="83" t="s">
        <v>16</v>
      </c>
      <c r="B35" s="87">
        <v>393</v>
      </c>
    </row>
    <row r="36" ht="14.25">
      <c r="B36" s="87"/>
    </row>
    <row r="37" spans="1:2" ht="14.25">
      <c r="A37" s="83" t="s">
        <v>17</v>
      </c>
      <c r="B37" s="90">
        <f>SUM(B34:B35)</f>
        <v>448</v>
      </c>
    </row>
    <row r="38" ht="14.25">
      <c r="B38" s="89"/>
    </row>
    <row r="39" spans="1:2" ht="14.25">
      <c r="A39" s="43" t="s">
        <v>276</v>
      </c>
      <c r="B39" s="89"/>
    </row>
    <row r="40" spans="1:2" ht="14.25">
      <c r="A40" s="43"/>
      <c r="B40" s="89"/>
    </row>
    <row r="41" spans="1:2" ht="14.25">
      <c r="A41" s="43" t="s">
        <v>277</v>
      </c>
      <c r="B41" s="89">
        <v>-101</v>
      </c>
    </row>
    <row r="42" spans="1:2" ht="14.25">
      <c r="A42" s="43"/>
      <c r="B42" s="89"/>
    </row>
    <row r="43" spans="1:2" ht="14.25">
      <c r="A43" s="43" t="s">
        <v>278</v>
      </c>
      <c r="B43" s="90">
        <f>SUM(B41:B42)</f>
        <v>-101</v>
      </c>
    </row>
    <row r="44" ht="14.25">
      <c r="B44" s="89"/>
    </row>
    <row r="45" spans="1:2" ht="14.25">
      <c r="A45" s="118" t="s">
        <v>74</v>
      </c>
      <c r="B45" s="88">
        <f>-B19</f>
        <v>727</v>
      </c>
    </row>
    <row r="46" ht="14.25">
      <c r="B46" s="89"/>
    </row>
    <row r="47" spans="1:2" ht="14.25">
      <c r="A47" s="83" t="s">
        <v>18</v>
      </c>
      <c r="B47" s="89">
        <f>B45+B37+B30+B43</f>
        <v>2385</v>
      </c>
    </row>
    <row r="48" spans="1:2" ht="14.25">
      <c r="A48" s="83" t="s">
        <v>19</v>
      </c>
      <c r="B48" s="87"/>
    </row>
    <row r="49" spans="1:2" ht="14.25">
      <c r="A49" s="91"/>
      <c r="B49" s="87"/>
    </row>
    <row r="50" spans="1:2" ht="14.25">
      <c r="A50" s="83" t="s">
        <v>20</v>
      </c>
      <c r="B50" s="87">
        <v>31208</v>
      </c>
    </row>
    <row r="51" spans="1:2" ht="14.25">
      <c r="A51" s="83" t="s">
        <v>250</v>
      </c>
      <c r="B51" s="87"/>
    </row>
    <row r="52" spans="1:2" ht="14.25">
      <c r="A52" s="91"/>
      <c r="B52" s="87"/>
    </row>
    <row r="53" spans="1:2" ht="15" thickBot="1">
      <c r="A53" s="83" t="s">
        <v>21</v>
      </c>
      <c r="B53" s="92">
        <f>SUM(B47:B50)</f>
        <v>33593</v>
      </c>
    </row>
    <row r="54" spans="1:2" ht="15" thickTop="1">
      <c r="A54" s="83" t="s">
        <v>251</v>
      </c>
      <c r="B54" s="87"/>
    </row>
    <row r="55" ht="14.25">
      <c r="B55" s="87"/>
    </row>
    <row r="56" spans="1:2" ht="14.25">
      <c r="A56" s="83" t="s">
        <v>249</v>
      </c>
      <c r="B56" s="87"/>
    </row>
    <row r="57" ht="14.25">
      <c r="A57" s="83" t="s">
        <v>151</v>
      </c>
    </row>
  </sheetData>
  <sheetProtection password="CCE3" sheet="1" objects="1" scenarios="1"/>
  <printOptions horizontalCentered="1"/>
  <pageMargins left="0.5" right="0.5" top="0.78" bottom="0.36" header="0.5" footer="0.25"/>
  <pageSetup fitToHeight="1" fitToWidth="1" horizontalDpi="600" verticalDpi="600" orientation="portrait" paperSize="9" scale="95" r:id="rId1"/>
  <headerFooter alignWithMargins="0">
    <oddHeader>&amp;RPage C -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143"/>
  <sheetViews>
    <sheetView view="pageBreakPreview" zoomScaleSheetLayoutView="100" workbookViewId="0" topLeftCell="A96">
      <selection activeCell="I67" sqref="I67"/>
    </sheetView>
  </sheetViews>
  <sheetFormatPr defaultColWidth="9.140625" defaultRowHeight="12.75"/>
  <cols>
    <col min="1" max="1" width="5.140625" style="4" customWidth="1"/>
    <col min="2" max="2" width="17.140625" style="4" customWidth="1"/>
    <col min="3" max="3" width="16.140625" style="4" customWidth="1"/>
    <col min="4" max="6" width="8.8515625" style="4" bestFit="1" customWidth="1"/>
    <col min="7" max="7" width="8.8515625" style="4" customWidth="1"/>
    <col min="8" max="8" width="9.421875" style="4" customWidth="1"/>
    <col min="9" max="9" width="9.7109375" style="4" customWidth="1"/>
    <col min="10" max="10" width="6.140625" style="4" customWidth="1"/>
    <col min="11" max="16384" width="9.140625" style="4" customWidth="1"/>
  </cols>
  <sheetData>
    <row r="1" ht="15">
      <c r="A1" s="3" t="s">
        <v>29</v>
      </c>
    </row>
    <row r="2" ht="15">
      <c r="A2" s="5" t="s">
        <v>189</v>
      </c>
    </row>
    <row r="4" spans="1:2" ht="15">
      <c r="A4" s="125" t="s">
        <v>23</v>
      </c>
      <c r="B4" s="5" t="s">
        <v>110</v>
      </c>
    </row>
    <row r="5" ht="14.25">
      <c r="A5" s="6"/>
    </row>
    <row r="6" spans="1:2" ht="14.25">
      <c r="A6" s="6"/>
      <c r="B6" s="4" t="s">
        <v>190</v>
      </c>
    </row>
    <row r="7" spans="1:2" ht="14.25">
      <c r="A7" s="6"/>
      <c r="B7" s="4" t="s">
        <v>191</v>
      </c>
    </row>
    <row r="8" spans="1:2" ht="14.25">
      <c r="A8" s="6"/>
      <c r="B8" s="4" t="s">
        <v>192</v>
      </c>
    </row>
    <row r="9" ht="14.25">
      <c r="A9" s="6"/>
    </row>
    <row r="10" spans="1:2" ht="14.25">
      <c r="A10" s="6"/>
      <c r="B10" s="4" t="s">
        <v>193</v>
      </c>
    </row>
    <row r="11" spans="1:2" ht="14.25">
      <c r="A11" s="6"/>
      <c r="B11" s="4" t="s">
        <v>194</v>
      </c>
    </row>
    <row r="12" ht="14.25">
      <c r="A12" s="6"/>
    </row>
    <row r="13" spans="1:2" ht="14.25">
      <c r="A13" s="6"/>
      <c r="B13" s="4" t="s">
        <v>195</v>
      </c>
    </row>
    <row r="14" spans="1:2" ht="14.25">
      <c r="A14" s="6"/>
      <c r="B14" s="4" t="s">
        <v>196</v>
      </c>
    </row>
    <row r="15" spans="1:2" ht="14.25">
      <c r="A15" s="6"/>
      <c r="B15" s="4" t="s">
        <v>197</v>
      </c>
    </row>
    <row r="16" ht="14.25">
      <c r="A16" s="6"/>
    </row>
    <row r="17" ht="14.25">
      <c r="A17" s="6"/>
    </row>
    <row r="18" spans="1:2" ht="14.25">
      <c r="A18" s="6"/>
      <c r="B18" s="4" t="s">
        <v>155</v>
      </c>
    </row>
    <row r="19" spans="1:2" ht="14.25">
      <c r="A19" s="6"/>
      <c r="B19" s="7" t="s">
        <v>152</v>
      </c>
    </row>
    <row r="20" spans="1:2" ht="14.25">
      <c r="A20" s="6"/>
      <c r="B20" s="7" t="s">
        <v>153</v>
      </c>
    </row>
    <row r="21" spans="1:2" ht="14.25">
      <c r="A21" s="6"/>
      <c r="B21" s="7"/>
    </row>
    <row r="22" spans="1:2" ht="14.25">
      <c r="A22" s="6"/>
      <c r="B22" s="8" t="s">
        <v>154</v>
      </c>
    </row>
    <row r="23" spans="1:2" ht="14.25">
      <c r="A23" s="6"/>
      <c r="B23" s="7" t="s">
        <v>156</v>
      </c>
    </row>
    <row r="24" spans="1:2" ht="14.25">
      <c r="A24" s="6"/>
      <c r="B24" s="7" t="s">
        <v>157</v>
      </c>
    </row>
    <row r="25" spans="1:2" ht="14.25">
      <c r="A25" s="6"/>
      <c r="B25" s="7"/>
    </row>
    <row r="26" spans="1:2" ht="14.25">
      <c r="A26" s="6"/>
      <c r="B26" s="8" t="s">
        <v>158</v>
      </c>
    </row>
    <row r="27" spans="1:2" ht="14.25">
      <c r="A27" s="6"/>
      <c r="B27" s="7" t="s">
        <v>159</v>
      </c>
    </row>
    <row r="28" spans="1:2" ht="14.25">
      <c r="A28" s="6"/>
      <c r="B28" s="7" t="s">
        <v>212</v>
      </c>
    </row>
    <row r="29" spans="1:2" s="10" customFormat="1" ht="14.25">
      <c r="A29" s="9"/>
      <c r="B29" s="7" t="s">
        <v>160</v>
      </c>
    </row>
    <row r="31" spans="1:2" ht="15">
      <c r="A31" s="125" t="s">
        <v>24</v>
      </c>
      <c r="B31" s="5" t="s">
        <v>198</v>
      </c>
    </row>
    <row r="33" ht="14.25">
      <c r="B33" s="4" t="s">
        <v>199</v>
      </c>
    </row>
    <row r="34" ht="14.25">
      <c r="B34" s="4" t="s">
        <v>200</v>
      </c>
    </row>
    <row r="36" spans="1:2" ht="15">
      <c r="A36" s="125" t="s">
        <v>25</v>
      </c>
      <c r="B36" s="5" t="s">
        <v>201</v>
      </c>
    </row>
    <row r="38" ht="14.25">
      <c r="B38" s="4" t="s">
        <v>161</v>
      </c>
    </row>
    <row r="39" ht="14.25">
      <c r="B39" s="4" t="s">
        <v>162</v>
      </c>
    </row>
    <row r="40" spans="1:2" s="12" customFormat="1" ht="14.25">
      <c r="A40" s="11"/>
      <c r="B40" s="12" t="s">
        <v>111</v>
      </c>
    </row>
    <row r="41" s="12" customFormat="1" ht="14.25">
      <c r="A41" s="11"/>
    </row>
    <row r="42" spans="1:3" s="12" customFormat="1" ht="15">
      <c r="A42" s="126" t="s">
        <v>26</v>
      </c>
      <c r="B42" s="23" t="s">
        <v>202</v>
      </c>
      <c r="C42" s="23"/>
    </row>
    <row r="43" s="12" customFormat="1" ht="14.25">
      <c r="A43" s="11"/>
    </row>
    <row r="44" spans="1:2" s="12" customFormat="1" ht="14.25">
      <c r="A44" s="11"/>
      <c r="B44" s="12" t="s">
        <v>204</v>
      </c>
    </row>
    <row r="45" spans="1:2" s="12" customFormat="1" ht="14.25">
      <c r="A45" s="11"/>
      <c r="B45" s="12" t="s">
        <v>203</v>
      </c>
    </row>
    <row r="46" s="12" customFormat="1" ht="14.25">
      <c r="A46" s="11"/>
    </row>
    <row r="47" spans="1:2" s="12" customFormat="1" ht="15">
      <c r="A47" s="126" t="s">
        <v>27</v>
      </c>
      <c r="B47" s="23" t="s">
        <v>116</v>
      </c>
    </row>
    <row r="48" s="12" customFormat="1" ht="14.25">
      <c r="A48" s="11"/>
    </row>
    <row r="49" spans="1:2" s="12" customFormat="1" ht="14.25">
      <c r="A49" s="11"/>
      <c r="B49" s="122" t="s">
        <v>279</v>
      </c>
    </row>
    <row r="50" s="12" customFormat="1" ht="14.25">
      <c r="A50" s="11"/>
    </row>
    <row r="51" spans="1:2" s="12" customFormat="1" ht="15">
      <c r="A51" s="126" t="s">
        <v>28</v>
      </c>
      <c r="B51" s="23" t="s">
        <v>205</v>
      </c>
    </row>
    <row r="52" spans="6:7" ht="14.25">
      <c r="F52" s="13"/>
      <c r="G52" s="13"/>
    </row>
    <row r="53" spans="2:8" ht="14.25">
      <c r="B53" s="4" t="s">
        <v>112</v>
      </c>
      <c r="F53" s="14"/>
      <c r="G53" s="14"/>
      <c r="H53" s="14"/>
    </row>
    <row r="54" spans="2:8" ht="14.25">
      <c r="B54" s="4" t="s">
        <v>206</v>
      </c>
      <c r="F54" s="14"/>
      <c r="G54" s="14"/>
      <c r="H54" s="14"/>
    </row>
    <row r="55" spans="2:8" ht="14.25">
      <c r="B55" s="4" t="s">
        <v>163</v>
      </c>
      <c r="F55" s="14"/>
      <c r="G55" s="14"/>
      <c r="H55" s="14"/>
    </row>
    <row r="56" spans="6:8" ht="14.25">
      <c r="F56" s="14"/>
      <c r="G56" s="14"/>
      <c r="H56" s="14"/>
    </row>
    <row r="57" spans="1:8" ht="15">
      <c r="A57" s="126" t="s">
        <v>207</v>
      </c>
      <c r="B57" s="5" t="s">
        <v>113</v>
      </c>
      <c r="F57" s="14"/>
      <c r="G57" s="14"/>
      <c r="H57" s="14"/>
    </row>
    <row r="58" spans="1:8" ht="14.25">
      <c r="A58" s="11"/>
      <c r="F58" s="14"/>
      <c r="G58" s="14"/>
      <c r="H58" s="14"/>
    </row>
    <row r="59" spans="1:8" ht="14.25">
      <c r="A59" s="11"/>
      <c r="B59" s="4" t="s">
        <v>288</v>
      </c>
      <c r="F59" s="14"/>
      <c r="G59" s="14"/>
      <c r="H59" s="14"/>
    </row>
    <row r="60" spans="1:8" ht="14.25">
      <c r="A60" s="11"/>
      <c r="F60" s="14"/>
      <c r="G60" s="14"/>
      <c r="H60" s="14"/>
    </row>
    <row r="61" spans="1:9" ht="14.25">
      <c r="A61" s="11"/>
      <c r="F61" s="14"/>
      <c r="G61" s="14"/>
      <c r="H61" s="14"/>
      <c r="I61" s="101" t="s">
        <v>31</v>
      </c>
    </row>
    <row r="62" spans="1:8" ht="14.25">
      <c r="A62" s="11"/>
      <c r="B62" s="4" t="s">
        <v>286</v>
      </c>
      <c r="F62" s="14"/>
      <c r="G62" s="14"/>
      <c r="H62" s="14"/>
    </row>
    <row r="63" spans="1:8" ht="14.25">
      <c r="A63" s="11"/>
      <c r="B63" s="4" t="s">
        <v>287</v>
      </c>
      <c r="F63" s="14"/>
      <c r="G63" s="14"/>
      <c r="H63" s="14"/>
    </row>
    <row r="64" spans="1:9" ht="15" thickBot="1">
      <c r="A64" s="11"/>
      <c r="B64" s="7" t="s">
        <v>289</v>
      </c>
      <c r="F64" s="14"/>
      <c r="G64" s="14"/>
      <c r="H64" s="14"/>
      <c r="I64" s="115">
        <v>101</v>
      </c>
    </row>
    <row r="65" spans="1:8" ht="15" thickTop="1">
      <c r="A65" s="11"/>
      <c r="F65" s="14"/>
      <c r="G65" s="14"/>
      <c r="H65" s="14"/>
    </row>
    <row r="66" spans="1:8" ht="15">
      <c r="A66" s="125" t="s">
        <v>208</v>
      </c>
      <c r="B66" s="5" t="s">
        <v>209</v>
      </c>
      <c r="F66" s="14"/>
      <c r="G66" s="14"/>
      <c r="H66" s="14"/>
    </row>
    <row r="67" spans="6:8" ht="14.25">
      <c r="F67" s="14"/>
      <c r="G67" s="14"/>
      <c r="H67" s="14"/>
    </row>
    <row r="68" spans="1:9" ht="15">
      <c r="A68" s="12"/>
      <c r="B68" s="15" t="s">
        <v>274</v>
      </c>
      <c r="C68" s="12"/>
      <c r="D68" s="12"/>
      <c r="E68" s="12"/>
      <c r="F68" s="16"/>
      <c r="G68" s="16"/>
      <c r="H68" s="16"/>
      <c r="I68" s="16"/>
    </row>
    <row r="69" spans="1:9" ht="16.5">
      <c r="A69" s="12"/>
      <c r="B69" s="12"/>
      <c r="C69" s="12"/>
      <c r="D69" s="138" t="s">
        <v>22</v>
      </c>
      <c r="E69" s="138"/>
      <c r="F69" s="138" t="s">
        <v>76</v>
      </c>
      <c r="G69" s="138"/>
      <c r="H69" s="139" t="s">
        <v>77</v>
      </c>
      <c r="I69" s="139"/>
    </row>
    <row r="70" spans="1:9" ht="14.25">
      <c r="A70" s="12"/>
      <c r="B70" s="12"/>
      <c r="C70" s="12"/>
      <c r="D70" s="17" t="s">
        <v>184</v>
      </c>
      <c r="E70" s="17" t="s">
        <v>75</v>
      </c>
      <c r="F70" s="18" t="s">
        <v>184</v>
      </c>
      <c r="G70" s="18" t="s">
        <v>75</v>
      </c>
      <c r="H70" s="19" t="s">
        <v>184</v>
      </c>
      <c r="I70" s="19" t="s">
        <v>75</v>
      </c>
    </row>
    <row r="71" spans="1:9" ht="14.25">
      <c r="A71" s="12"/>
      <c r="B71" s="12"/>
      <c r="C71" s="12"/>
      <c r="D71" s="20" t="s">
        <v>104</v>
      </c>
      <c r="E71" s="20" t="s">
        <v>104</v>
      </c>
      <c r="F71" s="20" t="s">
        <v>104</v>
      </c>
      <c r="G71" s="20" t="s">
        <v>104</v>
      </c>
      <c r="H71" s="20" t="s">
        <v>104</v>
      </c>
      <c r="I71" s="20" t="s">
        <v>104</v>
      </c>
    </row>
    <row r="72" spans="1:9" ht="14.25">
      <c r="A72" s="12"/>
      <c r="B72" s="12"/>
      <c r="C72" s="12"/>
      <c r="D72" s="12"/>
      <c r="E72" s="12"/>
      <c r="F72" s="21"/>
      <c r="G72" s="22"/>
      <c r="H72" s="21"/>
      <c r="I72" s="22"/>
    </row>
    <row r="73" spans="1:9" ht="14.25">
      <c r="A73" s="12"/>
      <c r="B73" s="12" t="s">
        <v>117</v>
      </c>
      <c r="C73" s="12"/>
      <c r="D73" s="12"/>
      <c r="E73" s="12"/>
      <c r="F73" s="21"/>
      <c r="G73" s="22"/>
      <c r="H73" s="21"/>
      <c r="I73" s="22"/>
    </row>
    <row r="74" spans="1:9" ht="14.25">
      <c r="A74" s="12"/>
      <c r="B74" s="12"/>
      <c r="C74" s="12"/>
      <c r="D74" s="12"/>
      <c r="E74" s="12"/>
      <c r="F74" s="21"/>
      <c r="G74" s="22"/>
      <c r="H74" s="21"/>
      <c r="I74" s="22"/>
    </row>
    <row r="75" spans="1:9" ht="15">
      <c r="A75" s="12"/>
      <c r="B75" s="23" t="s">
        <v>42</v>
      </c>
      <c r="C75" s="12"/>
      <c r="D75" s="12"/>
      <c r="E75" s="12"/>
      <c r="F75" s="21"/>
      <c r="G75" s="22"/>
      <c r="H75" s="21"/>
      <c r="I75" s="22"/>
    </row>
    <row r="76" spans="1:9" ht="14.25">
      <c r="A76" s="12"/>
      <c r="B76" s="12" t="s">
        <v>118</v>
      </c>
      <c r="C76" s="12"/>
      <c r="D76" s="24">
        <f>D97-2531</f>
        <v>1137</v>
      </c>
      <c r="E76" s="24">
        <f>E97-1598</f>
        <v>605</v>
      </c>
      <c r="F76" s="21">
        <f>F97-579</f>
        <v>114</v>
      </c>
      <c r="G76" s="22">
        <f>G97-566</f>
        <v>268</v>
      </c>
      <c r="H76" s="21">
        <f>D76+F76</f>
        <v>1251</v>
      </c>
      <c r="I76" s="22">
        <f>G76+E76</f>
        <v>873</v>
      </c>
    </row>
    <row r="77" spans="1:9" ht="14.25">
      <c r="A77" s="12"/>
      <c r="B77" s="12"/>
      <c r="C77" s="12"/>
      <c r="D77" s="12"/>
      <c r="E77" s="12"/>
      <c r="F77" s="21"/>
      <c r="G77" s="22"/>
      <c r="H77" s="21"/>
      <c r="I77" s="22"/>
    </row>
    <row r="78" spans="1:9" ht="14.25">
      <c r="A78" s="12"/>
      <c r="B78" s="12" t="s">
        <v>78</v>
      </c>
      <c r="C78" s="12"/>
      <c r="D78" s="25">
        <f aca="true" t="shared" si="0" ref="D78:I78">SUM(D76:D77)</f>
        <v>1137</v>
      </c>
      <c r="E78" s="25">
        <f t="shared" si="0"/>
        <v>605</v>
      </c>
      <c r="F78" s="26">
        <f t="shared" si="0"/>
        <v>114</v>
      </c>
      <c r="G78" s="27">
        <f t="shared" si="0"/>
        <v>268</v>
      </c>
      <c r="H78" s="26">
        <f t="shared" si="0"/>
        <v>1251</v>
      </c>
      <c r="I78" s="27">
        <f t="shared" si="0"/>
        <v>873</v>
      </c>
    </row>
    <row r="79" spans="1:9" ht="14.25">
      <c r="A79" s="12"/>
      <c r="B79" s="12"/>
      <c r="C79" s="12"/>
      <c r="D79" s="12"/>
      <c r="E79" s="12"/>
      <c r="F79" s="21"/>
      <c r="G79" s="22"/>
      <c r="H79" s="21"/>
      <c r="I79" s="22"/>
    </row>
    <row r="80" spans="1:9" ht="15">
      <c r="A80" s="12"/>
      <c r="B80" s="23" t="s">
        <v>79</v>
      </c>
      <c r="C80" s="12"/>
      <c r="D80" s="12"/>
      <c r="E80" s="12"/>
      <c r="F80" s="21"/>
      <c r="G80" s="22"/>
      <c r="H80" s="21"/>
      <c r="I80" s="22"/>
    </row>
    <row r="81" spans="1:9" ht="14.25">
      <c r="A81" s="12"/>
      <c r="B81" s="12" t="s">
        <v>119</v>
      </c>
      <c r="C81" s="12"/>
      <c r="D81" s="24">
        <f>D102-1707</f>
        <v>670</v>
      </c>
      <c r="E81" s="24">
        <f>E102-821</f>
        <v>235</v>
      </c>
      <c r="F81" s="21">
        <f>F102-579</f>
        <v>114</v>
      </c>
      <c r="G81" s="22">
        <f>G102-567</f>
        <v>267</v>
      </c>
      <c r="H81" s="21">
        <f>F81+D81</f>
        <v>784</v>
      </c>
      <c r="I81" s="22">
        <f>G81+E81</f>
        <v>502</v>
      </c>
    </row>
    <row r="82" spans="1:9" ht="20.25" customHeight="1">
      <c r="A82" s="12"/>
      <c r="B82" s="140" t="s">
        <v>120</v>
      </c>
      <c r="C82" s="140"/>
      <c r="D82" s="28">
        <v>0</v>
      </c>
      <c r="E82" s="28">
        <v>0</v>
      </c>
      <c r="F82" s="21">
        <v>0</v>
      </c>
      <c r="G82" s="22">
        <v>0</v>
      </c>
      <c r="H82" s="21">
        <f>H103+717</f>
        <v>-382</v>
      </c>
      <c r="I82" s="22">
        <f>I103+672</f>
        <v>-329</v>
      </c>
    </row>
    <row r="83" spans="1:9" ht="14.25">
      <c r="A83" s="12"/>
      <c r="B83" s="12" t="s">
        <v>121</v>
      </c>
      <c r="C83" s="12"/>
      <c r="D83" s="28">
        <v>0</v>
      </c>
      <c r="E83" s="28">
        <v>0</v>
      </c>
      <c r="F83" s="21">
        <v>190</v>
      </c>
      <c r="G83" s="22">
        <v>-33</v>
      </c>
      <c r="H83" s="29">
        <v>190</v>
      </c>
      <c r="I83" s="30">
        <v>-33</v>
      </c>
    </row>
    <row r="84" spans="1:9" ht="14.25">
      <c r="A84" s="12"/>
      <c r="B84" s="12" t="s">
        <v>122</v>
      </c>
      <c r="C84" s="12"/>
      <c r="D84" s="12"/>
      <c r="E84" s="12"/>
      <c r="F84" s="21"/>
      <c r="G84" s="22"/>
      <c r="H84" s="21">
        <f>SUM(H81:H83)</f>
        <v>592</v>
      </c>
      <c r="I84" s="22">
        <f>SUM(I81:I83)</f>
        <v>140</v>
      </c>
    </row>
    <row r="85" spans="1:9" ht="14.25">
      <c r="A85" s="12"/>
      <c r="B85" s="12" t="s">
        <v>123</v>
      </c>
      <c r="C85" s="12"/>
      <c r="D85" s="28">
        <v>0</v>
      </c>
      <c r="E85" s="28">
        <v>0</v>
      </c>
      <c r="F85" s="21">
        <v>-588</v>
      </c>
      <c r="G85" s="22">
        <v>899</v>
      </c>
      <c r="H85" s="21">
        <v>-588</v>
      </c>
      <c r="I85" s="22">
        <v>899</v>
      </c>
    </row>
    <row r="86" spans="1:9" ht="14.25">
      <c r="A86" s="12"/>
      <c r="B86" s="12" t="s">
        <v>85</v>
      </c>
      <c r="C86" s="12"/>
      <c r="D86" s="28">
        <v>0</v>
      </c>
      <c r="E86" s="28">
        <v>0</v>
      </c>
      <c r="F86" s="31">
        <v>0</v>
      </c>
      <c r="G86" s="22">
        <v>0</v>
      </c>
      <c r="H86" s="21">
        <f>H107+599</f>
        <v>-181</v>
      </c>
      <c r="I86" s="22">
        <f>I107+404</f>
        <v>-73</v>
      </c>
    </row>
    <row r="87" spans="1:9" ht="15" thickBot="1">
      <c r="A87" s="12"/>
      <c r="B87" s="12" t="s">
        <v>124</v>
      </c>
      <c r="C87" s="12"/>
      <c r="D87" s="12"/>
      <c r="E87" s="12"/>
      <c r="F87" s="21"/>
      <c r="G87" s="22"/>
      <c r="H87" s="32">
        <f>SUM(H84:H86)</f>
        <v>-177</v>
      </c>
      <c r="I87" s="33">
        <f>SUM(I84:I86)</f>
        <v>966</v>
      </c>
    </row>
    <row r="88" spans="1:9" ht="15" thickTop="1">
      <c r="A88" s="12"/>
      <c r="B88" s="12"/>
      <c r="C88" s="12"/>
      <c r="D88" s="12"/>
      <c r="E88" s="12"/>
      <c r="F88" s="21"/>
      <c r="G88" s="22"/>
      <c r="H88" s="21"/>
      <c r="I88" s="22"/>
    </row>
    <row r="89" spans="1:9" ht="15">
      <c r="A89" s="12"/>
      <c r="B89" s="15" t="s">
        <v>210</v>
      </c>
      <c r="C89" s="12"/>
      <c r="D89" s="12"/>
      <c r="E89" s="12"/>
      <c r="F89" s="21"/>
      <c r="G89" s="22"/>
      <c r="H89" s="21"/>
      <c r="I89" s="22"/>
    </row>
    <row r="90" spans="1:9" ht="16.5">
      <c r="A90" s="12"/>
      <c r="B90" s="12"/>
      <c r="C90" s="12"/>
      <c r="D90" s="138" t="s">
        <v>22</v>
      </c>
      <c r="E90" s="138"/>
      <c r="F90" s="138" t="s">
        <v>76</v>
      </c>
      <c r="G90" s="138"/>
      <c r="H90" s="139" t="s">
        <v>77</v>
      </c>
      <c r="I90" s="139"/>
    </row>
    <row r="91" spans="1:9" ht="14.25">
      <c r="A91" s="12"/>
      <c r="B91" s="12"/>
      <c r="C91" s="12"/>
      <c r="D91" s="17" t="s">
        <v>184</v>
      </c>
      <c r="E91" s="17" t="s">
        <v>75</v>
      </c>
      <c r="F91" s="18" t="s">
        <v>184</v>
      </c>
      <c r="G91" s="18" t="s">
        <v>75</v>
      </c>
      <c r="H91" s="19" t="s">
        <v>184</v>
      </c>
      <c r="I91" s="19" t="s">
        <v>75</v>
      </c>
    </row>
    <row r="92" spans="1:9" ht="14.25">
      <c r="A92" s="12"/>
      <c r="B92" s="12"/>
      <c r="C92" s="12"/>
      <c r="D92" s="20" t="s">
        <v>104</v>
      </c>
      <c r="E92" s="20" t="s">
        <v>104</v>
      </c>
      <c r="F92" s="20" t="s">
        <v>104</v>
      </c>
      <c r="G92" s="20" t="s">
        <v>104</v>
      </c>
      <c r="H92" s="20" t="s">
        <v>104</v>
      </c>
      <c r="I92" s="20" t="s">
        <v>104</v>
      </c>
    </row>
    <row r="93" spans="1:9" ht="14.25">
      <c r="A93" s="12"/>
      <c r="B93" s="12"/>
      <c r="C93" s="12"/>
      <c r="D93" s="12"/>
      <c r="E93" s="12"/>
      <c r="F93" s="21"/>
      <c r="G93" s="22"/>
      <c r="H93" s="21"/>
      <c r="I93" s="22"/>
    </row>
    <row r="94" spans="1:9" ht="14.25">
      <c r="A94" s="12"/>
      <c r="B94" s="12" t="s">
        <v>117</v>
      </c>
      <c r="C94" s="12"/>
      <c r="D94" s="12"/>
      <c r="E94" s="12"/>
      <c r="F94" s="21"/>
      <c r="G94" s="22"/>
      <c r="H94" s="21"/>
      <c r="I94" s="22"/>
    </row>
    <row r="95" spans="1:9" ht="14.25">
      <c r="A95" s="12"/>
      <c r="B95" s="12"/>
      <c r="C95" s="12"/>
      <c r="D95" s="12"/>
      <c r="E95" s="12"/>
      <c r="F95" s="21"/>
      <c r="G95" s="22"/>
      <c r="H95" s="21"/>
      <c r="I95" s="22"/>
    </row>
    <row r="96" spans="1:9" ht="15">
      <c r="A96" s="12"/>
      <c r="B96" s="23" t="s">
        <v>42</v>
      </c>
      <c r="C96" s="12"/>
      <c r="D96" s="12"/>
      <c r="E96" s="12"/>
      <c r="F96" s="21"/>
      <c r="G96" s="22"/>
      <c r="H96" s="21"/>
      <c r="I96" s="22"/>
    </row>
    <row r="97" spans="1:9" ht="14.25">
      <c r="A97" s="12"/>
      <c r="B97" s="12" t="s">
        <v>118</v>
      </c>
      <c r="C97" s="12"/>
      <c r="D97" s="24">
        <v>3668</v>
      </c>
      <c r="E97" s="24">
        <v>2203</v>
      </c>
      <c r="F97" s="21">
        <v>693</v>
      </c>
      <c r="G97" s="22">
        <v>834</v>
      </c>
      <c r="H97" s="21">
        <f>D97+F97</f>
        <v>4361</v>
      </c>
      <c r="I97" s="22">
        <f>G97+E97</f>
        <v>3037</v>
      </c>
    </row>
    <row r="98" spans="1:9" ht="14.25">
      <c r="A98" s="12"/>
      <c r="B98" s="12"/>
      <c r="C98" s="12"/>
      <c r="D98" s="12"/>
      <c r="E98" s="12"/>
      <c r="F98" s="21"/>
      <c r="G98" s="22"/>
      <c r="H98" s="21"/>
      <c r="I98" s="22"/>
    </row>
    <row r="99" spans="1:9" ht="14.25">
      <c r="A99" s="12"/>
      <c r="B99" s="12" t="s">
        <v>78</v>
      </c>
      <c r="C99" s="12"/>
      <c r="D99" s="25">
        <f aca="true" t="shared" si="1" ref="D99:I99">SUM(D97:D98)</f>
        <v>3668</v>
      </c>
      <c r="E99" s="25">
        <f t="shared" si="1"/>
        <v>2203</v>
      </c>
      <c r="F99" s="26">
        <f t="shared" si="1"/>
        <v>693</v>
      </c>
      <c r="G99" s="27">
        <f t="shared" si="1"/>
        <v>834</v>
      </c>
      <c r="H99" s="26">
        <f t="shared" si="1"/>
        <v>4361</v>
      </c>
      <c r="I99" s="27">
        <f t="shared" si="1"/>
        <v>3037</v>
      </c>
    </row>
    <row r="100" spans="1:9" ht="14.25">
      <c r="A100" s="12"/>
      <c r="B100" s="12"/>
      <c r="C100" s="12"/>
      <c r="D100" s="12"/>
      <c r="E100" s="12"/>
      <c r="F100" s="21"/>
      <c r="G100" s="22"/>
      <c r="H100" s="21"/>
      <c r="I100" s="22"/>
    </row>
    <row r="101" spans="1:9" ht="15">
      <c r="A101" s="12"/>
      <c r="B101" s="23" t="s">
        <v>79</v>
      </c>
      <c r="C101" s="12"/>
      <c r="D101" s="12"/>
      <c r="E101" s="12"/>
      <c r="F101" s="21"/>
      <c r="G101" s="22"/>
      <c r="H101" s="21"/>
      <c r="I101" s="22"/>
    </row>
    <row r="102" spans="1:9" ht="14.25">
      <c r="A102" s="12"/>
      <c r="B102" s="12" t="s">
        <v>119</v>
      </c>
      <c r="C102" s="12"/>
      <c r="D102" s="24">
        <v>2377</v>
      </c>
      <c r="E102" s="24">
        <v>1056</v>
      </c>
      <c r="F102" s="21">
        <v>693</v>
      </c>
      <c r="G102" s="22">
        <v>834</v>
      </c>
      <c r="H102" s="21">
        <f>F102+D102</f>
        <v>3070</v>
      </c>
      <c r="I102" s="22">
        <f>G102+E102</f>
        <v>1890</v>
      </c>
    </row>
    <row r="103" spans="1:9" ht="14.25">
      <c r="A103" s="12"/>
      <c r="B103" s="12" t="s">
        <v>120</v>
      </c>
      <c r="C103" s="12"/>
      <c r="D103" s="28">
        <v>0</v>
      </c>
      <c r="E103" s="28">
        <v>0</v>
      </c>
      <c r="F103" s="21">
        <v>0</v>
      </c>
      <c r="G103" s="22">
        <v>0</v>
      </c>
      <c r="H103" s="21">
        <v>-1099</v>
      </c>
      <c r="I103" s="22">
        <v>-1001</v>
      </c>
    </row>
    <row r="104" spans="1:9" ht="14.25">
      <c r="A104" s="12"/>
      <c r="B104" s="12" t="s">
        <v>211</v>
      </c>
      <c r="C104" s="12"/>
      <c r="D104" s="28">
        <v>0</v>
      </c>
      <c r="E104" s="28">
        <v>0</v>
      </c>
      <c r="F104" s="21">
        <v>727</v>
      </c>
      <c r="G104" s="22">
        <v>120</v>
      </c>
      <c r="H104" s="29">
        <f>F104+D104</f>
        <v>727</v>
      </c>
      <c r="I104" s="30">
        <v>120</v>
      </c>
    </row>
    <row r="105" spans="2:9" ht="14.25">
      <c r="B105" s="12" t="s">
        <v>122</v>
      </c>
      <c r="C105" s="12"/>
      <c r="D105" s="12"/>
      <c r="E105" s="12"/>
      <c r="F105" s="21"/>
      <c r="G105" s="22"/>
      <c r="H105" s="21">
        <f>SUM(H102:H104)</f>
        <v>2698</v>
      </c>
      <c r="I105" s="22">
        <f>SUM(I102:I104)</f>
        <v>1009</v>
      </c>
    </row>
    <row r="106" spans="1:9" ht="14.25">
      <c r="A106" s="12"/>
      <c r="B106" s="12" t="s">
        <v>123</v>
      </c>
      <c r="C106" s="12"/>
      <c r="D106" s="28">
        <v>0</v>
      </c>
      <c r="E106" s="28">
        <v>0</v>
      </c>
      <c r="F106" s="21">
        <v>2566</v>
      </c>
      <c r="G106" s="22">
        <v>1645</v>
      </c>
      <c r="H106" s="21">
        <f>SUM(D106+F106)</f>
        <v>2566</v>
      </c>
      <c r="I106" s="22">
        <v>1645</v>
      </c>
    </row>
    <row r="107" spans="2:9" ht="14.25">
      <c r="B107" s="12" t="s">
        <v>85</v>
      </c>
      <c r="C107" s="12"/>
      <c r="D107" s="28">
        <v>0</v>
      </c>
      <c r="E107" s="28">
        <v>0</v>
      </c>
      <c r="F107" s="31">
        <v>0</v>
      </c>
      <c r="G107" s="22">
        <v>0</v>
      </c>
      <c r="H107" s="21">
        <v>-780</v>
      </c>
      <c r="I107" s="22">
        <v>-477</v>
      </c>
    </row>
    <row r="108" spans="2:9" ht="15" thickBot="1">
      <c r="B108" s="12" t="s">
        <v>124</v>
      </c>
      <c r="C108" s="12"/>
      <c r="D108" s="12"/>
      <c r="E108" s="12"/>
      <c r="F108" s="21"/>
      <c r="G108" s="22"/>
      <c r="H108" s="32">
        <f>SUM(H105:H107)</f>
        <v>4484</v>
      </c>
      <c r="I108" s="33">
        <f>SUM(I105:I107)</f>
        <v>2177</v>
      </c>
    </row>
    <row r="109" spans="1:8" ht="15" thickTop="1">
      <c r="A109" s="11"/>
      <c r="F109" s="14"/>
      <c r="G109" s="14"/>
      <c r="H109" s="14"/>
    </row>
    <row r="110" spans="1:8" s="12" customFormat="1" ht="15">
      <c r="A110" s="126" t="s">
        <v>213</v>
      </c>
      <c r="B110" s="23" t="s">
        <v>214</v>
      </c>
      <c r="F110" s="34"/>
      <c r="G110" s="34"/>
      <c r="H110" s="34"/>
    </row>
    <row r="111" spans="6:8" s="12" customFormat="1" ht="14.25">
      <c r="F111" s="34"/>
      <c r="G111" s="34"/>
      <c r="H111" s="34"/>
    </row>
    <row r="112" spans="2:8" s="12" customFormat="1" ht="14.25">
      <c r="B112" s="12" t="s">
        <v>164</v>
      </c>
      <c r="F112" s="34"/>
      <c r="G112" s="34"/>
      <c r="H112" s="34"/>
    </row>
    <row r="113" spans="2:8" s="12" customFormat="1" ht="14.25">
      <c r="B113" s="12" t="s">
        <v>114</v>
      </c>
      <c r="F113" s="34"/>
      <c r="G113" s="34"/>
      <c r="H113" s="34"/>
    </row>
    <row r="114" spans="6:8" s="12" customFormat="1" ht="14.25">
      <c r="F114" s="34"/>
      <c r="G114" s="34"/>
      <c r="H114" s="34"/>
    </row>
    <row r="115" spans="1:8" s="12" customFormat="1" ht="15">
      <c r="A115" s="126" t="s">
        <v>215</v>
      </c>
      <c r="B115" s="23" t="s">
        <v>216</v>
      </c>
      <c r="F115" s="34"/>
      <c r="G115" s="34"/>
      <c r="H115" s="34"/>
    </row>
    <row r="116" spans="6:8" s="12" customFormat="1" ht="14.25">
      <c r="F116" s="34"/>
      <c r="G116" s="34"/>
      <c r="H116" s="34"/>
    </row>
    <row r="117" spans="2:8" s="12" customFormat="1" ht="14.25">
      <c r="B117" s="12" t="s">
        <v>217</v>
      </c>
      <c r="F117" s="34"/>
      <c r="G117" s="34"/>
      <c r="H117" s="34"/>
    </row>
    <row r="118" spans="6:8" s="12" customFormat="1" ht="14.25">
      <c r="F118" s="34"/>
      <c r="G118" s="34"/>
      <c r="H118" s="34"/>
    </row>
    <row r="119" spans="1:8" s="12" customFormat="1" ht="15">
      <c r="A119" s="126" t="s">
        <v>218</v>
      </c>
      <c r="B119" s="23" t="s">
        <v>38</v>
      </c>
      <c r="F119" s="34"/>
      <c r="G119" s="34"/>
      <c r="H119" s="34"/>
    </row>
    <row r="120" spans="6:8" s="12" customFormat="1" ht="14.25">
      <c r="F120" s="34"/>
      <c r="G120" s="34"/>
      <c r="H120" s="34"/>
    </row>
    <row r="121" spans="2:8" s="12" customFormat="1" ht="14.25">
      <c r="B121" s="12" t="s">
        <v>268</v>
      </c>
      <c r="F121" s="34"/>
      <c r="G121" s="34"/>
      <c r="H121" s="34"/>
    </row>
    <row r="122" spans="2:8" s="12" customFormat="1" ht="14.25">
      <c r="B122" s="12" t="s">
        <v>163</v>
      </c>
      <c r="F122" s="34"/>
      <c r="G122" s="34"/>
      <c r="H122" s="34"/>
    </row>
    <row r="123" spans="6:8" s="12" customFormat="1" ht="14.25">
      <c r="F123" s="34"/>
      <c r="G123" s="34"/>
      <c r="H123" s="34"/>
    </row>
    <row r="124" spans="1:8" s="12" customFormat="1" ht="15">
      <c r="A124" s="126" t="s">
        <v>219</v>
      </c>
      <c r="B124" s="23" t="s">
        <v>115</v>
      </c>
      <c r="F124" s="34"/>
      <c r="G124" s="34"/>
      <c r="H124" s="34"/>
    </row>
    <row r="125" spans="6:8" s="12" customFormat="1" ht="14.25">
      <c r="F125" s="34"/>
      <c r="G125" s="34"/>
      <c r="H125" s="34"/>
    </row>
    <row r="126" spans="2:8" s="12" customFormat="1" ht="14.25">
      <c r="B126" s="12" t="s">
        <v>139</v>
      </c>
      <c r="F126" s="34"/>
      <c r="G126" s="34"/>
      <c r="H126" s="34"/>
    </row>
    <row r="127" spans="6:8" s="12" customFormat="1" ht="14.25">
      <c r="F127" s="34"/>
      <c r="G127" s="34"/>
      <c r="H127" s="34"/>
    </row>
    <row r="128" spans="2:8" ht="14.25">
      <c r="B128" s="4" t="s">
        <v>32</v>
      </c>
      <c r="F128" s="14"/>
      <c r="G128" s="14"/>
      <c r="H128" s="14"/>
    </row>
    <row r="129" spans="6:8" ht="14.25">
      <c r="F129" s="14"/>
      <c r="G129" s="14"/>
      <c r="H129" s="14"/>
    </row>
    <row r="130" spans="6:8" ht="14.25">
      <c r="F130" s="14"/>
      <c r="G130" s="14"/>
      <c r="H130" s="14"/>
    </row>
    <row r="131" spans="6:8" ht="14.25">
      <c r="F131" s="14"/>
      <c r="G131" s="14"/>
      <c r="H131" s="14"/>
    </row>
    <row r="132" spans="6:8" ht="14.25">
      <c r="F132" s="14"/>
      <c r="G132" s="14"/>
      <c r="H132" s="14"/>
    </row>
    <row r="133" spans="6:8" ht="14.25">
      <c r="F133" s="14"/>
      <c r="G133" s="14"/>
      <c r="H133" s="14"/>
    </row>
    <row r="134" spans="6:8" ht="14.25">
      <c r="F134" s="14"/>
      <c r="G134" s="14"/>
      <c r="H134" s="14"/>
    </row>
    <row r="135" spans="6:8" ht="14.25">
      <c r="F135" s="14"/>
      <c r="G135" s="14"/>
      <c r="H135" s="14"/>
    </row>
    <row r="136" spans="6:8" ht="14.25">
      <c r="F136" s="14"/>
      <c r="G136" s="14"/>
      <c r="H136" s="14"/>
    </row>
    <row r="137" spans="6:8" ht="14.25">
      <c r="F137" s="14"/>
      <c r="G137" s="14"/>
      <c r="H137" s="14"/>
    </row>
    <row r="138" spans="6:8" ht="14.25">
      <c r="F138" s="14"/>
      <c r="G138" s="14"/>
      <c r="H138" s="14"/>
    </row>
    <row r="139" spans="6:8" ht="14.25">
      <c r="F139" s="14"/>
      <c r="G139" s="14"/>
      <c r="H139" s="14"/>
    </row>
    <row r="140" spans="6:8" ht="14.25">
      <c r="F140" s="14"/>
      <c r="G140" s="14"/>
      <c r="H140" s="14"/>
    </row>
    <row r="141" spans="6:8" ht="14.25">
      <c r="F141" s="14"/>
      <c r="G141" s="14"/>
      <c r="H141" s="14"/>
    </row>
    <row r="142" spans="6:8" ht="14.25">
      <c r="F142" s="14"/>
      <c r="G142" s="14"/>
      <c r="H142" s="14"/>
    </row>
    <row r="143" spans="6:8" ht="14.25">
      <c r="F143" s="14"/>
      <c r="G143" s="14"/>
      <c r="H143" s="14"/>
    </row>
  </sheetData>
  <mergeCells count="7">
    <mergeCell ref="D69:E69"/>
    <mergeCell ref="F69:G69"/>
    <mergeCell ref="H69:I69"/>
    <mergeCell ref="D90:E90"/>
    <mergeCell ref="F90:G90"/>
    <mergeCell ref="H90:I90"/>
    <mergeCell ref="B82:C82"/>
  </mergeCells>
  <printOptions horizontalCentered="1"/>
  <pageMargins left="0.5" right="0.5" top="0.75" bottom="0.5" header="0.5" footer="0.25"/>
  <pageSetup horizontalDpi="600" verticalDpi="600" orientation="portrait" paperSize="9" scale="92" r:id="rId2"/>
  <headerFooter alignWithMargins="0">
    <oddHeader>&amp;RPage C - &amp;P</oddHeader>
  </headerFooter>
  <rowBreaks count="3" manualBreakCount="3">
    <brk id="56" max="9" man="1"/>
    <brk id="109" max="9" man="1"/>
    <brk id="127" max="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132"/>
  <sheetViews>
    <sheetView tabSelected="1" view="pageBreakPreview" zoomScaleSheetLayoutView="100" workbookViewId="0" topLeftCell="A111">
      <selection activeCell="A112" sqref="A112:IV113"/>
    </sheetView>
  </sheetViews>
  <sheetFormatPr defaultColWidth="9.140625" defaultRowHeight="12.75"/>
  <cols>
    <col min="1" max="1" width="4.7109375" style="4" customWidth="1"/>
    <col min="2" max="2" width="9.57421875" style="4" customWidth="1"/>
    <col min="3" max="4" width="9.140625" style="4" customWidth="1"/>
    <col min="5" max="5" width="14.00390625" style="4" customWidth="1"/>
    <col min="6" max="6" width="14.28125" style="4" customWidth="1"/>
    <col min="7" max="7" width="16.140625" style="4" customWidth="1"/>
    <col min="8" max="8" width="14.421875" style="4" customWidth="1"/>
    <col min="9" max="9" width="17.00390625" style="4" customWidth="1"/>
    <col min="10" max="16384" width="9.140625" style="4" customWidth="1"/>
  </cols>
  <sheetData>
    <row r="1" ht="15">
      <c r="A1" s="3" t="s">
        <v>29</v>
      </c>
    </row>
    <row r="2" ht="15">
      <c r="A2" s="5" t="s">
        <v>220</v>
      </c>
    </row>
    <row r="4" spans="1:3" ht="15">
      <c r="A4" s="125" t="s">
        <v>221</v>
      </c>
      <c r="B4" s="5" t="s">
        <v>222</v>
      </c>
      <c r="C4" s="5"/>
    </row>
    <row r="5" ht="14.25">
      <c r="B5" s="136"/>
    </row>
    <row r="6" ht="14.25">
      <c r="B6" s="4" t="s">
        <v>269</v>
      </c>
    </row>
    <row r="7" ht="14.25">
      <c r="B7" s="4" t="s">
        <v>280</v>
      </c>
    </row>
    <row r="8" ht="14.25">
      <c r="B8" s="4" t="s">
        <v>281</v>
      </c>
    </row>
    <row r="11" spans="1:4" s="12" customFormat="1" ht="15">
      <c r="A11" s="126" t="s">
        <v>223</v>
      </c>
      <c r="B11" s="23" t="s">
        <v>224</v>
      </c>
      <c r="C11" s="23"/>
      <c r="D11" s="23"/>
    </row>
    <row r="12" ht="14.25">
      <c r="B12" s="136"/>
    </row>
    <row r="13" ht="14.25">
      <c r="B13" s="4" t="s">
        <v>270</v>
      </c>
    </row>
    <row r="14" ht="14.25">
      <c r="B14" s="4" t="s">
        <v>271</v>
      </c>
    </row>
    <row r="15" ht="14.25">
      <c r="B15" s="4" t="s">
        <v>282</v>
      </c>
    </row>
    <row r="16" s="12" customFormat="1" ht="14.25"/>
    <row r="17" s="12" customFormat="1" ht="14.25"/>
    <row r="18" spans="1:3" ht="15">
      <c r="A18" s="125" t="s">
        <v>225</v>
      </c>
      <c r="B18" s="5" t="s">
        <v>226</v>
      </c>
      <c r="C18" s="5"/>
    </row>
    <row r="20" ht="14.25">
      <c r="B20" s="4" t="s">
        <v>283</v>
      </c>
    </row>
    <row r="21" ht="14.25">
      <c r="B21" s="4" t="s">
        <v>284</v>
      </c>
    </row>
    <row r="22" ht="14.25">
      <c r="B22" s="4" t="s">
        <v>272</v>
      </c>
    </row>
    <row r="25" spans="1:3" ht="15">
      <c r="A25" s="125" t="s">
        <v>227</v>
      </c>
      <c r="B25" s="5" t="s">
        <v>41</v>
      </c>
      <c r="C25" s="5"/>
    </row>
    <row r="27" ht="14.25">
      <c r="B27" s="4" t="s">
        <v>70</v>
      </c>
    </row>
    <row r="29" spans="1:2" s="12" customFormat="1" ht="15">
      <c r="A29" s="126" t="s">
        <v>228</v>
      </c>
      <c r="B29" s="23" t="s">
        <v>3</v>
      </c>
    </row>
    <row r="30" spans="1:9" s="12" customFormat="1" ht="14.25">
      <c r="A30" s="11"/>
      <c r="F30" s="141" t="s">
        <v>125</v>
      </c>
      <c r="G30" s="141"/>
      <c r="H30" s="141" t="s">
        <v>126</v>
      </c>
      <c r="I30" s="141"/>
    </row>
    <row r="31" spans="1:9" s="12" customFormat="1" ht="14.25">
      <c r="A31" s="11"/>
      <c r="F31" s="83" t="s">
        <v>127</v>
      </c>
      <c r="G31" s="83" t="s">
        <v>128</v>
      </c>
      <c r="H31" s="83" t="s">
        <v>127</v>
      </c>
      <c r="I31" s="83" t="s">
        <v>128</v>
      </c>
    </row>
    <row r="32" spans="6:9" s="12" customFormat="1" ht="14.25">
      <c r="F32" s="20" t="s">
        <v>129</v>
      </c>
      <c r="G32" s="20" t="s">
        <v>129</v>
      </c>
      <c r="H32" s="20" t="s">
        <v>129</v>
      </c>
      <c r="I32" s="20" t="s">
        <v>129</v>
      </c>
    </row>
    <row r="33" spans="6:9" s="12" customFormat="1" ht="14.25">
      <c r="F33" s="17" t="s">
        <v>182</v>
      </c>
      <c r="G33" s="17" t="s">
        <v>229</v>
      </c>
      <c r="H33" s="17" t="s">
        <v>182</v>
      </c>
      <c r="I33" s="17" t="s">
        <v>229</v>
      </c>
    </row>
    <row r="34" spans="6:9" s="12" customFormat="1" ht="14.25">
      <c r="F34" s="20"/>
      <c r="G34" s="20"/>
      <c r="H34" s="20"/>
      <c r="I34" s="20"/>
    </row>
    <row r="35" spans="6:9" s="12" customFormat="1" ht="14.25">
      <c r="F35" s="20" t="s">
        <v>31</v>
      </c>
      <c r="G35" s="20" t="s">
        <v>31</v>
      </c>
      <c r="H35" s="20" t="s">
        <v>31</v>
      </c>
      <c r="I35" s="20" t="s">
        <v>31</v>
      </c>
    </row>
    <row r="36" spans="6:7" s="12" customFormat="1" ht="14.25">
      <c r="F36" s="20"/>
      <c r="G36" s="20"/>
    </row>
    <row r="37" spans="2:7" s="12" customFormat="1" ht="14.25">
      <c r="B37" s="12" t="s">
        <v>130</v>
      </c>
      <c r="F37" s="93"/>
      <c r="G37" s="93"/>
    </row>
    <row r="38" spans="2:9" s="12" customFormat="1" ht="14.25">
      <c r="B38" s="12" t="s">
        <v>131</v>
      </c>
      <c r="F38" s="93">
        <f>H38-338</f>
        <v>132</v>
      </c>
      <c r="G38" s="93">
        <f>I38-70</f>
        <v>25</v>
      </c>
      <c r="H38" s="93">
        <v>470</v>
      </c>
      <c r="I38" s="94">
        <v>95</v>
      </c>
    </row>
    <row r="39" spans="6:9" s="12" customFormat="1" ht="14.25">
      <c r="F39" s="93"/>
      <c r="G39" s="93"/>
      <c r="H39" s="93"/>
      <c r="I39" s="94"/>
    </row>
    <row r="40" spans="2:7" ht="14.25">
      <c r="B40" s="4" t="s">
        <v>69</v>
      </c>
      <c r="F40" s="13"/>
      <c r="G40" s="13"/>
    </row>
    <row r="41" spans="2:9" ht="14.25">
      <c r="B41" s="4" t="s">
        <v>131</v>
      </c>
      <c r="F41" s="13">
        <f>H41+13</f>
        <v>-7</v>
      </c>
      <c r="G41" s="13">
        <f>I41-21</f>
        <v>-32</v>
      </c>
      <c r="H41" s="13">
        <v>-20</v>
      </c>
      <c r="I41" s="13">
        <v>-11</v>
      </c>
    </row>
    <row r="42" spans="6:9" ht="14.25">
      <c r="F42" s="76"/>
      <c r="G42" s="76"/>
      <c r="H42" s="96"/>
      <c r="I42" s="96"/>
    </row>
    <row r="43" spans="6:9" ht="14.25">
      <c r="F43" s="13">
        <f>SUM(F38:F41)</f>
        <v>125</v>
      </c>
      <c r="G43" s="13">
        <f>SUM(G38:G41)</f>
        <v>-7</v>
      </c>
      <c r="H43" s="13">
        <f>SUM(H38:H41)</f>
        <v>450</v>
      </c>
      <c r="I43" s="13">
        <f>SUM(I38:I41)</f>
        <v>84</v>
      </c>
    </row>
    <row r="44" spans="6:7" ht="14.25">
      <c r="F44" s="13"/>
      <c r="G44" s="13"/>
    </row>
    <row r="45" spans="2:9" ht="14.25">
      <c r="B45" s="4" t="s">
        <v>132</v>
      </c>
      <c r="F45" s="13">
        <f>H45-274</f>
        <v>56</v>
      </c>
      <c r="G45" s="13">
        <f>I45-313</f>
        <v>80</v>
      </c>
      <c r="H45" s="13">
        <v>330</v>
      </c>
      <c r="I45" s="95">
        <v>393</v>
      </c>
    </row>
    <row r="46" spans="2:7" ht="14.25">
      <c r="B46" s="4" t="s">
        <v>53</v>
      </c>
      <c r="F46" s="13"/>
      <c r="G46" s="13"/>
    </row>
    <row r="47" spans="6:9" ht="15" thickBot="1">
      <c r="F47" s="97">
        <f>SUM(F43:F45)</f>
        <v>181</v>
      </c>
      <c r="G47" s="97">
        <f>SUM(G43:G45)</f>
        <v>73</v>
      </c>
      <c r="H47" s="98">
        <f>SUM(H43:H45)</f>
        <v>780</v>
      </c>
      <c r="I47" s="99">
        <f>SUM(I43:I45)</f>
        <v>477</v>
      </c>
    </row>
    <row r="48" spans="6:7" ht="15" thickTop="1">
      <c r="F48" s="100"/>
      <c r="G48" s="100"/>
    </row>
    <row r="49" ht="14.25">
      <c r="B49" s="42" t="s">
        <v>173</v>
      </c>
    </row>
    <row r="50" ht="14.25">
      <c r="B50" s="4" t="s">
        <v>174</v>
      </c>
    </row>
    <row r="51" spans="8:9" ht="14.25">
      <c r="H51" s="101" t="s">
        <v>80</v>
      </c>
      <c r="I51" s="101" t="s">
        <v>146</v>
      </c>
    </row>
    <row r="52" spans="8:9" ht="14.25">
      <c r="H52" s="101" t="s">
        <v>129</v>
      </c>
      <c r="I52" s="101" t="s">
        <v>147</v>
      </c>
    </row>
    <row r="53" spans="8:9" ht="14.25">
      <c r="H53" s="20" t="s">
        <v>31</v>
      </c>
      <c r="I53" s="20" t="s">
        <v>31</v>
      </c>
    </row>
    <row r="54" spans="2:9" ht="15" thickBot="1">
      <c r="B54" s="102" t="s">
        <v>40</v>
      </c>
      <c r="C54" s="102"/>
      <c r="D54" s="102"/>
      <c r="E54" s="102"/>
      <c r="F54" s="102"/>
      <c r="G54" s="102"/>
      <c r="H54" s="103">
        <v>4</v>
      </c>
      <c r="I54" s="103">
        <v>5264</v>
      </c>
    </row>
    <row r="55" spans="2:9" ht="15" thickTop="1">
      <c r="B55" s="102"/>
      <c r="C55" s="102"/>
      <c r="D55" s="102"/>
      <c r="E55" s="102"/>
      <c r="F55" s="102"/>
      <c r="G55" s="102"/>
      <c r="H55" s="102"/>
      <c r="I55" s="102"/>
    </row>
    <row r="56" spans="2:9" ht="14.25">
      <c r="B56" s="102" t="s">
        <v>142</v>
      </c>
      <c r="C56" s="102"/>
      <c r="D56" s="102"/>
      <c r="E56" s="102"/>
      <c r="F56" s="102"/>
      <c r="G56" s="102"/>
      <c r="H56" s="102">
        <f>ROUND(H54*28%,0)</f>
        <v>1</v>
      </c>
      <c r="I56" s="102">
        <f>ROUND(I54*28%,0)</f>
        <v>1474</v>
      </c>
    </row>
    <row r="57" spans="2:9" ht="14.25">
      <c r="B57" s="102" t="s">
        <v>140</v>
      </c>
      <c r="C57" s="102"/>
      <c r="D57" s="102"/>
      <c r="E57" s="102"/>
      <c r="F57" s="102"/>
      <c r="G57" s="102"/>
      <c r="H57" s="102">
        <f>I57-32</f>
        <v>13</v>
      </c>
      <c r="I57" s="102">
        <v>45</v>
      </c>
    </row>
    <row r="58" spans="2:9" ht="14.25">
      <c r="B58" s="102" t="s">
        <v>141</v>
      </c>
      <c r="C58" s="102"/>
      <c r="D58" s="102"/>
      <c r="E58" s="102"/>
      <c r="F58" s="102"/>
      <c r="G58" s="102"/>
      <c r="H58" s="102">
        <v>0</v>
      </c>
      <c r="I58" s="102">
        <v>-8</v>
      </c>
    </row>
    <row r="59" spans="2:9" ht="14.25">
      <c r="B59" s="102" t="s">
        <v>260</v>
      </c>
      <c r="C59" s="102"/>
      <c r="D59" s="102"/>
      <c r="E59" s="102"/>
      <c r="F59" s="102"/>
      <c r="G59" s="102"/>
      <c r="H59" s="102">
        <f>I59+289</f>
        <v>-75</v>
      </c>
      <c r="I59" s="102">
        <v>-364</v>
      </c>
    </row>
    <row r="60" spans="2:9" ht="14.25">
      <c r="B60" s="102" t="s">
        <v>143</v>
      </c>
      <c r="C60" s="102"/>
      <c r="D60" s="102"/>
      <c r="E60" s="102"/>
      <c r="F60" s="102"/>
      <c r="G60" s="102"/>
      <c r="H60" s="104">
        <f>I60+609</f>
        <v>242</v>
      </c>
      <c r="I60" s="104">
        <v>-367</v>
      </c>
    </row>
    <row r="61" spans="2:9" ht="15">
      <c r="B61" s="102"/>
      <c r="C61" s="102"/>
      <c r="D61" s="102"/>
      <c r="E61" s="102"/>
      <c r="F61" s="102"/>
      <c r="G61" s="102"/>
      <c r="H61" s="105"/>
      <c r="I61" s="105"/>
    </row>
    <row r="62" spans="2:9" ht="15" thickBot="1">
      <c r="B62" s="102"/>
      <c r="C62" s="102"/>
      <c r="D62" s="102"/>
      <c r="E62" s="102"/>
      <c r="F62" s="102"/>
      <c r="G62" s="102"/>
      <c r="H62" s="106">
        <f>SUM(H56:H61)</f>
        <v>181</v>
      </c>
      <c r="I62" s="106">
        <f>SUM(I56:I61)</f>
        <v>780</v>
      </c>
    </row>
    <row r="63" spans="2:9" ht="15" thickTop="1">
      <c r="B63" s="102"/>
      <c r="C63" s="102"/>
      <c r="D63" s="102"/>
      <c r="E63" s="102"/>
      <c r="F63" s="102"/>
      <c r="G63" s="102"/>
      <c r="H63" s="107"/>
      <c r="I63" s="108"/>
    </row>
    <row r="64" spans="2:9" ht="14.25">
      <c r="B64" s="102" t="s">
        <v>166</v>
      </c>
      <c r="C64" s="102"/>
      <c r="D64" s="102"/>
      <c r="E64" s="102"/>
      <c r="F64" s="102"/>
      <c r="G64" s="102"/>
      <c r="H64" s="107"/>
      <c r="I64" s="108"/>
    </row>
    <row r="65" spans="2:9" ht="14.25">
      <c r="B65" s="102" t="s">
        <v>167</v>
      </c>
      <c r="C65" s="102"/>
      <c r="D65" s="102"/>
      <c r="E65" s="102"/>
      <c r="F65" s="102"/>
      <c r="G65" s="102"/>
      <c r="H65" s="107"/>
      <c r="I65" s="108"/>
    </row>
    <row r="66" spans="2:9" ht="14.25">
      <c r="B66" s="4" t="s">
        <v>168</v>
      </c>
      <c r="C66" s="102"/>
      <c r="D66" s="102"/>
      <c r="E66" s="102"/>
      <c r="F66" s="102"/>
      <c r="G66" s="102"/>
      <c r="H66" s="107"/>
      <c r="I66" s="108"/>
    </row>
    <row r="67" spans="2:9" ht="14.25">
      <c r="B67" s="102" t="s">
        <v>169</v>
      </c>
      <c r="C67" s="102"/>
      <c r="D67" s="102"/>
      <c r="E67" s="102"/>
      <c r="F67" s="102"/>
      <c r="G67" s="102"/>
      <c r="H67" s="107"/>
      <c r="I67" s="108"/>
    </row>
    <row r="68" spans="2:9" ht="14.25">
      <c r="B68" s="42"/>
      <c r="C68" s="109"/>
      <c r="D68" s="102"/>
      <c r="E68" s="102"/>
      <c r="F68" s="102"/>
      <c r="G68" s="102"/>
      <c r="H68" s="107"/>
      <c r="I68" s="108"/>
    </row>
    <row r="69" spans="1:2" ht="15">
      <c r="A69" s="125" t="s">
        <v>230</v>
      </c>
      <c r="B69" s="5" t="s">
        <v>231</v>
      </c>
    </row>
    <row r="71" ht="14.25">
      <c r="B71" s="4" t="s">
        <v>232</v>
      </c>
    </row>
    <row r="73" spans="1:3" ht="15">
      <c r="A73" s="125" t="s">
        <v>233</v>
      </c>
      <c r="B73" s="5" t="s">
        <v>36</v>
      </c>
      <c r="C73" s="5"/>
    </row>
    <row r="74" ht="14.25">
      <c r="A74" s="6"/>
    </row>
    <row r="75" ht="14.25">
      <c r="A75" s="6"/>
    </row>
    <row r="76" ht="14.25">
      <c r="B76" s="4" t="s">
        <v>259</v>
      </c>
    </row>
    <row r="77" ht="14.25">
      <c r="B77" s="4" t="s">
        <v>265</v>
      </c>
    </row>
    <row r="78" ht="14.25">
      <c r="B78" s="4" t="s">
        <v>266</v>
      </c>
    </row>
    <row r="80" s="12" customFormat="1" ht="14.25">
      <c r="B80" s="12" t="s">
        <v>234</v>
      </c>
    </row>
    <row r="81" spans="6:8" s="12" customFormat="1" ht="14.25">
      <c r="F81" s="34"/>
      <c r="G81" s="34"/>
      <c r="H81" s="110" t="s">
        <v>31</v>
      </c>
    </row>
    <row r="82" spans="6:8" s="12" customFormat="1" ht="14.25">
      <c r="F82" s="34"/>
      <c r="G82" s="34"/>
      <c r="H82" s="34"/>
    </row>
    <row r="83" spans="2:8" s="12" customFormat="1" ht="14.25">
      <c r="B83" s="12" t="s">
        <v>37</v>
      </c>
      <c r="F83" s="34"/>
      <c r="G83" s="34"/>
      <c r="H83" s="111">
        <v>7067</v>
      </c>
    </row>
    <row r="84" spans="2:8" s="12" customFormat="1" ht="14.25">
      <c r="B84" s="12" t="s">
        <v>133</v>
      </c>
      <c r="F84" s="34"/>
      <c r="G84" s="34"/>
      <c r="H84" s="111">
        <v>0</v>
      </c>
    </row>
    <row r="85" spans="6:8" s="12" customFormat="1" ht="14.25">
      <c r="F85" s="34"/>
      <c r="G85" s="34"/>
      <c r="H85" s="112"/>
    </row>
    <row r="86" spans="2:8" s="12" customFormat="1" ht="14.25">
      <c r="B86" s="12" t="s">
        <v>264</v>
      </c>
      <c r="F86" s="34"/>
      <c r="G86" s="34"/>
      <c r="H86" s="34"/>
    </row>
    <row r="87" spans="6:8" s="12" customFormat="1" ht="15" thickBot="1">
      <c r="F87" s="34"/>
      <c r="G87" s="34"/>
      <c r="H87" s="113">
        <f>SUM(H83:H84)</f>
        <v>7067</v>
      </c>
    </row>
    <row r="88" spans="6:8" s="12" customFormat="1" ht="15" thickTop="1">
      <c r="F88" s="34"/>
      <c r="G88" s="34"/>
      <c r="H88" s="34"/>
    </row>
    <row r="89" spans="2:8" s="12" customFormat="1" ht="15" thickBot="1">
      <c r="B89" s="12" t="s">
        <v>134</v>
      </c>
      <c r="F89" s="34"/>
      <c r="G89" s="34"/>
      <c r="H89" s="113">
        <v>8961</v>
      </c>
    </row>
    <row r="90" spans="6:8" ht="15" thickTop="1">
      <c r="F90" s="14"/>
      <c r="G90" s="14"/>
      <c r="H90" s="14"/>
    </row>
    <row r="91" spans="1:8" ht="15">
      <c r="A91" s="125" t="s">
        <v>235</v>
      </c>
      <c r="B91" s="5" t="s">
        <v>236</v>
      </c>
      <c r="F91" s="14"/>
      <c r="G91" s="14"/>
      <c r="H91" s="14"/>
    </row>
    <row r="92" spans="6:8" ht="14.25">
      <c r="F92" s="14"/>
      <c r="G92" s="14"/>
      <c r="H92" s="14"/>
    </row>
    <row r="93" spans="2:8" ht="14.25">
      <c r="B93" s="4" t="s">
        <v>170</v>
      </c>
      <c r="F93" s="14"/>
      <c r="G93" s="14"/>
      <c r="H93" s="14"/>
    </row>
    <row r="94" spans="2:8" ht="14.25">
      <c r="B94" s="4" t="s">
        <v>171</v>
      </c>
      <c r="F94" s="14"/>
      <c r="G94" s="14"/>
      <c r="H94" s="14"/>
    </row>
    <row r="95" spans="6:8" ht="14.25">
      <c r="F95" s="14"/>
      <c r="G95" s="14"/>
      <c r="H95" s="14"/>
    </row>
    <row r="96" spans="1:8" ht="15">
      <c r="A96" s="125" t="s">
        <v>237</v>
      </c>
      <c r="B96" s="5" t="s">
        <v>238</v>
      </c>
      <c r="F96" s="14"/>
      <c r="G96" s="14"/>
      <c r="H96" s="14"/>
    </row>
    <row r="97" spans="6:8" ht="14.25">
      <c r="F97" s="14"/>
      <c r="G97" s="14"/>
      <c r="H97" s="14"/>
    </row>
    <row r="98" spans="6:8" ht="14.25">
      <c r="F98" s="14"/>
      <c r="G98" s="14"/>
      <c r="H98" s="14"/>
    </row>
    <row r="99" spans="6:8" ht="14.25">
      <c r="F99" s="14"/>
      <c r="G99" s="14"/>
      <c r="H99" s="14"/>
    </row>
    <row r="100" spans="1:8" ht="15">
      <c r="A100" s="125" t="s">
        <v>239</v>
      </c>
      <c r="B100" s="5" t="s">
        <v>39</v>
      </c>
      <c r="F100" s="14"/>
      <c r="G100" s="14"/>
      <c r="H100" s="14"/>
    </row>
    <row r="101" spans="6:8" ht="14.25">
      <c r="F101" s="14"/>
      <c r="G101" s="14"/>
      <c r="H101" s="14"/>
    </row>
    <row r="102" spans="2:8" ht="14.25">
      <c r="B102" s="4" t="s">
        <v>172</v>
      </c>
      <c r="F102" s="14"/>
      <c r="G102" s="14"/>
      <c r="H102" s="14"/>
    </row>
    <row r="103" spans="2:8" ht="14.25">
      <c r="B103" s="4" t="s">
        <v>171</v>
      </c>
      <c r="F103" s="14"/>
      <c r="G103" s="14"/>
      <c r="H103" s="14"/>
    </row>
    <row r="104" spans="6:8" ht="14.25">
      <c r="F104" s="14"/>
      <c r="G104" s="14"/>
      <c r="H104" s="14"/>
    </row>
    <row r="105" spans="1:8" ht="15">
      <c r="A105" s="125" t="s">
        <v>240</v>
      </c>
      <c r="B105" s="5" t="s">
        <v>135</v>
      </c>
      <c r="F105" s="14"/>
      <c r="G105" s="14"/>
      <c r="H105" s="14"/>
    </row>
    <row r="106" spans="6:8" ht="14.25">
      <c r="F106" s="14"/>
      <c r="G106" s="14"/>
      <c r="H106" s="14"/>
    </row>
    <row r="107" spans="2:8" ht="14.25">
      <c r="B107" s="4" t="s">
        <v>136</v>
      </c>
      <c r="F107" s="14"/>
      <c r="G107" s="14"/>
      <c r="H107" s="14"/>
    </row>
    <row r="108" spans="6:8" ht="14.25">
      <c r="F108" s="14"/>
      <c r="G108" s="14"/>
      <c r="H108" s="14"/>
    </row>
    <row r="109" spans="1:8" ht="15">
      <c r="A109" s="125" t="s">
        <v>241</v>
      </c>
      <c r="B109" s="5" t="s">
        <v>242</v>
      </c>
      <c r="F109" s="14"/>
      <c r="G109" s="14"/>
      <c r="H109" s="14"/>
    </row>
    <row r="110" spans="6:8" ht="14.25">
      <c r="F110" s="14"/>
      <c r="G110" s="14"/>
      <c r="H110" s="14"/>
    </row>
    <row r="111" spans="2:8" ht="14.25">
      <c r="B111" s="4" t="s">
        <v>290</v>
      </c>
      <c r="F111" s="14"/>
      <c r="G111" s="14"/>
      <c r="H111" s="14"/>
    </row>
    <row r="112" spans="6:8" ht="14.25">
      <c r="F112" s="14"/>
      <c r="G112" s="14"/>
      <c r="H112" s="14"/>
    </row>
    <row r="113" spans="1:8" ht="15">
      <c r="A113" s="125" t="s">
        <v>243</v>
      </c>
      <c r="B113" s="5" t="s">
        <v>137</v>
      </c>
      <c r="F113" s="14"/>
      <c r="G113" s="14"/>
      <c r="H113" s="14"/>
    </row>
    <row r="114" spans="6:8" ht="14.25">
      <c r="F114" s="14"/>
      <c r="G114" s="14"/>
      <c r="H114" s="14"/>
    </row>
    <row r="115" spans="6:9" ht="14.25">
      <c r="F115" s="141" t="s">
        <v>125</v>
      </c>
      <c r="G115" s="141"/>
      <c r="H115" s="141" t="s">
        <v>126</v>
      </c>
      <c r="I115" s="141"/>
    </row>
    <row r="116" spans="6:9" ht="14.25">
      <c r="F116" s="83" t="s">
        <v>127</v>
      </c>
      <c r="G116" s="83" t="s">
        <v>128</v>
      </c>
      <c r="H116" s="83" t="s">
        <v>127</v>
      </c>
      <c r="I116" s="83" t="s">
        <v>128</v>
      </c>
    </row>
    <row r="117" spans="6:9" ht="14.25">
      <c r="F117" s="20" t="s">
        <v>129</v>
      </c>
      <c r="G117" s="20" t="s">
        <v>129</v>
      </c>
      <c r="H117" s="20" t="s">
        <v>129</v>
      </c>
      <c r="I117" s="20" t="s">
        <v>129</v>
      </c>
    </row>
    <row r="118" spans="6:9" ht="14.25">
      <c r="F118" s="17" t="s">
        <v>182</v>
      </c>
      <c r="G118" s="17" t="s">
        <v>229</v>
      </c>
      <c r="H118" s="17" t="s">
        <v>182</v>
      </c>
      <c r="I118" s="17" t="s">
        <v>229</v>
      </c>
    </row>
    <row r="119" spans="6:9" ht="14.25">
      <c r="F119" s="20"/>
      <c r="G119" s="20"/>
      <c r="H119" s="20"/>
      <c r="I119" s="20"/>
    </row>
    <row r="120" spans="6:9" ht="14.25">
      <c r="F120" s="20" t="s">
        <v>31</v>
      </c>
      <c r="G120" s="20" t="s">
        <v>31</v>
      </c>
      <c r="H120" s="20" t="s">
        <v>31</v>
      </c>
      <c r="I120" s="20" t="s">
        <v>31</v>
      </c>
    </row>
    <row r="121" spans="6:8" ht="14.25">
      <c r="F121" s="14"/>
      <c r="G121" s="14"/>
      <c r="H121" s="14"/>
    </row>
    <row r="122" spans="2:9" ht="14.25">
      <c r="B122" s="4" t="s">
        <v>181</v>
      </c>
      <c r="F122" s="14">
        <v>-177</v>
      </c>
      <c r="G122" s="14">
        <v>966</v>
      </c>
      <c r="H122" s="14">
        <v>4484</v>
      </c>
      <c r="I122" s="14">
        <v>2177</v>
      </c>
    </row>
    <row r="123" spans="6:8" ht="14.25">
      <c r="F123" s="14"/>
      <c r="G123" s="14"/>
      <c r="H123" s="14"/>
    </row>
    <row r="124" spans="2:9" ht="14.25">
      <c r="B124" s="4" t="s">
        <v>138</v>
      </c>
      <c r="F124" s="14">
        <v>2006</v>
      </c>
      <c r="G124" s="14">
        <v>2006</v>
      </c>
      <c r="H124" s="14">
        <v>2006</v>
      </c>
      <c r="I124" s="14">
        <v>2006</v>
      </c>
    </row>
    <row r="125" spans="6:9" ht="14.25">
      <c r="F125" s="14"/>
      <c r="G125" s="14"/>
      <c r="H125" s="14"/>
      <c r="I125" s="14"/>
    </row>
    <row r="126" spans="2:9" ht="14.25">
      <c r="B126" s="4" t="s">
        <v>261</v>
      </c>
      <c r="F126" s="134">
        <f>(F122/F124)*100</f>
        <v>-8.823529411764707</v>
      </c>
      <c r="G126" s="134">
        <f>(G122/G124)*100</f>
        <v>48.155533399800596</v>
      </c>
      <c r="H126" s="134">
        <f>(H122/H124)*100</f>
        <v>223.52941176470588</v>
      </c>
      <c r="I126" s="134">
        <f>(I122/I124)*100</f>
        <v>108.52442671984048</v>
      </c>
    </row>
    <row r="127" spans="6:9" ht="15" thickBot="1">
      <c r="F127" s="114"/>
      <c r="G127" s="114"/>
      <c r="H127" s="114"/>
      <c r="I127" s="115"/>
    </row>
    <row r="128" spans="6:9" ht="15" thickTop="1">
      <c r="F128" s="116"/>
      <c r="G128" s="116"/>
      <c r="H128" s="116"/>
      <c r="I128" s="117"/>
    </row>
    <row r="129" spans="1:9" ht="15">
      <c r="A129" s="127" t="s">
        <v>244</v>
      </c>
      <c r="B129" s="36" t="s">
        <v>165</v>
      </c>
      <c r="F129" s="116"/>
      <c r="G129" s="116"/>
      <c r="H129" s="116"/>
      <c r="I129" s="117"/>
    </row>
    <row r="130" spans="1:9" ht="14.25">
      <c r="A130" s="43"/>
      <c r="B130" s="43"/>
      <c r="F130" s="116"/>
      <c r="G130" s="116"/>
      <c r="H130" s="116"/>
      <c r="I130" s="117"/>
    </row>
    <row r="131" spans="1:8" ht="14.25">
      <c r="A131" s="43"/>
      <c r="B131" s="43" t="s">
        <v>285</v>
      </c>
      <c r="F131" s="14"/>
      <c r="G131" s="14"/>
      <c r="H131" s="14"/>
    </row>
    <row r="132" spans="6:8" ht="14.25">
      <c r="F132" s="14"/>
      <c r="G132" s="14"/>
      <c r="H132" s="14"/>
    </row>
  </sheetData>
  <mergeCells count="4">
    <mergeCell ref="F30:G30"/>
    <mergeCell ref="H30:I30"/>
    <mergeCell ref="F115:G115"/>
    <mergeCell ref="H115:I115"/>
  </mergeCells>
  <printOptions horizontalCentered="1"/>
  <pageMargins left="0.5" right="0.5" top="0.75" bottom="0.5" header="0.5" footer="0.25"/>
  <pageSetup horizontalDpi="600" verticalDpi="600" orientation="portrait" paperSize="9" scale="86" r:id="rId2"/>
  <headerFooter alignWithMargins="0">
    <oddHeader>&amp;RPage C - &amp;P</oddHeader>
  </headerFooter>
  <rowBreaks count="2" manualBreakCount="2">
    <brk id="47" max="8" man="1"/>
    <brk id="9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ANDERSEN &amp; CO</dc:creator>
  <cp:keywords/>
  <dc:description/>
  <cp:lastModifiedBy>corinna</cp:lastModifiedBy>
  <cp:lastPrinted>2003-05-20T11:24:52Z</cp:lastPrinted>
  <dcterms:created xsi:type="dcterms:W3CDTF">1998-09-17T05:25:10Z</dcterms:created>
  <dcterms:modified xsi:type="dcterms:W3CDTF">2003-05-20T11:26:45Z</dcterms:modified>
  <cp:category/>
  <cp:version/>
  <cp:contentType/>
  <cp:contentStatus/>
</cp:coreProperties>
</file>