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4"/>
  </bookViews>
  <sheets>
    <sheet name="CF" sheetId="1" state="hidden" r:id="rId1"/>
    <sheet name="BS" sheetId="2" r:id="rId2"/>
    <sheet name="Sheet1" sheetId="3" state="hidden" r:id="rId3"/>
    <sheet name="BS1" sheetId="4" r:id="rId4"/>
    <sheet name="Equity" sheetId="5" r:id="rId5"/>
    <sheet name="PL" sheetId="6" r:id="rId6"/>
    <sheet name="Cashflow" sheetId="7" r:id="rId7"/>
  </sheets>
  <definedNames>
    <definedName name="_xlnm.Print_Area" localSheetId="1">'BS'!$A$1:$K$55</definedName>
    <definedName name="_xlnm.Print_Area" localSheetId="3">'BS1'!$A$1:$K$47</definedName>
    <definedName name="_xlnm.Print_Area" localSheetId="6">'Cashflow'!$A$1:$G$58</definedName>
    <definedName name="_xlnm.Print_Area" localSheetId="0">'CF'!$A$1:$G$34</definedName>
    <definedName name="_xlnm.Print_Area" localSheetId="4">'Equity'!$A$1:$H$50</definedName>
    <definedName name="_xlnm.Print_Area" localSheetId="5">'PL'!$A$1:$J$50</definedName>
  </definedNames>
  <calcPr fullCalcOnLoad="1"/>
</workbook>
</file>

<file path=xl/comments6.xml><?xml version="1.0" encoding="utf-8"?>
<comments xmlns="http://schemas.openxmlformats.org/spreadsheetml/2006/main">
  <authors>
    <author>DELL</author>
  </authors>
  <commentList>
    <comment ref="I20" authorId="0">
      <text>
        <r>
          <rPr>
            <b/>
            <sz val="10"/>
            <rFont val="Tahoma"/>
            <family val="2"/>
          </rPr>
          <t>DELL:</t>
        </r>
        <r>
          <rPr>
            <sz val="10"/>
            <rFont val="Tahoma"/>
            <family val="2"/>
          </rPr>
          <t xml:space="preserve">
thb-1232 m tax overprovn in prior year 
</t>
        </r>
      </text>
    </comment>
  </commentList>
</comments>
</file>

<file path=xl/sharedStrings.xml><?xml version="1.0" encoding="utf-8"?>
<sst xmlns="http://schemas.openxmlformats.org/spreadsheetml/2006/main" count="255" uniqueCount="155">
  <si>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</si>
  <si>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</si>
  <si>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</si>
  <si>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</si>
  <si>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</si>
  <si>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</si>
  <si>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</si>
  <si>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</si>
  <si>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</si>
  <si>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</si>
  <si>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</si>
  <si>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</si>
  <si>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</si>
  <si>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</si>
  <si>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</si>
  <si>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</si>
  <si>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</si>
  <si>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</si>
  <si>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</si>
  <si>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</si>
  <si>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</si>
  <si>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</si>
  <si>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</si>
  <si>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</si>
  <si>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</si>
  <si>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</si>
  <si>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</si>
  <si>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</si>
  <si>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</si>
  <si>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</si>
  <si>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</si>
  <si>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</si>
  <si>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</si>
  <si>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</si>
  <si>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</si>
  <si>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</si>
  <si>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</si>
  <si>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</si>
  <si>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</si>
  <si>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</si>
  <si>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</si>
  <si>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</si>
  <si>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</si>
  <si>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</si>
  <si>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</si>
  <si>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</si>
  <si>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</si>
  <si>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</si>
  <si>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</si>
  <si>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</si>
  <si>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</si>
  <si>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</si>
  <si>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</si>
  <si>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</si>
  <si>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</si>
  <si>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</si>
  <si>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</si>
  <si>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Fully diluted loss per share (sen)</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</si>
  <si>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</si>
  <si>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</si>
  <si>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</si>
  <si>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</si>
  <si>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</si>
  <si>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</si>
  <si>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</si>
  <si>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</si>
  <si>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</si>
  <si>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</si>
  <si>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</si>
  <si>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</si>
  <si>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</si>
  <si>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</si>
  <si>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</si>
  <si>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</si>
  <si>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</si>
  <si>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</si>
  <si>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</si>
  <si>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</si>
  <si>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</si>
  <si>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</si>
  <si>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</si>
  <si>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</si>
  <si>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</si>
  <si>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</si>
  <si>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</si>
  <si>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</si>
  <si>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</si>
  <si>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</si>
  <si>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</si>
  <si>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</si>
  <si>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</si>
  <si>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</si>
  <si>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</si>
  <si>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</si>
  <si>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</si>
  <si>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</si>
  <si>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</si>
  <si>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</si>
  <si>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</si>
  <si>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</si>
  <si>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</si>
  <si>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</si>
  <si>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</si>
  <si>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</si>
  <si>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</si>
  <si>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</si>
  <si>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</si>
  <si>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</si>
  <si>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</si>
  <si>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</si>
  <si>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</si>
  <si>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</si>
  <si>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</si>
  <si>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</si>
  <si>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</si>
  <si>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</si>
  <si>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</si>
  <si>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</si>
  <si>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</si>
  <si>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</si>
  <si>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</si>
  <si>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</si>
  <si>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</si>
  <si>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</si>
  <si>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</si>
  <si>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</si>
  <si>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</si>
  <si>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</si>
  <si>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(The condensed consolidated balance sheet should be read in conjunction with the audited financial statements for the year ended 31 December 2006 and the accompanying explanatory notes attached to the interim financial statements.)</t>
  </si>
  <si>
    <t>31/12/2007</t>
  </si>
  <si>
    <t>Assets classified as held for sale</t>
  </si>
  <si>
    <t>Basic profit/(loss) per share (sen)</t>
  </si>
  <si>
    <t>Net income/(loss) for the period</t>
  </si>
  <si>
    <t>Report for the year ended 31st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</si>
  <si>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</si>
  <si>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 xml:space="preserve"> Report for the year ended 31st December 2007 and the accompanying explanatory notes attached to the </t>
  </si>
  <si>
    <t>(The condensed consolidated balance sheet should be read in conjunction with the audited financial statements for the year ended 31 December 2007 and the accompanying explanatory notes attached to the interim financial statements.)</t>
  </si>
  <si>
    <t>(2007: 334,886,726)</t>
  </si>
  <si>
    <t>Prepaid Lease Payments</t>
  </si>
  <si>
    <t>Tax Paid</t>
  </si>
  <si>
    <t>Condensed Consolidated Balance Sheet as at 31 December 2008</t>
  </si>
  <si>
    <t>31/12/2008</t>
  </si>
  <si>
    <t>12 Month Ended 31 December 2007</t>
  </si>
  <si>
    <t>12 Month Ended 31 December 2008</t>
  </si>
  <si>
    <t>Condensed Consolidated Cash Flow Statements for the half year ended 31 December 2008</t>
  </si>
  <si>
    <t>12 Month</t>
  </si>
  <si>
    <t>Condensed Consolidated Statements of Changes in Equity for the Twelve month ended December 2008</t>
  </si>
  <si>
    <t>Condensed Consolidated Income Statements for the period ended 31 December 2008</t>
  </si>
  <si>
    <t>Net (Loss)/profit for the year</t>
  </si>
  <si>
    <t xml:space="preserve"> - Repayment of term loan</t>
  </si>
  <si>
    <t xml:space="preserve"> - Interest paid</t>
  </si>
  <si>
    <t xml:space="preserve"> - Interest received</t>
  </si>
  <si>
    <t>Hire Purchase and Lease Liabilities</t>
  </si>
  <si>
    <t>Non-operating items</t>
  </si>
  <si>
    <t xml:space="preserve"> - Directors' accounts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</si>
</sst>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43">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4">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43" fontId="10" fillId="24" borderId="0" xfId="0" applyNumberFormat="1" applyFont="1" applyFill="1" applyAlignment="1">
      <alignment/>
    </xf>
    <xf numFmtId="43" fontId="10" fillId="24" borderId="0" xfId="0" applyNumberFormat="1" applyFont="1" applyFill="1" applyBorder="1" applyAlignment="1">
      <alignment/>
    </xf>
    <xf numFmtId="181" fontId="10" fillId="24" borderId="0" xfId="42" applyNumberFormat="1" applyFont="1" applyFill="1" applyBorder="1" applyAlignment="1">
      <alignment/>
    </xf>
    <xf numFmtId="43" fontId="10" fillId="24" borderId="0" xfId="42" applyNumberFormat="1" applyFont="1" applyFill="1" applyBorder="1" applyAlignment="1">
      <alignment/>
    </xf>
    <xf numFmtId="181" fontId="10" fillId="24" borderId="0" xfId="42"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vertical="center"/>
    </xf>
    <xf numFmtId="0" fontId="18" fillId="24" borderId="16" xfId="0" applyFont="1" applyFill="1" applyBorder="1" applyAlignment="1">
      <alignment/>
    </xf>
    <xf numFmtId="0" fontId="18" fillId="24" borderId="20" xfId="0" applyFont="1" applyFill="1" applyBorder="1" applyAlignment="1">
      <alignment/>
    </xf>
    <xf numFmtId="0" fontId="18" fillId="24" borderId="10" xfId="0" applyFont="1" applyFill="1" applyBorder="1" applyAlignment="1">
      <alignment/>
    </xf>
    <xf numFmtId="0" fontId="8" fillId="24" borderId="2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13" xfId="0" applyNumberFormat="1" applyFont="1" applyFill="1" applyBorder="1" applyAlignment="1">
      <alignment/>
    </xf>
    <xf numFmtId="41" fontId="19" fillId="0" borderId="0" xfId="0" applyNumberFormat="1" applyFont="1" applyFill="1" applyBorder="1" applyAlignment="1">
      <alignment/>
    </xf>
    <xf numFmtId="41" fontId="19" fillId="0" borderId="0" xfId="0" applyNumberFormat="1" applyFont="1" applyFill="1" applyAlignment="1">
      <alignment vertical="center"/>
    </xf>
    <xf numFmtId="41" fontId="19" fillId="0" borderId="0" xfId="0" applyNumberFormat="1" applyFont="1" applyFill="1" applyBorder="1" applyAlignment="1">
      <alignment vertical="center"/>
    </xf>
    <xf numFmtId="41" fontId="19" fillId="0" borderId="16" xfId="0" applyNumberFormat="1" applyFont="1" applyFill="1" applyBorder="1" applyAlignment="1">
      <alignment vertical="center"/>
    </xf>
    <xf numFmtId="0" fontId="5" fillId="0" borderId="0" xfId="0" applyFont="1" applyFill="1" applyAlignment="1">
      <alignment wrapText="1"/>
    </xf>
    <xf numFmtId="0" fontId="0" fillId="0" borderId="0" xfId="0" applyAlignment="1">
      <alignment wrapText="1"/>
    </xf>
    <xf numFmtId="0" fontId="6" fillId="24" borderId="19" xfId="0" applyFont="1" applyFill="1" applyBorder="1" applyAlignment="1">
      <alignment horizontal="center"/>
    </xf>
    <xf numFmtId="0" fontId="6" fillId="24" borderId="20" xfId="0" applyFont="1" applyFill="1" applyBorder="1" applyAlignment="1">
      <alignment horizontal="center"/>
    </xf>
    <xf numFmtId="0" fontId="9" fillId="24" borderId="0" xfId="0" applyFont="1" applyFill="1" applyAlignment="1">
      <alignment wrapText="1"/>
    </xf>
    <xf numFmtId="0" fontId="0" fillId="24" borderId="0" xfId="0" applyFill="1" applyAlignment="1">
      <alignment wrapText="1"/>
    </xf>
    <xf numFmtId="189" fontId="10" fillId="25" borderId="0"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63" customWidth="1"/>
    <col min="2" max="2" width="2.421875" style="63" customWidth="1"/>
    <col min="3" max="3" width="87.28125" style="63" customWidth="1"/>
    <col min="4" max="4" width="21.7109375" style="63" customWidth="1"/>
    <col min="5" max="5" width="2.57421875" style="63" customWidth="1"/>
    <col min="6" max="6" width="20.28125" style="63" customWidth="1"/>
    <col min="7" max="7" width="2.421875" style="63" customWidth="1"/>
    <col min="8" max="16384" width="9.140625" style="63" customWidth="1"/>
  </cols>
  <sheetData>
    <row r="1" spans="1:6" ht="22.5">
      <c r="A1" s="27" t="s">
        <v>22</v>
      </c>
      <c r="B1" s="130"/>
      <c r="C1" s="130"/>
      <c r="D1" s="130"/>
      <c r="E1" s="130"/>
      <c r="F1" s="130"/>
    </row>
    <row r="2" spans="1:6" ht="22.5">
      <c r="A2" s="26" t="s">
        <v>68</v>
      </c>
      <c r="B2" s="130"/>
      <c r="C2" s="130"/>
      <c r="D2" s="130"/>
      <c r="E2" s="130"/>
      <c r="F2" s="130"/>
    </row>
    <row r="3" spans="1:6" ht="20.25">
      <c r="A3" s="23" t="s">
        <v>23</v>
      </c>
      <c r="B3" s="130"/>
      <c r="C3" s="130"/>
      <c r="D3" s="130"/>
      <c r="E3" s="130"/>
      <c r="F3" s="130"/>
    </row>
    <row r="4" spans="1:6" ht="18.75">
      <c r="A4" s="17"/>
      <c r="B4" s="130"/>
      <c r="C4" s="130"/>
      <c r="D4" s="133"/>
      <c r="E4" s="142"/>
      <c r="F4" s="133"/>
    </row>
    <row r="5" spans="1:6" ht="22.5">
      <c r="A5" s="17"/>
      <c r="B5" s="41"/>
      <c r="C5" s="41"/>
      <c r="D5" s="143" t="s">
        <v>69</v>
      </c>
      <c r="E5" s="144"/>
      <c r="F5" s="143" t="s">
        <v>69</v>
      </c>
    </row>
    <row r="6" spans="1:6" ht="22.5">
      <c r="A6" s="41"/>
      <c r="B6" s="41"/>
      <c r="C6" s="41"/>
      <c r="D6" s="143" t="s">
        <v>20</v>
      </c>
      <c r="E6" s="144"/>
      <c r="F6" s="143" t="s">
        <v>20</v>
      </c>
    </row>
    <row r="7" spans="1:6" ht="22.5">
      <c r="A7" s="41"/>
      <c r="B7" s="41"/>
      <c r="C7" s="41"/>
      <c r="D7" s="145" t="s">
        <v>64</v>
      </c>
      <c r="E7" s="146"/>
      <c r="F7" s="145" t="s">
        <v>65</v>
      </c>
    </row>
    <row r="8" spans="1:6" ht="22.5">
      <c r="A8" s="41"/>
      <c r="B8" s="41"/>
      <c r="C8" s="41"/>
      <c r="D8" s="147" t="s">
        <v>2</v>
      </c>
      <c r="E8" s="144"/>
      <c r="F8" s="147" t="s">
        <v>2</v>
      </c>
    </row>
    <row r="9" spans="1:6" ht="20.25">
      <c r="A9" s="132" t="s">
        <v>117</v>
      </c>
      <c r="B9" s="41"/>
      <c r="C9" s="41"/>
      <c r="D9" s="148"/>
      <c r="E9" s="148"/>
      <c r="F9" s="41"/>
    </row>
    <row r="10" spans="1:9" ht="22.5">
      <c r="A10" s="101" t="s">
        <v>66</v>
      </c>
      <c r="B10" s="101"/>
      <c r="C10" s="101"/>
      <c r="D10" s="149">
        <v>-10411</v>
      </c>
      <c r="E10" s="149"/>
      <c r="F10" s="149">
        <v>-9329</v>
      </c>
      <c r="G10" s="73"/>
      <c r="H10" s="73"/>
      <c r="I10" s="73"/>
    </row>
    <row r="11" spans="1:9" ht="22.5">
      <c r="A11" s="101" t="s">
        <v>39</v>
      </c>
      <c r="B11" s="101"/>
      <c r="C11" s="101"/>
      <c r="D11" s="149"/>
      <c r="E11" s="149"/>
      <c r="F11" s="149"/>
      <c r="G11" s="73"/>
      <c r="H11" s="73"/>
      <c r="I11" s="73"/>
    </row>
    <row r="12" spans="1:9" ht="22.5">
      <c r="A12" s="101"/>
      <c r="B12" s="101" t="s">
        <v>33</v>
      </c>
      <c r="C12" s="101"/>
      <c r="D12" s="149">
        <v>8535</v>
      </c>
      <c r="E12" s="149"/>
      <c r="F12" s="149">
        <v>7272</v>
      </c>
      <c r="G12" s="73"/>
      <c r="H12" s="73"/>
      <c r="I12" s="73"/>
    </row>
    <row r="13" spans="1:9" s="68" customFormat="1" ht="30.75" customHeight="1">
      <c r="A13" s="96" t="s">
        <v>62</v>
      </c>
      <c r="B13" s="96"/>
      <c r="C13" s="96"/>
      <c r="D13" s="150">
        <f>SUM(D10:D12)</f>
        <v>-1876</v>
      </c>
      <c r="E13" s="151"/>
      <c r="F13" s="150">
        <f>SUM(F10:F12)</f>
        <v>-2057</v>
      </c>
      <c r="G13" s="78"/>
      <c r="H13" s="78"/>
      <c r="I13" s="78"/>
    </row>
    <row r="14" spans="1:9" ht="22.5">
      <c r="A14" s="101" t="s">
        <v>47</v>
      </c>
      <c r="B14" s="101"/>
      <c r="C14" s="101"/>
      <c r="D14" s="149"/>
      <c r="E14" s="149"/>
      <c r="F14" s="149"/>
      <c r="G14" s="73"/>
      <c r="H14" s="73"/>
      <c r="I14" s="73"/>
    </row>
    <row r="15" spans="1:9" ht="22.5">
      <c r="A15" s="101"/>
      <c r="B15" s="101" t="s">
        <v>34</v>
      </c>
      <c r="C15" s="101"/>
      <c r="D15" s="149">
        <v>160</v>
      </c>
      <c r="E15" s="149"/>
      <c r="F15" s="149">
        <v>7561</v>
      </c>
      <c r="G15" s="73"/>
      <c r="H15" s="73"/>
      <c r="I15" s="73"/>
    </row>
    <row r="16" spans="1:9" ht="22.5">
      <c r="A16" s="101"/>
      <c r="B16" s="101" t="s">
        <v>35</v>
      </c>
      <c r="C16" s="101"/>
      <c r="D16" s="149">
        <f>1730-106</f>
        <v>1624</v>
      </c>
      <c r="E16" s="149"/>
      <c r="F16" s="149">
        <v>199</v>
      </c>
      <c r="G16" s="73"/>
      <c r="H16" s="73"/>
      <c r="I16" s="73"/>
    </row>
    <row r="17" spans="1:9" s="68" customFormat="1" ht="27" customHeight="1">
      <c r="A17" s="96" t="s">
        <v>92</v>
      </c>
      <c r="B17" s="96"/>
      <c r="C17" s="96"/>
      <c r="D17" s="152">
        <f>SUM(D13:D16)</f>
        <v>-92</v>
      </c>
      <c r="E17" s="151"/>
      <c r="F17" s="152">
        <f>SUM(F13:F16)</f>
        <v>5703</v>
      </c>
      <c r="G17" s="78"/>
      <c r="H17" s="78"/>
      <c r="I17" s="78"/>
    </row>
    <row r="18" spans="1:9" ht="22.5">
      <c r="A18" s="101"/>
      <c r="B18" s="101"/>
      <c r="C18" s="101"/>
      <c r="D18" s="149"/>
      <c r="E18" s="149"/>
      <c r="F18" s="149"/>
      <c r="G18" s="73"/>
      <c r="H18" s="73"/>
      <c r="I18" s="73"/>
    </row>
    <row r="19" spans="1:9" ht="22.5">
      <c r="A19" s="132" t="s">
        <v>36</v>
      </c>
      <c r="B19" s="101"/>
      <c r="C19" s="101"/>
      <c r="D19" s="149">
        <v>-195</v>
      </c>
      <c r="E19" s="149"/>
      <c r="F19" s="149">
        <v>-58</v>
      </c>
      <c r="G19" s="73"/>
      <c r="H19" s="73"/>
      <c r="I19" s="73"/>
    </row>
    <row r="20" spans="1:9" ht="22.5">
      <c r="A20" s="132" t="s">
        <v>37</v>
      </c>
      <c r="B20" s="101"/>
      <c r="C20" s="101"/>
      <c r="D20" s="149">
        <v>-215</v>
      </c>
      <c r="E20" s="149"/>
      <c r="F20" s="149">
        <v>-5052</v>
      </c>
      <c r="G20" s="73"/>
      <c r="H20" s="73"/>
      <c r="I20" s="73"/>
    </row>
    <row r="21" spans="1:9" ht="22.5">
      <c r="A21" s="101"/>
      <c r="B21" s="101"/>
      <c r="C21" s="101"/>
      <c r="D21" s="153"/>
      <c r="E21" s="154"/>
      <c r="F21" s="153"/>
      <c r="G21" s="73"/>
      <c r="H21" s="73"/>
      <c r="I21" s="73"/>
    </row>
    <row r="22" spans="1:9" ht="22.5">
      <c r="A22" s="132" t="s">
        <v>93</v>
      </c>
      <c r="B22" s="101"/>
      <c r="C22" s="101"/>
      <c r="D22" s="154">
        <f>D17+D19+D20</f>
        <v>-502</v>
      </c>
      <c r="E22" s="154"/>
      <c r="F22" s="154">
        <f>F17+F19+F20</f>
        <v>593</v>
      </c>
      <c r="G22" s="73"/>
      <c r="H22" s="73"/>
      <c r="I22" s="73"/>
    </row>
    <row r="23" spans="1:9" ht="22.5">
      <c r="A23" s="132" t="s">
        <v>38</v>
      </c>
      <c r="B23" s="101"/>
      <c r="C23" s="101"/>
      <c r="D23" s="149">
        <v>4852</v>
      </c>
      <c r="E23" s="149"/>
      <c r="F23" s="149">
        <v>3864</v>
      </c>
      <c r="G23" s="73"/>
      <c r="H23" s="73"/>
      <c r="I23" s="73"/>
    </row>
    <row r="24" spans="1:9" ht="28.5" customHeight="1" thickBot="1">
      <c r="A24" s="155" t="s">
        <v>70</v>
      </c>
      <c r="B24" s="101"/>
      <c r="C24" s="101"/>
      <c r="D24" s="156">
        <f>SUM(D22:D23)</f>
        <v>4350</v>
      </c>
      <c r="E24" s="151"/>
      <c r="F24" s="156">
        <f>SUM(F22:F23)</f>
        <v>4457</v>
      </c>
      <c r="G24" s="73"/>
      <c r="H24" s="73"/>
      <c r="I24" s="73"/>
    </row>
    <row r="25" spans="1:9" ht="28.5" customHeight="1" thickTop="1">
      <c r="A25" s="83"/>
      <c r="B25" s="25"/>
      <c r="C25" s="25"/>
      <c r="D25" s="77"/>
      <c r="E25" s="77"/>
      <c r="F25" s="62"/>
      <c r="G25" s="73"/>
      <c r="H25" s="73"/>
      <c r="I25" s="73"/>
    </row>
    <row r="26" spans="1:9" ht="28.5" customHeight="1" hidden="1">
      <c r="A26" s="25" t="s">
        <v>60</v>
      </c>
      <c r="B26" s="25"/>
      <c r="D26" s="77"/>
      <c r="E26" s="77"/>
      <c r="F26" s="62"/>
      <c r="G26" s="73"/>
      <c r="H26" s="73"/>
      <c r="I26" s="73"/>
    </row>
    <row r="27" spans="2:9" ht="22.5" hidden="1">
      <c r="B27" s="25"/>
      <c r="C27" s="25" t="s">
        <v>59</v>
      </c>
      <c r="D27" s="72">
        <v>0</v>
      </c>
      <c r="E27" s="72"/>
      <c r="F27" s="72">
        <v>0</v>
      </c>
      <c r="G27" s="73"/>
      <c r="H27" s="73"/>
      <c r="I27" s="73"/>
    </row>
    <row r="28" spans="2:9" ht="22.5" hidden="1">
      <c r="B28" s="25"/>
      <c r="C28" s="25" t="s">
        <v>61</v>
      </c>
      <c r="D28" s="72">
        <v>0</v>
      </c>
      <c r="E28" s="72"/>
      <c r="F28" s="72">
        <v>0</v>
      </c>
      <c r="G28" s="73"/>
      <c r="H28" s="73"/>
      <c r="I28" s="73"/>
    </row>
    <row r="29" spans="2:9" ht="23.25" hidden="1" thickBot="1">
      <c r="B29" s="25"/>
      <c r="C29" s="25"/>
      <c r="D29" s="84">
        <f>SUM(D26:D28)</f>
        <v>0</v>
      </c>
      <c r="E29" s="25"/>
      <c r="F29" s="84">
        <f>SUM(F26:F28)</f>
        <v>0</v>
      </c>
      <c r="G29" s="73"/>
      <c r="H29" s="73"/>
      <c r="I29" s="73"/>
    </row>
    <row r="30" spans="1:9" ht="21" hidden="1" thickTop="1">
      <c r="A30" s="25"/>
      <c r="B30" s="25"/>
      <c r="C30" s="25"/>
      <c r="G30" s="73"/>
      <c r="H30" s="73"/>
      <c r="I30" s="73"/>
    </row>
    <row r="31" spans="1:9" ht="20.25">
      <c r="A31" s="25"/>
      <c r="B31" s="25"/>
      <c r="C31" s="25"/>
      <c r="G31" s="73"/>
      <c r="H31" s="73"/>
      <c r="I31" s="73"/>
    </row>
    <row r="32" spans="1:9" ht="20.25">
      <c r="A32" s="25"/>
      <c r="B32" s="25"/>
      <c r="C32" s="25"/>
      <c r="D32" s="25"/>
      <c r="E32" s="25"/>
      <c r="F32" s="62"/>
      <c r="G32" s="73"/>
      <c r="H32" s="73"/>
      <c r="I32" s="73"/>
    </row>
    <row r="33" spans="1:9" ht="20.25">
      <c r="A33" s="21" t="s">
        <v>49</v>
      </c>
      <c r="B33" s="25"/>
      <c r="C33" s="25"/>
      <c r="D33" s="25"/>
      <c r="E33" s="25"/>
      <c r="F33" s="62"/>
      <c r="G33" s="73"/>
      <c r="H33" s="73"/>
      <c r="I33" s="73"/>
    </row>
    <row r="34" spans="1:9" ht="20.25">
      <c r="A34" s="25" t="s">
        <v>113</v>
      </c>
      <c r="B34" s="25"/>
      <c r="C34" s="25"/>
      <c r="D34" s="25"/>
      <c r="E34" s="25"/>
      <c r="F34" s="62"/>
      <c r="G34" s="73"/>
      <c r="H34" s="73"/>
      <c r="I34" s="73"/>
    </row>
    <row r="35" spans="1:9" ht="20.25">
      <c r="A35" s="25" t="s">
        <v>114</v>
      </c>
      <c r="B35" s="25"/>
      <c r="C35" s="25"/>
      <c r="D35" s="25"/>
      <c r="E35" s="25"/>
      <c r="F35" s="62"/>
      <c r="G35" s="73"/>
      <c r="H35" s="73"/>
      <c r="I35" s="73"/>
    </row>
    <row r="36" spans="1:9" ht="20.25">
      <c r="A36" s="25"/>
      <c r="B36" s="25"/>
      <c r="C36" s="25"/>
      <c r="D36" s="25"/>
      <c r="E36" s="25"/>
      <c r="F36" s="62"/>
      <c r="G36" s="73"/>
      <c r="H36" s="73"/>
      <c r="I36" s="73"/>
    </row>
    <row r="37" spans="1:9" ht="20.25">
      <c r="A37" s="25"/>
      <c r="B37" s="25"/>
      <c r="C37" s="25"/>
      <c r="D37" s="25"/>
      <c r="E37" s="25"/>
      <c r="F37" s="62"/>
      <c r="G37" s="73"/>
      <c r="H37" s="73"/>
      <c r="I37" s="73"/>
    </row>
    <row r="38" spans="1:9" ht="20.25">
      <c r="A38" s="25"/>
      <c r="B38" s="25"/>
      <c r="C38" s="25"/>
      <c r="D38" s="25"/>
      <c r="E38" s="25"/>
      <c r="F38" s="62"/>
      <c r="G38" s="73"/>
      <c r="H38" s="73"/>
      <c r="I38" s="73"/>
    </row>
    <row r="39" spans="1:9" ht="20.25">
      <c r="A39" s="25"/>
      <c r="B39" s="25"/>
      <c r="C39" s="25"/>
      <c r="D39" s="25"/>
      <c r="E39" s="25"/>
      <c r="F39" s="62"/>
      <c r="G39" s="73"/>
      <c r="H39" s="73"/>
      <c r="I39" s="73"/>
    </row>
    <row r="40" spans="1:9" ht="20.25">
      <c r="A40" s="25"/>
      <c r="B40" s="25"/>
      <c r="C40" s="25"/>
      <c r="D40" s="25"/>
      <c r="E40" s="25"/>
      <c r="F40" s="62"/>
      <c r="G40" s="73"/>
      <c r="H40" s="73"/>
      <c r="I40" s="73"/>
    </row>
    <row r="41" spans="1:9" ht="20.25">
      <c r="A41" s="25"/>
      <c r="B41" s="25"/>
      <c r="C41" s="25"/>
      <c r="D41" s="25"/>
      <c r="E41" s="25"/>
      <c r="F41" s="62"/>
      <c r="G41" s="73"/>
      <c r="H41" s="73"/>
      <c r="I41" s="73"/>
    </row>
    <row r="42" spans="1:9" ht="20.25">
      <c r="A42" s="25"/>
      <c r="B42" s="25"/>
      <c r="C42" s="25"/>
      <c r="D42" s="25"/>
      <c r="E42" s="25"/>
      <c r="F42" s="62"/>
      <c r="G42" s="73"/>
      <c r="H42" s="73"/>
      <c r="I42" s="73"/>
    </row>
    <row r="43" spans="1:9" ht="20.25">
      <c r="A43" s="25"/>
      <c r="B43" s="25"/>
      <c r="C43" s="25"/>
      <c r="D43" s="25"/>
      <c r="E43" s="25"/>
      <c r="F43" s="62"/>
      <c r="G43" s="73"/>
      <c r="H43" s="73"/>
      <c r="I43" s="73"/>
    </row>
    <row r="44" spans="1:9" ht="20.25">
      <c r="A44" s="25"/>
      <c r="B44" s="25"/>
      <c r="C44" s="25"/>
      <c r="D44" s="25"/>
      <c r="E44" s="25"/>
      <c r="F44" s="62"/>
      <c r="G44" s="73"/>
      <c r="H44" s="73"/>
      <c r="I44" s="73"/>
    </row>
    <row r="45" spans="1:9" ht="20.25">
      <c r="A45" s="25"/>
      <c r="B45" s="25"/>
      <c r="C45" s="25"/>
      <c r="D45" s="25"/>
      <c r="E45" s="25"/>
      <c r="F45" s="62"/>
      <c r="G45" s="73"/>
      <c r="H45" s="73"/>
      <c r="I45" s="73"/>
    </row>
    <row r="46" spans="1:9" ht="20.25">
      <c r="A46" s="25"/>
      <c r="B46" s="25"/>
      <c r="C46" s="25"/>
      <c r="D46" s="25"/>
      <c r="E46" s="25"/>
      <c r="F46" s="62"/>
      <c r="G46" s="73"/>
      <c r="H46" s="73"/>
      <c r="I46" s="73"/>
    </row>
    <row r="47" spans="1:9" ht="20.25">
      <c r="A47" s="25"/>
      <c r="B47" s="25"/>
      <c r="C47" s="25"/>
      <c r="D47" s="25"/>
      <c r="E47" s="25"/>
      <c r="F47" s="62"/>
      <c r="G47" s="73"/>
      <c r="H47" s="73"/>
      <c r="I47" s="73"/>
    </row>
    <row r="48" spans="1:9" ht="18.75">
      <c r="A48" s="62"/>
      <c r="B48" s="62"/>
      <c r="C48" s="62"/>
      <c r="D48" s="62"/>
      <c r="E48" s="62"/>
      <c r="F48" s="62"/>
      <c r="G48" s="73"/>
      <c r="H48" s="73"/>
      <c r="I48" s="73"/>
    </row>
    <row r="49" spans="1:9" ht="18.75">
      <c r="A49" s="62"/>
      <c r="B49" s="62"/>
      <c r="C49" s="62"/>
      <c r="D49" s="62"/>
      <c r="E49" s="62"/>
      <c r="F49" s="62"/>
      <c r="G49" s="73"/>
      <c r="H49" s="73"/>
      <c r="I49" s="73"/>
    </row>
    <row r="50" spans="1:9" ht="15.75">
      <c r="A50" s="73"/>
      <c r="B50" s="73"/>
      <c r="C50" s="73"/>
      <c r="D50" s="73"/>
      <c r="E50" s="73"/>
      <c r="F50" s="73"/>
      <c r="G50" s="73"/>
      <c r="H50" s="73"/>
      <c r="I50" s="73"/>
    </row>
    <row r="51" spans="1:9" ht="15.75">
      <c r="A51" s="73"/>
      <c r="B51" s="73"/>
      <c r="C51" s="73"/>
      <c r="D51" s="73"/>
      <c r="E51" s="73"/>
      <c r="F51" s="73"/>
      <c r="G51" s="73"/>
      <c r="H51" s="73"/>
      <c r="I51" s="73"/>
    </row>
    <row r="52" spans="1:9" ht="15.75">
      <c r="A52" s="73"/>
      <c r="B52" s="73"/>
      <c r="C52" s="73"/>
      <c r="D52" s="73"/>
      <c r="E52" s="73"/>
      <c r="F52" s="73"/>
      <c r="G52" s="73"/>
      <c r="H52" s="73"/>
      <c r="I52" s="73"/>
    </row>
    <row r="53" spans="1:9" ht="15.75">
      <c r="A53" s="73"/>
      <c r="B53" s="73"/>
      <c r="C53" s="73"/>
      <c r="D53" s="73"/>
      <c r="E53" s="73"/>
      <c r="F53" s="73"/>
      <c r="G53" s="73"/>
      <c r="H53" s="73"/>
      <c r="I53" s="73"/>
    </row>
    <row r="54" spans="1:9" ht="15.75">
      <c r="A54" s="73"/>
      <c r="B54" s="73"/>
      <c r="C54" s="73"/>
      <c r="D54" s="73"/>
      <c r="E54" s="73"/>
      <c r="F54" s="73"/>
      <c r="G54" s="73"/>
      <c r="H54" s="73"/>
      <c r="I54" s="73"/>
    </row>
    <row r="55" spans="1:9" ht="15.75">
      <c r="A55" s="73"/>
      <c r="B55" s="73"/>
      <c r="C55" s="73"/>
      <c r="D55" s="73"/>
      <c r="E55" s="73"/>
      <c r="F55" s="73"/>
      <c r="G55" s="73"/>
      <c r="H55" s="73"/>
      <c r="I55" s="73"/>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55"/>
  <sheetViews>
    <sheetView zoomScale="75" zoomScaleNormal="75" zoomScalePageLayoutView="0" workbookViewId="0" topLeftCell="A16">
      <selection activeCell="J22" sqref="J22"/>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140</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9" ht="15.75">
      <c r="A8" s="4"/>
      <c r="B8" s="4"/>
      <c r="C8" s="4"/>
      <c r="D8" s="4"/>
      <c r="E8" s="4"/>
      <c r="G8" s="8" t="s">
        <v>141</v>
      </c>
      <c r="H8" s="9"/>
      <c r="I8" s="8" t="s">
        <v>129</v>
      </c>
    </row>
    <row r="9" spans="1:9" ht="15.75">
      <c r="A9" s="4"/>
      <c r="B9" s="4"/>
      <c r="C9" s="4"/>
      <c r="D9" s="4"/>
      <c r="E9" s="4"/>
      <c r="G9" s="15" t="s">
        <v>30</v>
      </c>
      <c r="H9" s="9"/>
      <c r="I9" s="15" t="s">
        <v>28</v>
      </c>
    </row>
    <row r="10" spans="1:13" ht="19.5">
      <c r="A10" s="41"/>
      <c r="B10" s="4"/>
      <c r="C10" s="4"/>
      <c r="D10" s="4"/>
      <c r="E10" s="4"/>
      <c r="G10" s="10" t="s">
        <v>2</v>
      </c>
      <c r="H10" s="6"/>
      <c r="I10" s="10" t="s">
        <v>2</v>
      </c>
      <c r="L10" s="162" t="s">
        <v>120</v>
      </c>
      <c r="M10" s="160" t="s">
        <v>119</v>
      </c>
    </row>
    <row r="11" spans="1:9" ht="18.75">
      <c r="A11" s="41"/>
      <c r="B11" s="4"/>
      <c r="C11" s="4"/>
      <c r="D11" s="4"/>
      <c r="E11" s="4"/>
      <c r="G11" s="6"/>
      <c r="H11" s="6"/>
      <c r="I11" s="6"/>
    </row>
    <row r="12" spans="1:9" ht="19.5">
      <c r="A12" s="57" t="s">
        <v>71</v>
      </c>
      <c r="B12" s="4"/>
      <c r="C12" s="4"/>
      <c r="D12" s="4"/>
      <c r="E12" s="4"/>
      <c r="G12" s="6"/>
      <c r="H12" s="6"/>
      <c r="I12" s="6"/>
    </row>
    <row r="13" spans="1:9" ht="18.75">
      <c r="A13" s="42"/>
      <c r="B13" s="4"/>
      <c r="C13" s="4"/>
      <c r="D13" s="4"/>
      <c r="E13" s="4"/>
      <c r="G13" s="6"/>
      <c r="H13" s="6"/>
      <c r="I13" s="6"/>
    </row>
    <row r="14" spans="1:9" ht="18.75">
      <c r="A14" s="42" t="s">
        <v>32</v>
      </c>
      <c r="B14" s="4"/>
      <c r="C14" s="4"/>
      <c r="D14" s="4"/>
      <c r="E14" s="4"/>
      <c r="G14" s="4"/>
      <c r="H14" s="11"/>
      <c r="I14" s="4"/>
    </row>
    <row r="15" spans="1:14" ht="19.5">
      <c r="A15" s="43" t="s">
        <v>31</v>
      </c>
      <c r="B15" s="3"/>
      <c r="C15" s="3"/>
      <c r="D15" s="4"/>
      <c r="E15" s="4"/>
      <c r="G15" s="31">
        <v>199517</v>
      </c>
      <c r="H15" s="29"/>
      <c r="I15" s="31">
        <v>198341</v>
      </c>
      <c r="L15" s="163">
        <f>G15-I15</f>
        <v>1176</v>
      </c>
      <c r="M15" s="203">
        <f>2249-1809+1026</f>
        <v>1466</v>
      </c>
      <c r="N15" s="179">
        <f>L15+M15</f>
        <v>2642</v>
      </c>
    </row>
    <row r="16" spans="1:14" ht="19.5">
      <c r="A16" s="43" t="s">
        <v>95</v>
      </c>
      <c r="B16" s="3"/>
      <c r="C16" s="3"/>
      <c r="D16" s="4"/>
      <c r="E16" s="4"/>
      <c r="G16" s="32">
        <v>222076</v>
      </c>
      <c r="H16" s="29"/>
      <c r="I16" s="32">
        <v>179298</v>
      </c>
      <c r="L16" s="163">
        <f>G16-I16</f>
        <v>42778</v>
      </c>
      <c r="M16" s="184">
        <f>1380-45510-270</f>
        <v>-44400</v>
      </c>
      <c r="N16" s="164">
        <f>L16+M16</f>
        <v>-1622</v>
      </c>
    </row>
    <row r="17" spans="1:14" ht="19.5">
      <c r="A17" s="43" t="s">
        <v>138</v>
      </c>
      <c r="B17" s="3"/>
      <c r="C17" s="3"/>
      <c r="D17" s="4"/>
      <c r="E17" s="4"/>
      <c r="G17" s="32">
        <v>17781</v>
      </c>
      <c r="H17" s="29"/>
      <c r="I17" s="32">
        <v>17989</v>
      </c>
      <c r="L17" s="163">
        <f>G17-I17</f>
        <v>-208</v>
      </c>
      <c r="M17" s="184">
        <f>337</f>
        <v>337</v>
      </c>
      <c r="N17" s="185">
        <f>L17+M17</f>
        <v>129</v>
      </c>
    </row>
    <row r="18" spans="1:15" ht="18.75" customHeight="1">
      <c r="A18" s="43" t="s">
        <v>15</v>
      </c>
      <c r="B18" s="3"/>
      <c r="C18" s="3"/>
      <c r="D18" s="4"/>
      <c r="E18" s="4"/>
      <c r="G18" s="33">
        <v>6583</v>
      </c>
      <c r="H18" s="29"/>
      <c r="I18" s="33">
        <v>2416</v>
      </c>
      <c r="L18" s="163">
        <f>G18-I18</f>
        <v>4167</v>
      </c>
      <c r="M18" s="165">
        <f>-4238</f>
        <v>-4238</v>
      </c>
      <c r="N18" s="164">
        <f>L18+M18</f>
        <v>-71</v>
      </c>
      <c r="O18" s="180">
        <f>SUM(N16:N18)+N23</f>
        <v>0</v>
      </c>
    </row>
    <row r="19" spans="1:13" ht="19.5">
      <c r="A19" s="41"/>
      <c r="B19" s="4"/>
      <c r="C19" s="4"/>
      <c r="D19" s="4"/>
      <c r="E19" s="4"/>
      <c r="G19" s="30">
        <f>SUM(G15:G18)</f>
        <v>445957</v>
      </c>
      <c r="H19" s="29"/>
      <c r="I19" s="28">
        <f>SUM(I15:I18)</f>
        <v>398044</v>
      </c>
      <c r="L19" s="163"/>
      <c r="M19" s="165"/>
    </row>
    <row r="20" spans="1:13" ht="19.5">
      <c r="A20" s="41"/>
      <c r="B20" s="4"/>
      <c r="C20" s="4"/>
      <c r="D20" s="4"/>
      <c r="E20" s="4"/>
      <c r="G20" s="30"/>
      <c r="H20" s="29"/>
      <c r="I20" s="28"/>
      <c r="L20" s="163"/>
      <c r="M20" s="165"/>
    </row>
    <row r="21" spans="1:13" ht="19.5">
      <c r="A21" s="41"/>
      <c r="B21" s="4"/>
      <c r="C21" s="4"/>
      <c r="D21" s="4"/>
      <c r="E21" s="4"/>
      <c r="G21" s="30"/>
      <c r="H21" s="29"/>
      <c r="I21" s="28"/>
      <c r="L21" s="163"/>
      <c r="M21" s="165"/>
    </row>
    <row r="22" spans="1:13" ht="19.5">
      <c r="A22" s="44" t="s">
        <v>3</v>
      </c>
      <c r="B22" s="12"/>
      <c r="C22" s="12"/>
      <c r="D22" s="4"/>
      <c r="E22" s="4"/>
      <c r="G22" s="30"/>
      <c r="H22" s="29"/>
      <c r="I22" s="28"/>
      <c r="L22" s="163"/>
      <c r="M22" s="165"/>
    </row>
    <row r="23" spans="1:14" ht="19.5">
      <c r="A23" s="41" t="s">
        <v>96</v>
      </c>
      <c r="B23" s="4"/>
      <c r="C23" s="4"/>
      <c r="D23" s="4"/>
      <c r="E23" s="4"/>
      <c r="G23" s="31">
        <v>28957</v>
      </c>
      <c r="H23" s="29"/>
      <c r="I23" s="31">
        <v>27393</v>
      </c>
      <c r="L23" s="163">
        <f aca="true" t="shared" si="0" ref="L23:L29">G23-I23</f>
        <v>1564</v>
      </c>
      <c r="M23" s="165"/>
      <c r="N23" s="183">
        <f aca="true" t="shared" si="1" ref="N23:N29">L23+M23</f>
        <v>1564</v>
      </c>
    </row>
    <row r="24" spans="1:14" ht="19.5">
      <c r="A24" s="41" t="s">
        <v>13</v>
      </c>
      <c r="B24" s="4"/>
      <c r="C24" s="4"/>
      <c r="D24" s="4"/>
      <c r="E24" s="4"/>
      <c r="G24" s="32">
        <v>38550</v>
      </c>
      <c r="H24" s="29"/>
      <c r="I24" s="32">
        <v>20503</v>
      </c>
      <c r="L24" s="163">
        <f t="shared" si="0"/>
        <v>18047</v>
      </c>
      <c r="M24" s="186">
        <f>-16225</f>
        <v>-16225</v>
      </c>
      <c r="N24" s="183">
        <f t="shared" si="1"/>
        <v>1822</v>
      </c>
    </row>
    <row r="25" spans="1:14" ht="19.5">
      <c r="A25" s="41" t="s">
        <v>97</v>
      </c>
      <c r="B25" s="4"/>
      <c r="C25" s="4"/>
      <c r="D25" s="4"/>
      <c r="E25" s="4"/>
      <c r="G25" s="32">
        <v>25914</v>
      </c>
      <c r="H25" s="29"/>
      <c r="I25" s="32">
        <v>23050</v>
      </c>
      <c r="L25" s="163">
        <f t="shared" si="0"/>
        <v>2864</v>
      </c>
      <c r="M25" s="165"/>
      <c r="N25" s="183">
        <f t="shared" si="1"/>
        <v>2864</v>
      </c>
    </row>
    <row r="26" spans="1:14" ht="19.5">
      <c r="A26" s="41" t="s">
        <v>98</v>
      </c>
      <c r="B26" s="4"/>
      <c r="C26" s="4"/>
      <c r="D26" s="4"/>
      <c r="E26" s="4"/>
      <c r="G26" s="32">
        <v>7355</v>
      </c>
      <c r="H26" s="29"/>
      <c r="I26" s="32">
        <v>16048</v>
      </c>
      <c r="L26" s="163">
        <f t="shared" si="0"/>
        <v>-8693</v>
      </c>
      <c r="M26" s="165">
        <v>5053</v>
      </c>
      <c r="N26" s="164">
        <f t="shared" si="1"/>
        <v>-3640</v>
      </c>
    </row>
    <row r="27" spans="1:14" ht="19.5">
      <c r="A27" s="41" t="s">
        <v>58</v>
      </c>
      <c r="B27" s="4"/>
      <c r="C27" s="4"/>
      <c r="D27" s="4"/>
      <c r="E27" s="4"/>
      <c r="G27" s="32">
        <v>11769</v>
      </c>
      <c r="H27" s="29"/>
      <c r="I27" s="32">
        <v>11102</v>
      </c>
      <c r="L27" s="163">
        <f t="shared" si="0"/>
        <v>667</v>
      </c>
      <c r="M27" s="165"/>
      <c r="N27" s="183">
        <f t="shared" si="1"/>
        <v>667</v>
      </c>
    </row>
    <row r="28" spans="1:14" ht="19.5">
      <c r="A28" s="41" t="s">
        <v>130</v>
      </c>
      <c r="B28" s="4"/>
      <c r="C28" s="4"/>
      <c r="D28" s="4"/>
      <c r="E28" s="4"/>
      <c r="G28" s="32">
        <v>0</v>
      </c>
      <c r="H28" s="29"/>
      <c r="I28" s="32">
        <v>67783</v>
      </c>
      <c r="L28" s="163">
        <f t="shared" si="0"/>
        <v>-67783</v>
      </c>
      <c r="M28" s="165">
        <v>67783</v>
      </c>
      <c r="N28" s="164">
        <f t="shared" si="1"/>
        <v>0</v>
      </c>
    </row>
    <row r="29" spans="1:15" ht="19.5">
      <c r="A29" s="41" t="s">
        <v>4</v>
      </c>
      <c r="B29" s="4"/>
      <c r="C29" s="4"/>
      <c r="D29" s="4"/>
      <c r="E29" s="4"/>
      <c r="G29" s="33">
        <v>1</v>
      </c>
      <c r="H29" s="29"/>
      <c r="I29" s="33">
        <v>1</v>
      </c>
      <c r="L29" s="163">
        <f t="shared" si="0"/>
        <v>0</v>
      </c>
      <c r="M29" s="165"/>
      <c r="N29" s="164">
        <f t="shared" si="1"/>
        <v>0</v>
      </c>
      <c r="O29" s="180">
        <f>SUM(N24:N26)</f>
        <v>1046</v>
      </c>
    </row>
    <row r="30" spans="1:13" ht="19.5">
      <c r="A30" s="41"/>
      <c r="B30" s="4"/>
      <c r="C30" s="4"/>
      <c r="D30" s="4"/>
      <c r="E30" s="4"/>
      <c r="G30" s="28">
        <f>SUM(G23:G29)</f>
        <v>112546</v>
      </c>
      <c r="H30" s="29"/>
      <c r="I30" s="28">
        <f>SUM(I23:I29)</f>
        <v>165880</v>
      </c>
      <c r="L30" s="163"/>
      <c r="M30" s="165"/>
    </row>
    <row r="31" spans="1:13" ht="19.5">
      <c r="A31" s="41"/>
      <c r="B31" s="4"/>
      <c r="C31" s="4"/>
      <c r="D31" s="4"/>
      <c r="E31" s="4"/>
      <c r="G31" s="28"/>
      <c r="H31" s="29"/>
      <c r="I31" s="28"/>
      <c r="L31" s="163"/>
      <c r="M31" s="165"/>
    </row>
    <row r="32" spans="1:13" ht="19.5">
      <c r="A32" s="41"/>
      <c r="B32" s="4"/>
      <c r="C32" s="4"/>
      <c r="D32" s="4"/>
      <c r="E32" s="4"/>
      <c r="G32" s="28"/>
      <c r="H32" s="29"/>
      <c r="I32" s="28"/>
      <c r="L32" s="163"/>
      <c r="M32" s="165"/>
    </row>
    <row r="33" spans="1:14" ht="20.25" thickBot="1">
      <c r="A33" s="58" t="s">
        <v>72</v>
      </c>
      <c r="B33" s="4"/>
      <c r="C33" s="4"/>
      <c r="D33" s="4"/>
      <c r="E33" s="4"/>
      <c r="G33" s="51">
        <f>+G30+G19</f>
        <v>558503</v>
      </c>
      <c r="H33" s="51"/>
      <c r="I33" s="51">
        <f>+I30+I19</f>
        <v>563924</v>
      </c>
      <c r="L33" s="163"/>
      <c r="M33" s="161">
        <f>SUM(M15:M30)</f>
        <v>9776</v>
      </c>
      <c r="N33" s="163">
        <f>SUM(N15:N30)</f>
        <v>4355</v>
      </c>
    </row>
    <row r="34" spans="1:13" ht="20.25" thickTop="1">
      <c r="A34" s="58"/>
      <c r="B34" s="4"/>
      <c r="C34" s="4"/>
      <c r="D34" s="4"/>
      <c r="E34" s="4"/>
      <c r="G34" s="29"/>
      <c r="H34" s="29"/>
      <c r="I34" s="29"/>
      <c r="M34" s="161"/>
    </row>
    <row r="35" spans="1:13" ht="19.5">
      <c r="A35" s="43" t="s">
        <v>99</v>
      </c>
      <c r="B35" s="3"/>
      <c r="C35" s="3"/>
      <c r="D35" s="4"/>
      <c r="E35" s="4"/>
      <c r="F35" s="4"/>
      <c r="G35" s="61">
        <f>(G33-('BS1'!G39+'BS1'!G18))/'BS1'!G15</f>
        <v>0.5233556393649201</v>
      </c>
      <c r="H35" s="61"/>
      <c r="I35" s="61">
        <f>(I33-('BS1'!I39+'BS1'!I18))/'BS1'!I15</f>
        <v>0.7493423154676054</v>
      </c>
      <c r="J35" s="14"/>
      <c r="M35" s="166"/>
    </row>
    <row r="36" spans="1:10" ht="19.5">
      <c r="A36" s="43"/>
      <c r="B36" s="3"/>
      <c r="C36" s="3"/>
      <c r="D36" s="4"/>
      <c r="E36" s="4"/>
      <c r="F36" s="4"/>
      <c r="G36" s="40"/>
      <c r="H36" s="40"/>
      <c r="I36" s="40"/>
      <c r="J36" s="14"/>
    </row>
    <row r="37" spans="1:10" ht="19.5">
      <c r="A37" s="43"/>
      <c r="B37" s="3"/>
      <c r="C37" s="3"/>
      <c r="D37" s="4"/>
      <c r="E37" s="4"/>
      <c r="F37" s="4"/>
      <c r="G37" s="40"/>
      <c r="H37" s="40"/>
      <c r="I37" s="40"/>
      <c r="J37" s="14"/>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60" customHeight="1">
      <c r="A54" s="197" t="s">
        <v>128</v>
      </c>
      <c r="B54" s="198"/>
      <c r="C54" s="198"/>
      <c r="D54" s="198"/>
      <c r="E54" s="198"/>
      <c r="F54" s="198"/>
      <c r="G54" s="198"/>
      <c r="H54" s="198"/>
      <c r="I54" s="198"/>
      <c r="J54" s="198"/>
    </row>
    <row r="55" ht="18.75">
      <c r="A55" s="45"/>
    </row>
    <row r="64" ht="23.25" customHeight="1"/>
  </sheetData>
  <sheetProtection/>
  <mergeCells count="1">
    <mergeCell ref="A54:J54"/>
  </mergeCells>
  <printOptions/>
  <pageMargins left="1.02" right="0.48" top="0.77" bottom="0.55" header="0.34" footer="0.2"/>
  <pageSetup horizontalDpi="300" verticalDpi="300" orientation="portrait" paperSize="9" scale="65" r:id="rId1"/>
  <rowBreaks count="1" manualBreakCount="1">
    <brk id="114"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50</v>
      </c>
      <c r="H2" s="6"/>
      <c r="I2" s="7" t="s">
        <v>50</v>
      </c>
    </row>
    <row r="3" spans="1:9" ht="15.75">
      <c r="A3" s="4"/>
      <c r="B3" s="4"/>
      <c r="C3" s="4"/>
      <c r="D3" s="4"/>
      <c r="E3" s="4"/>
      <c r="F3" s="2"/>
      <c r="G3" s="8" t="s">
        <v>118</v>
      </c>
      <c r="H3" s="9"/>
      <c r="I3" s="8" t="s">
        <v>63</v>
      </c>
    </row>
    <row r="4" spans="1:9" ht="15.75">
      <c r="A4" s="4"/>
      <c r="B4" s="4"/>
      <c r="C4" s="4"/>
      <c r="D4" s="4"/>
      <c r="E4" s="4"/>
      <c r="F4" s="2"/>
      <c r="G4" s="15" t="s">
        <v>30</v>
      </c>
      <c r="H4" s="9"/>
      <c r="I4" s="15" t="s">
        <v>28</v>
      </c>
    </row>
    <row r="5" spans="1:9" ht="18.75">
      <c r="A5" s="41"/>
      <c r="B5" s="4"/>
      <c r="C5" s="4"/>
      <c r="D5" s="4"/>
      <c r="E5" s="4"/>
      <c r="F5" s="2"/>
      <c r="G5" s="10" t="s">
        <v>2</v>
      </c>
      <c r="H5" s="6"/>
      <c r="I5" s="10" t="s">
        <v>2</v>
      </c>
    </row>
    <row r="6" spans="1:9" ht="18.75">
      <c r="A6" s="41"/>
      <c r="B6" s="4"/>
      <c r="C6" s="4"/>
      <c r="D6" s="4"/>
      <c r="E6" s="4"/>
      <c r="F6" s="2"/>
      <c r="G6" s="6"/>
      <c r="H6" s="6"/>
      <c r="I6" s="6"/>
    </row>
    <row r="7" spans="1:9" ht="19.5">
      <c r="A7" s="43" t="s">
        <v>31</v>
      </c>
      <c r="B7" s="3"/>
      <c r="C7" s="3"/>
      <c r="D7" s="4"/>
      <c r="E7" s="4"/>
      <c r="F7" s="2"/>
      <c r="G7" s="31">
        <f>'BS'!G15</f>
        <v>199517</v>
      </c>
      <c r="H7" s="29"/>
      <c r="I7" s="31">
        <f>113136+18118</f>
        <v>131254</v>
      </c>
    </row>
    <row r="8" spans="1:9" ht="19.5">
      <c r="A8" s="43" t="s">
        <v>15</v>
      </c>
      <c r="B8" s="3"/>
      <c r="C8" s="3"/>
      <c r="D8" s="4"/>
      <c r="E8" s="4"/>
      <c r="F8" s="2"/>
      <c r="G8" s="32" t="e">
        <f>'BS'!G18+'BS'!#REF!</f>
        <v>#REF!</v>
      </c>
      <c r="H8" s="29"/>
      <c r="I8" s="32">
        <f>108067+44</f>
        <v>108111</v>
      </c>
    </row>
    <row r="9" spans="1:9" ht="19.5">
      <c r="A9" s="43" t="s">
        <v>95</v>
      </c>
      <c r="B9" s="3"/>
      <c r="C9" s="3"/>
      <c r="D9" s="4"/>
      <c r="E9" s="4"/>
      <c r="F9" s="2"/>
      <c r="G9" s="33" t="e">
        <f>'BS'!#REF!</f>
        <v>#REF!</v>
      </c>
      <c r="H9" s="29"/>
      <c r="I9" s="33">
        <v>225935</v>
      </c>
    </row>
    <row r="10" spans="1:9" ht="19.5">
      <c r="A10" s="128" t="s">
        <v>3</v>
      </c>
      <c r="B10" s="12"/>
      <c r="C10" s="12"/>
      <c r="D10" s="4"/>
      <c r="E10" s="4"/>
      <c r="F10" s="2"/>
      <c r="G10" s="28">
        <f>'BS'!G30</f>
        <v>112546</v>
      </c>
      <c r="H10" s="29"/>
      <c r="I10" s="28">
        <v>113312</v>
      </c>
    </row>
    <row r="11" spans="1:9" ht="19.5">
      <c r="A11" s="43" t="s">
        <v>5</v>
      </c>
      <c r="B11" s="13"/>
      <c r="C11" s="13"/>
      <c r="D11" s="4"/>
      <c r="E11" s="4"/>
      <c r="F11" s="2"/>
      <c r="G11" s="126">
        <f>-'BS1'!G37</f>
        <v>-382135</v>
      </c>
      <c r="H11" s="127"/>
      <c r="I11" s="126">
        <v>-481979</v>
      </c>
    </row>
    <row r="12" spans="1:9" ht="19.5">
      <c r="A12" s="41"/>
      <c r="B12" s="4"/>
      <c r="C12" s="4"/>
      <c r="D12" s="4"/>
      <c r="E12" s="4"/>
      <c r="F12" s="2"/>
      <c r="G12" s="28"/>
      <c r="H12" s="29"/>
      <c r="I12" s="28"/>
    </row>
    <row r="13" spans="1:9" ht="20.25" thickBot="1">
      <c r="A13" s="58" t="s">
        <v>72</v>
      </c>
      <c r="B13" s="4"/>
      <c r="C13" s="4"/>
      <c r="D13" s="4"/>
      <c r="E13" s="4"/>
      <c r="F13" s="2"/>
      <c r="G13" s="51" t="e">
        <f>SUM(G7:G12)</f>
        <v>#REF!</v>
      </c>
      <c r="H13" s="51"/>
      <c r="I13" s="51">
        <f>SUM(I7:I12)</f>
        <v>96633</v>
      </c>
    </row>
    <row r="14" spans="1:9" ht="20.25" thickTop="1">
      <c r="A14" s="58"/>
      <c r="B14" s="4"/>
      <c r="C14" s="4"/>
      <c r="D14" s="4"/>
      <c r="E14" s="4"/>
      <c r="F14" s="2"/>
      <c r="G14" s="29"/>
      <c r="H14" s="29"/>
      <c r="I14" s="29"/>
    </row>
    <row r="15" spans="1:9" ht="18.75">
      <c r="A15" s="43" t="s">
        <v>115</v>
      </c>
      <c r="B15" s="129"/>
      <c r="C15" s="129"/>
      <c r="D15" s="129"/>
      <c r="E15" s="129"/>
      <c r="F15" s="129"/>
      <c r="G15" s="129"/>
      <c r="H15" s="129"/>
      <c r="I15" s="129"/>
    </row>
    <row r="16" spans="1:9" ht="12.75">
      <c r="A16" s="129"/>
      <c r="B16" s="129"/>
      <c r="C16" s="129"/>
      <c r="D16" s="129"/>
      <c r="E16" s="129"/>
      <c r="F16" s="129"/>
      <c r="G16" s="129"/>
      <c r="H16" s="129"/>
      <c r="I16" s="129"/>
    </row>
    <row r="17" spans="1:9" ht="19.5">
      <c r="A17" s="43" t="s">
        <v>116</v>
      </c>
      <c r="B17" s="4"/>
      <c r="C17" s="4"/>
      <c r="D17" s="4"/>
      <c r="E17" s="4"/>
      <c r="F17" s="2"/>
      <c r="G17" s="28">
        <f>'BS1'!G17</f>
        <v>175265</v>
      </c>
      <c r="H17" s="28"/>
      <c r="I17" s="28">
        <v>95108</v>
      </c>
    </row>
    <row r="18" spans="1:9" ht="19.5">
      <c r="A18" s="43" t="s">
        <v>76</v>
      </c>
      <c r="B18" s="3"/>
      <c r="C18" s="3"/>
      <c r="D18" s="4"/>
      <c r="E18" s="4"/>
      <c r="F18" s="2"/>
      <c r="G18" s="28">
        <f>'BS1'!G18</f>
        <v>56</v>
      </c>
      <c r="H18" s="29"/>
      <c r="I18" s="28">
        <v>51</v>
      </c>
    </row>
    <row r="19" spans="1:9" ht="19.5">
      <c r="A19" s="41" t="s">
        <v>78</v>
      </c>
      <c r="B19" s="4"/>
      <c r="C19" s="4"/>
      <c r="D19" s="4"/>
      <c r="E19" s="4"/>
      <c r="F19" s="2"/>
      <c r="G19" s="29">
        <f>'BS1'!G25</f>
        <v>748</v>
      </c>
      <c r="H19" s="29"/>
      <c r="I19" s="29">
        <v>832</v>
      </c>
    </row>
    <row r="20" spans="1:9" ht="19.5">
      <c r="A20" s="41" t="s">
        <v>79</v>
      </c>
      <c r="B20" s="4"/>
      <c r="C20" s="4"/>
      <c r="D20" s="4"/>
      <c r="E20" s="4"/>
      <c r="F20" s="2"/>
      <c r="G20" s="29">
        <f>'BS1'!G26</f>
        <v>0</v>
      </c>
      <c r="H20" s="29"/>
      <c r="I20" s="29">
        <v>642</v>
      </c>
    </row>
    <row r="21" spans="1:9" ht="20.25" thickBot="1">
      <c r="A21" s="41"/>
      <c r="B21" s="4"/>
      <c r="C21" s="4"/>
      <c r="D21" s="4"/>
      <c r="E21" s="4"/>
      <c r="F21" s="2"/>
      <c r="G21" s="51">
        <f>SUM(G17:G20)</f>
        <v>176069</v>
      </c>
      <c r="H21" s="51">
        <f>SUM(H17:H20)</f>
        <v>0</v>
      </c>
      <c r="I21" s="51">
        <f>SUM(I17:I20)</f>
        <v>96633</v>
      </c>
    </row>
    <row r="22" spans="1:9" ht="20.25" thickTop="1">
      <c r="A22" s="58"/>
      <c r="B22" s="4"/>
      <c r="C22" s="4"/>
      <c r="D22" s="4"/>
      <c r="E22" s="4"/>
      <c r="F22" s="2"/>
      <c r="G22" s="6"/>
      <c r="H22" s="6"/>
      <c r="I22" s="6"/>
    </row>
    <row r="23" spans="1:9" ht="19.5">
      <c r="A23" s="43" t="s">
        <v>99</v>
      </c>
      <c r="B23" s="3"/>
      <c r="C23" s="3"/>
      <c r="D23" s="4"/>
      <c r="E23" s="4"/>
      <c r="F23" s="4"/>
      <c r="G23" s="61">
        <f>'BS'!G35</f>
        <v>0.5233556393649201</v>
      </c>
      <c r="H23" s="40"/>
      <c r="I23" s="61">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7"/>
  <sheetViews>
    <sheetView zoomScale="60" zoomScaleNormal="60" zoomScalePageLayoutView="0" workbookViewId="0" topLeftCell="A10">
      <selection activeCell="T26" sqref="T26"/>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7.57421875" style="175"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Balance Sheet as at 31 December 2008</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15" ht="15.75">
      <c r="A8" s="4"/>
      <c r="B8" s="4"/>
      <c r="C8" s="4"/>
      <c r="D8" s="4"/>
      <c r="E8" s="4"/>
      <c r="G8" s="8" t="str">
        <f>'BS'!G8</f>
        <v>31/12/2008</v>
      </c>
      <c r="H8" s="9"/>
      <c r="I8" s="8" t="str">
        <f>'BS'!I8</f>
        <v>31/12/2007</v>
      </c>
      <c r="N8" s="172" t="s">
        <v>121</v>
      </c>
      <c r="O8" s="175" t="s">
        <v>124</v>
      </c>
    </row>
    <row r="9" spans="1:15" ht="15.75">
      <c r="A9" s="4"/>
      <c r="B9" s="4"/>
      <c r="C9" s="4"/>
      <c r="D9" s="4"/>
      <c r="E9" s="4"/>
      <c r="G9" s="15" t="s">
        <v>30</v>
      </c>
      <c r="H9" s="9"/>
      <c r="I9" s="15" t="s">
        <v>28</v>
      </c>
      <c r="N9" s="172" t="s">
        <v>122</v>
      </c>
      <c r="O9" s="175" t="s">
        <v>125</v>
      </c>
    </row>
    <row r="10" spans="1:15" ht="19.5">
      <c r="A10" s="41"/>
      <c r="B10" s="4"/>
      <c r="C10" s="4"/>
      <c r="D10" s="4"/>
      <c r="E10" s="4"/>
      <c r="G10" s="10" t="s">
        <v>2</v>
      </c>
      <c r="H10" s="6"/>
      <c r="I10" s="10" t="s">
        <v>2</v>
      </c>
      <c r="L10" s="162" t="s">
        <v>120</v>
      </c>
      <c r="M10" s="162" t="s">
        <v>119</v>
      </c>
      <c r="N10" s="172" t="s">
        <v>123</v>
      </c>
      <c r="O10" s="175" t="s">
        <v>126</v>
      </c>
    </row>
    <row r="11" spans="1:9" ht="18.75">
      <c r="A11" s="41"/>
      <c r="B11" s="4"/>
      <c r="C11" s="4"/>
      <c r="D11" s="4"/>
      <c r="E11" s="4"/>
      <c r="G11" s="6"/>
      <c r="H11" s="6"/>
      <c r="I11" s="6"/>
    </row>
    <row r="12" spans="1:9" ht="19.5">
      <c r="A12" s="57" t="s">
        <v>73</v>
      </c>
      <c r="B12" s="4"/>
      <c r="C12" s="4"/>
      <c r="D12" s="4"/>
      <c r="E12" s="4"/>
      <c r="G12" s="6"/>
      <c r="H12" s="6"/>
      <c r="I12" s="6"/>
    </row>
    <row r="13" spans="1:9" ht="19.5">
      <c r="A13" s="57"/>
      <c r="B13" s="4"/>
      <c r="C13" s="4"/>
      <c r="D13" s="4"/>
      <c r="E13" s="4"/>
      <c r="G13" s="6"/>
      <c r="H13" s="6"/>
      <c r="I13" s="6"/>
    </row>
    <row r="14" spans="1:12" ht="19.5">
      <c r="A14" s="42" t="s">
        <v>74</v>
      </c>
      <c r="B14" s="4"/>
      <c r="C14" s="4"/>
      <c r="D14" s="4"/>
      <c r="E14" s="4"/>
      <c r="G14" s="6"/>
      <c r="H14" s="6"/>
      <c r="I14" s="6"/>
      <c r="L14" s="168"/>
    </row>
    <row r="15" spans="1:13" ht="19.5">
      <c r="A15" s="41" t="s">
        <v>9</v>
      </c>
      <c r="B15" s="3"/>
      <c r="C15" s="3"/>
      <c r="D15" s="4"/>
      <c r="E15" s="4"/>
      <c r="G15" s="30">
        <v>334887</v>
      </c>
      <c r="H15" s="29"/>
      <c r="I15" s="30">
        <v>334887</v>
      </c>
      <c r="L15" s="163">
        <f>G15-I15</f>
        <v>0</v>
      </c>
      <c r="M15" s="167"/>
    </row>
    <row r="16" spans="1:14" ht="19.5">
      <c r="A16" s="41" t="s">
        <v>44</v>
      </c>
      <c r="B16" s="3"/>
      <c r="C16" s="3"/>
      <c r="D16" s="4"/>
      <c r="E16" s="4"/>
      <c r="G16" s="34">
        <v>-159622</v>
      </c>
      <c r="H16" s="29"/>
      <c r="I16" s="34">
        <v>-83942</v>
      </c>
      <c r="L16" s="163">
        <f>G16-I16</f>
        <v>-75680</v>
      </c>
      <c r="M16" s="169"/>
      <c r="N16" s="171">
        <f>L16+M16</f>
        <v>-75680</v>
      </c>
    </row>
    <row r="17" spans="1:14" ht="19.5">
      <c r="A17" s="43"/>
      <c r="B17" s="4"/>
      <c r="C17" s="4"/>
      <c r="D17" s="4"/>
      <c r="E17" s="4"/>
      <c r="G17" s="28">
        <f>SUM(G15:G16)</f>
        <v>175265</v>
      </c>
      <c r="H17" s="28" t="e">
        <f>SUM(#REF!)</f>
        <v>#REF!</v>
      </c>
      <c r="I17" s="28">
        <f>SUM(I15:I16)</f>
        <v>250945</v>
      </c>
      <c r="L17" s="168"/>
      <c r="M17" s="171"/>
      <c r="N17" s="170"/>
    </row>
    <row r="18" spans="1:14" ht="19.5">
      <c r="A18" s="41" t="s">
        <v>76</v>
      </c>
      <c r="B18" s="4"/>
      <c r="C18" s="4"/>
      <c r="D18" s="4"/>
      <c r="E18" s="4"/>
      <c r="G18" s="28">
        <v>56</v>
      </c>
      <c r="H18" s="29"/>
      <c r="I18" s="28">
        <v>55</v>
      </c>
      <c r="L18" s="163">
        <f>G18-I18</f>
        <v>1</v>
      </c>
      <c r="M18" s="171"/>
      <c r="N18" s="170"/>
    </row>
    <row r="19" spans="1:14" ht="20.25" thickBot="1">
      <c r="A19" s="43" t="s">
        <v>75</v>
      </c>
      <c r="B19" s="4"/>
      <c r="C19" s="4"/>
      <c r="D19" s="4"/>
      <c r="E19" s="4"/>
      <c r="G19" s="59">
        <f>SUM(G17:G18)</f>
        <v>175321</v>
      </c>
      <c r="H19" s="6"/>
      <c r="I19" s="59">
        <f>SUM(I17:I18)</f>
        <v>251000</v>
      </c>
      <c r="L19" s="168"/>
      <c r="M19" s="171"/>
      <c r="N19" s="170"/>
    </row>
    <row r="20" spans="1:14" ht="20.25" thickTop="1">
      <c r="A20" s="58"/>
      <c r="B20" s="4"/>
      <c r="C20" s="4"/>
      <c r="D20" s="4"/>
      <c r="E20" s="4"/>
      <c r="G20" s="6"/>
      <c r="H20" s="6"/>
      <c r="I20" s="6"/>
      <c r="L20" s="168"/>
      <c r="M20" s="171"/>
      <c r="N20" s="170"/>
    </row>
    <row r="21" spans="1:14" ht="19.5">
      <c r="A21" s="58"/>
      <c r="B21" s="4"/>
      <c r="C21" s="4"/>
      <c r="D21" s="4"/>
      <c r="E21" s="4"/>
      <c r="G21" s="6"/>
      <c r="H21" s="6"/>
      <c r="I21" s="6"/>
      <c r="L21" s="168"/>
      <c r="M21" s="171"/>
      <c r="N21" s="170"/>
    </row>
    <row r="22" spans="1:14" ht="19.5">
      <c r="A22" s="42" t="s">
        <v>43</v>
      </c>
      <c r="B22" s="4"/>
      <c r="C22" s="4"/>
      <c r="D22" s="4"/>
      <c r="E22" s="4"/>
      <c r="G22" s="28"/>
      <c r="H22" s="29"/>
      <c r="I22" s="28"/>
      <c r="L22" s="168"/>
      <c r="M22" s="171"/>
      <c r="N22" s="170"/>
    </row>
    <row r="23" spans="1:15" ht="19.5">
      <c r="A23" s="41" t="s">
        <v>77</v>
      </c>
      <c r="B23" s="4"/>
      <c r="C23" s="4"/>
      <c r="D23" s="4"/>
      <c r="E23" s="4"/>
      <c r="G23" s="31">
        <v>0</v>
      </c>
      <c r="H23" s="29"/>
      <c r="I23" s="31">
        <v>130222</v>
      </c>
      <c r="L23" s="163">
        <f>G23-I23</f>
        <v>-130222</v>
      </c>
      <c r="M23" s="171">
        <v>0</v>
      </c>
      <c r="N23" s="170"/>
      <c r="O23" s="178">
        <f>L23+M23</f>
        <v>-130222</v>
      </c>
    </row>
    <row r="24" spans="1:16" ht="19.5">
      <c r="A24" s="41" t="s">
        <v>152</v>
      </c>
      <c r="B24" s="4"/>
      <c r="C24" s="4"/>
      <c r="D24" s="4"/>
      <c r="E24" s="4"/>
      <c r="G24" s="158">
        <v>299</v>
      </c>
      <c r="H24" s="29"/>
      <c r="I24" s="32">
        <v>57</v>
      </c>
      <c r="L24" s="163">
        <f>G24-I24</f>
        <v>242</v>
      </c>
      <c r="M24" s="171"/>
      <c r="N24" s="170"/>
      <c r="O24" s="190">
        <f>L24+M24</f>
        <v>242</v>
      </c>
      <c r="P24" s="188"/>
    </row>
    <row r="25" spans="1:15" ht="19.5">
      <c r="A25" s="41" t="s">
        <v>78</v>
      </c>
      <c r="B25" s="4"/>
      <c r="C25" s="4"/>
      <c r="D25" s="4"/>
      <c r="E25" s="4"/>
      <c r="G25" s="158">
        <v>748</v>
      </c>
      <c r="H25" s="29"/>
      <c r="I25" s="32">
        <v>748</v>
      </c>
      <c r="L25" s="163">
        <f>G25-I25</f>
        <v>0</v>
      </c>
      <c r="M25" s="171"/>
      <c r="N25" s="171"/>
      <c r="O25" s="176">
        <f>L25+M25</f>
        <v>0</v>
      </c>
    </row>
    <row r="26" spans="1:15" ht="19.5">
      <c r="A26" s="41" t="s">
        <v>79</v>
      </c>
      <c r="B26" s="4"/>
      <c r="C26" s="4"/>
      <c r="D26" s="4"/>
      <c r="E26" s="4"/>
      <c r="G26" s="33">
        <v>0</v>
      </c>
      <c r="H26" s="29"/>
      <c r="I26" s="33">
        <v>52</v>
      </c>
      <c r="L26" s="163">
        <f>G26-I26</f>
        <v>-52</v>
      </c>
      <c r="M26" s="171"/>
      <c r="N26" s="171"/>
      <c r="O26" s="176">
        <f>L26+M26</f>
        <v>-52</v>
      </c>
    </row>
    <row r="27" spans="1:14" ht="19.5">
      <c r="A27" s="41"/>
      <c r="B27" s="4"/>
      <c r="C27" s="4"/>
      <c r="D27" s="4"/>
      <c r="E27" s="4"/>
      <c r="G27" s="60">
        <f>SUM(G23:G26)</f>
        <v>1047</v>
      </c>
      <c r="H27" s="29" t="e">
        <f>SUM(H17:H26)</f>
        <v>#REF!</v>
      </c>
      <c r="I27" s="60">
        <f>SUM(I23:I26)</f>
        <v>131079</v>
      </c>
      <c r="L27" s="168"/>
      <c r="M27" s="171"/>
      <c r="N27" s="171"/>
    </row>
    <row r="28" spans="1:14" ht="19.5">
      <c r="A28" s="58"/>
      <c r="B28" s="4"/>
      <c r="C28" s="4"/>
      <c r="D28" s="4"/>
      <c r="E28" s="4"/>
      <c r="G28" s="6"/>
      <c r="H28" s="6"/>
      <c r="I28" s="6"/>
      <c r="L28" s="168"/>
      <c r="M28" s="171"/>
      <c r="N28" s="171"/>
    </row>
    <row r="29" spans="1:14" ht="19.5">
      <c r="A29" s="42" t="s">
        <v>5</v>
      </c>
      <c r="B29" s="13"/>
      <c r="C29" s="13"/>
      <c r="D29" s="4"/>
      <c r="E29" s="4"/>
      <c r="G29" s="28"/>
      <c r="H29" s="29"/>
      <c r="I29" s="28"/>
      <c r="L29" s="168"/>
      <c r="M29" s="171"/>
      <c r="N29" s="171"/>
    </row>
    <row r="30" spans="1:15" ht="19.5">
      <c r="A30" s="41" t="s">
        <v>55</v>
      </c>
      <c r="B30" s="4"/>
      <c r="C30" s="4"/>
      <c r="D30" s="4"/>
      <c r="E30" s="4"/>
      <c r="G30" s="31">
        <f>314063+4496</f>
        <v>318559</v>
      </c>
      <c r="H30" s="29"/>
      <c r="I30" s="31">
        <v>74144</v>
      </c>
      <c r="L30" s="163">
        <f aca="true" t="shared" si="0" ref="L30:L36">G30-I30</f>
        <v>244415</v>
      </c>
      <c r="M30" s="171">
        <f>-14063-4496</f>
        <v>-18559</v>
      </c>
      <c r="N30" s="171"/>
      <c r="O30" s="178">
        <f>L30+M30</f>
        <v>225856</v>
      </c>
    </row>
    <row r="31" spans="1:15" ht="19.5">
      <c r="A31" s="41" t="s">
        <v>54</v>
      </c>
      <c r="B31" s="4"/>
      <c r="C31" s="4"/>
      <c r="D31" s="4"/>
      <c r="E31" s="4"/>
      <c r="G31" s="32">
        <f>9754</f>
        <v>9754</v>
      </c>
      <c r="H31" s="29"/>
      <c r="I31" s="32">
        <v>14262</v>
      </c>
      <c r="L31" s="163">
        <f t="shared" si="0"/>
        <v>-4508</v>
      </c>
      <c r="M31" s="171">
        <v>-891</v>
      </c>
      <c r="N31" s="171"/>
      <c r="O31" s="176">
        <f aca="true" t="shared" si="1" ref="O31:O36">L31+M31</f>
        <v>-5399</v>
      </c>
    </row>
    <row r="32" spans="1:15" ht="19.5">
      <c r="A32" s="41" t="s">
        <v>6</v>
      </c>
      <c r="B32" s="4"/>
      <c r="C32" s="4"/>
      <c r="D32" s="4"/>
      <c r="E32" s="4"/>
      <c r="G32" s="32">
        <v>11613</v>
      </c>
      <c r="H32" s="29"/>
      <c r="I32" s="32">
        <v>13130</v>
      </c>
      <c r="L32" s="163">
        <f t="shared" si="0"/>
        <v>-1517</v>
      </c>
      <c r="M32" s="171"/>
      <c r="N32" s="171"/>
      <c r="O32" s="176">
        <f t="shared" si="1"/>
        <v>-1517</v>
      </c>
    </row>
    <row r="33" spans="1:16" ht="19.5">
      <c r="A33" s="41" t="s">
        <v>56</v>
      </c>
      <c r="B33" s="4"/>
      <c r="C33" s="4"/>
      <c r="D33" s="4"/>
      <c r="E33" s="4"/>
      <c r="G33" s="32">
        <f>37276-299-103</f>
        <v>36874</v>
      </c>
      <c r="H33" s="29"/>
      <c r="I33" s="32">
        <v>52651</v>
      </c>
      <c r="L33" s="163">
        <f t="shared" si="0"/>
        <v>-15777</v>
      </c>
      <c r="M33" s="171">
        <v>-2157</v>
      </c>
      <c r="N33" s="171"/>
      <c r="O33" s="176">
        <f t="shared" si="1"/>
        <v>-17934</v>
      </c>
      <c r="P33" s="181">
        <f>SUM(O31:O33)</f>
        <v>-24850</v>
      </c>
    </row>
    <row r="34" spans="1:16" ht="19.5">
      <c r="A34" s="41" t="s">
        <v>152</v>
      </c>
      <c r="B34" s="4"/>
      <c r="C34" s="4"/>
      <c r="D34" s="4"/>
      <c r="E34" s="4"/>
      <c r="G34" s="158">
        <v>103</v>
      </c>
      <c r="H34" s="29"/>
      <c r="I34" s="32">
        <v>56</v>
      </c>
      <c r="L34" s="163">
        <f t="shared" si="0"/>
        <v>47</v>
      </c>
      <c r="M34" s="171"/>
      <c r="N34" s="171"/>
      <c r="O34" s="190">
        <f t="shared" si="1"/>
        <v>47</v>
      </c>
      <c r="P34" s="189"/>
    </row>
    <row r="35" spans="1:15" ht="19.5">
      <c r="A35" s="41" t="s">
        <v>7</v>
      </c>
      <c r="B35" s="4"/>
      <c r="C35" s="4"/>
      <c r="D35" s="4"/>
      <c r="E35" s="4"/>
      <c r="G35" s="32">
        <v>4709</v>
      </c>
      <c r="H35" s="29"/>
      <c r="I35" s="32">
        <v>26529</v>
      </c>
      <c r="L35" s="182">
        <f t="shared" si="0"/>
        <v>-21820</v>
      </c>
      <c r="M35" s="171">
        <v>-2</v>
      </c>
      <c r="N35" s="171"/>
      <c r="O35" s="178">
        <f t="shared" si="1"/>
        <v>-21822</v>
      </c>
    </row>
    <row r="36" spans="1:15" ht="19.5">
      <c r="A36" s="41" t="s">
        <v>8</v>
      </c>
      <c r="B36" s="4"/>
      <c r="C36" s="4"/>
      <c r="D36" s="4"/>
      <c r="E36" s="4"/>
      <c r="G36" s="33">
        <v>523</v>
      </c>
      <c r="H36" s="29"/>
      <c r="I36" s="33">
        <v>1073</v>
      </c>
      <c r="L36" s="163">
        <f t="shared" si="0"/>
        <v>-550</v>
      </c>
      <c r="M36" s="171"/>
      <c r="N36" s="171"/>
      <c r="O36" s="178">
        <f t="shared" si="1"/>
        <v>-550</v>
      </c>
    </row>
    <row r="37" spans="1:14" ht="19.5">
      <c r="A37" s="41"/>
      <c r="B37" s="4"/>
      <c r="C37" s="4"/>
      <c r="D37" s="4"/>
      <c r="E37" s="4"/>
      <c r="G37" s="28">
        <f>SUM(G30:G36)</f>
        <v>382135</v>
      </c>
      <c r="H37" s="29"/>
      <c r="I37" s="28">
        <f>SUM(I30:I36)</f>
        <v>181845</v>
      </c>
      <c r="L37" s="168"/>
      <c r="M37" s="171"/>
      <c r="N37" s="171"/>
    </row>
    <row r="38" spans="1:14" ht="19.5">
      <c r="A38" s="41"/>
      <c r="B38" s="4"/>
      <c r="C38" s="4"/>
      <c r="D38" s="4"/>
      <c r="E38" s="4"/>
      <c r="G38" s="30"/>
      <c r="H38" s="29"/>
      <c r="I38" s="28"/>
      <c r="L38" s="168"/>
      <c r="M38" s="167"/>
      <c r="N38" s="171"/>
    </row>
    <row r="39" spans="1:14" ht="19.5">
      <c r="A39" s="43" t="s">
        <v>80</v>
      </c>
      <c r="B39" s="3"/>
      <c r="C39" s="3"/>
      <c r="D39" s="4"/>
      <c r="E39" s="4"/>
      <c r="G39" s="28">
        <f>+G37+G27</f>
        <v>383182</v>
      </c>
      <c r="H39" s="29"/>
      <c r="I39" s="28">
        <f>+I37+I27</f>
        <v>312924</v>
      </c>
      <c r="L39" s="168"/>
      <c r="M39" s="167"/>
      <c r="N39" s="171"/>
    </row>
    <row r="40" spans="1:14" ht="19.5">
      <c r="A40" s="43"/>
      <c r="B40" s="3"/>
      <c r="C40" s="3"/>
      <c r="D40" s="4"/>
      <c r="E40" s="4"/>
      <c r="G40" s="30"/>
      <c r="H40" s="29"/>
      <c r="I40" s="28"/>
      <c r="L40" s="168"/>
      <c r="M40" s="167"/>
      <c r="N40" s="171"/>
    </row>
    <row r="41" spans="1:15" ht="20.25" thickBot="1">
      <c r="A41" s="43" t="s">
        <v>81</v>
      </c>
      <c r="B41" s="4"/>
      <c r="C41" s="4"/>
      <c r="D41" s="4"/>
      <c r="E41" s="4"/>
      <c r="G41" s="51">
        <f>+G39+G19</f>
        <v>558503</v>
      </c>
      <c r="H41" s="29"/>
      <c r="I41" s="51">
        <f>+I39+I19</f>
        <v>563924</v>
      </c>
      <c r="L41" s="168"/>
      <c r="M41" s="161">
        <f>SUM(M16:M39)</f>
        <v>-21609</v>
      </c>
      <c r="N41" s="163">
        <f>SUM(N16:N39)</f>
        <v>-75680</v>
      </c>
      <c r="O41" s="176">
        <f>SUM(O15:O39)</f>
        <v>48649</v>
      </c>
    </row>
    <row r="42" spans="1:9" ht="20.25" thickTop="1">
      <c r="A42" s="41"/>
      <c r="B42" s="4"/>
      <c r="C42" s="4"/>
      <c r="D42" s="4"/>
      <c r="E42" s="4"/>
      <c r="G42" s="30"/>
      <c r="H42" s="29"/>
      <c r="I42" s="28"/>
    </row>
    <row r="44" spans="1:9" ht="19.5">
      <c r="A44" s="41"/>
      <c r="B44" s="4"/>
      <c r="C44" s="4"/>
      <c r="D44" s="4"/>
      <c r="E44" s="4"/>
      <c r="G44" s="35"/>
      <c r="H44" s="36"/>
      <c r="I44" s="35"/>
    </row>
    <row r="45" spans="2:9" ht="19.5">
      <c r="B45" s="3"/>
      <c r="C45" s="3"/>
      <c r="D45" s="4"/>
      <c r="E45" s="4"/>
      <c r="F45" s="4"/>
      <c r="G45" s="37"/>
      <c r="H45" s="38"/>
      <c r="I45" s="39"/>
    </row>
    <row r="46" spans="1:10" ht="19.5">
      <c r="A46" s="43"/>
      <c r="B46" s="3"/>
      <c r="C46" s="3"/>
      <c r="D46" s="4"/>
      <c r="E46" s="4"/>
      <c r="F46" s="4"/>
      <c r="G46" s="40"/>
      <c r="H46" s="40"/>
      <c r="I46" s="40"/>
      <c r="J46" s="14"/>
    </row>
    <row r="47" spans="1:10" ht="54" customHeight="1">
      <c r="A47" s="197" t="s">
        <v>136</v>
      </c>
      <c r="B47" s="198"/>
      <c r="C47" s="198"/>
      <c r="D47" s="198"/>
      <c r="E47" s="198"/>
      <c r="F47" s="198"/>
      <c r="G47" s="198"/>
      <c r="H47" s="198"/>
      <c r="I47" s="198"/>
      <c r="J47" s="198"/>
    </row>
    <row r="56" ht="23.25" customHeight="1"/>
  </sheetData>
  <sheetProtection/>
  <mergeCells count="1">
    <mergeCell ref="A47:J47"/>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tabSelected="1" zoomScale="60" zoomScaleNormal="60" zoomScalePageLayoutView="0" workbookViewId="0" topLeftCell="A1">
      <selection activeCell="D17" sqref="D17"/>
    </sheetView>
  </sheetViews>
  <sheetFormatPr defaultColWidth="9.140625" defaultRowHeight="12.75"/>
  <cols>
    <col min="1" max="1" width="2.57421875" style="63" customWidth="1"/>
    <col min="2" max="2" width="46.57421875" style="63" customWidth="1"/>
    <col min="3" max="3" width="23.57421875" style="63" customWidth="1"/>
    <col min="4" max="4" width="25.140625" style="63" customWidth="1"/>
    <col min="5" max="5" width="27.140625" style="63" customWidth="1"/>
    <col min="6" max="6" width="24.00390625" style="63" customWidth="1"/>
    <col min="7" max="7" width="24.8515625" style="63" customWidth="1"/>
    <col min="8" max="8" width="2.421875" style="63" customWidth="1"/>
    <col min="9" max="16384" width="9.140625" style="63" customWidth="1"/>
  </cols>
  <sheetData>
    <row r="1" ht="27">
      <c r="A1" s="49" t="s">
        <v>22</v>
      </c>
    </row>
    <row r="2" ht="26.25">
      <c r="A2" s="50" t="s">
        <v>146</v>
      </c>
    </row>
    <row r="3" ht="23.25">
      <c r="A3" s="48" t="s">
        <v>23</v>
      </c>
    </row>
    <row r="4" ht="23.25">
      <c r="A4" s="64"/>
    </row>
    <row r="5" ht="23.25">
      <c r="A5" s="64"/>
    </row>
    <row r="6" ht="23.25">
      <c r="A6" s="64"/>
    </row>
    <row r="7" spans="1:7" ht="27">
      <c r="A7" s="113" t="s">
        <v>143</v>
      </c>
      <c r="B7" s="130"/>
      <c r="C7" s="130"/>
      <c r="D7" s="130"/>
      <c r="E7" s="130"/>
      <c r="F7" s="130"/>
      <c r="G7" s="130"/>
    </row>
    <row r="8" spans="1:7" ht="22.5">
      <c r="A8" s="131"/>
      <c r="B8" s="130"/>
      <c r="C8" s="130"/>
      <c r="D8" s="130"/>
      <c r="E8" s="130"/>
      <c r="F8" s="130"/>
      <c r="G8" s="130"/>
    </row>
    <row r="9" spans="1:7" ht="20.25">
      <c r="A9" s="132"/>
      <c r="B9" s="130"/>
      <c r="C9" s="133"/>
      <c r="D9" s="133"/>
      <c r="E9" s="133"/>
      <c r="F9" s="133"/>
      <c r="G9" s="133"/>
    </row>
    <row r="10" spans="1:7" ht="36.75" customHeight="1">
      <c r="A10" s="132"/>
      <c r="B10" s="130"/>
      <c r="C10" s="134" t="s">
        <v>88</v>
      </c>
      <c r="D10" s="135"/>
      <c r="E10" s="136"/>
      <c r="F10" s="137"/>
      <c r="G10" s="137"/>
    </row>
    <row r="11" spans="1:9" s="68" customFormat="1" ht="22.5">
      <c r="A11" s="96"/>
      <c r="B11" s="96"/>
      <c r="C11" s="138" t="s">
        <v>82</v>
      </c>
      <c r="D11" s="138" t="s">
        <v>84</v>
      </c>
      <c r="E11" s="138" t="s">
        <v>40</v>
      </c>
      <c r="F11" s="139" t="s">
        <v>87</v>
      </c>
      <c r="G11" s="139" t="s">
        <v>40</v>
      </c>
      <c r="H11" s="67"/>
      <c r="I11" s="67"/>
    </row>
    <row r="12" spans="1:9" s="68" customFormat="1" ht="22.5">
      <c r="A12" s="96"/>
      <c r="B12" s="96"/>
      <c r="C12" s="138" t="s">
        <v>83</v>
      </c>
      <c r="D12" s="138" t="s">
        <v>85</v>
      </c>
      <c r="E12" s="138"/>
      <c r="F12" s="139" t="s">
        <v>86</v>
      </c>
      <c r="G12" s="139" t="s">
        <v>89</v>
      </c>
      <c r="H12" s="67"/>
      <c r="I12" s="67"/>
    </row>
    <row r="13" spans="1:9" s="68" customFormat="1" ht="22.5">
      <c r="A13" s="96"/>
      <c r="B13" s="96"/>
      <c r="C13" s="140" t="s">
        <v>2</v>
      </c>
      <c r="D13" s="140" t="s">
        <v>2</v>
      </c>
      <c r="E13" s="140" t="s">
        <v>2</v>
      </c>
      <c r="F13" s="140"/>
      <c r="G13" s="140" t="s">
        <v>2</v>
      </c>
      <c r="H13" s="67"/>
      <c r="I13" s="67"/>
    </row>
    <row r="14" spans="1:9" ht="24.75" customHeight="1">
      <c r="A14" s="101"/>
      <c r="B14" s="101"/>
      <c r="C14" s="101"/>
      <c r="D14" s="101"/>
      <c r="E14" s="101"/>
      <c r="F14" s="101"/>
      <c r="G14" s="101"/>
      <c r="H14" s="25"/>
      <c r="I14" s="25"/>
    </row>
    <row r="15" spans="1:9" ht="24.75" customHeight="1">
      <c r="A15" s="100" t="s">
        <v>41</v>
      </c>
      <c r="B15" s="130"/>
      <c r="C15" s="116">
        <v>334887</v>
      </c>
      <c r="D15" s="116">
        <f>'BS1'!I16</f>
        <v>-83942</v>
      </c>
      <c r="E15" s="116">
        <f>SUM(C15:D15)</f>
        <v>250945</v>
      </c>
      <c r="F15" s="116">
        <v>55</v>
      </c>
      <c r="G15" s="116">
        <f>SUM(E15:F15)</f>
        <v>251000</v>
      </c>
      <c r="H15" s="25"/>
      <c r="I15" s="25"/>
    </row>
    <row r="16" spans="1:9" ht="24.75" customHeight="1">
      <c r="A16" s="100"/>
      <c r="B16" s="130"/>
      <c r="C16" s="116"/>
      <c r="D16" s="116"/>
      <c r="E16" s="116"/>
      <c r="F16" s="116"/>
      <c r="G16" s="116"/>
      <c r="H16" s="25"/>
      <c r="I16" s="25"/>
    </row>
    <row r="17" spans="1:9" ht="24.75" customHeight="1">
      <c r="A17" s="100" t="s">
        <v>132</v>
      </c>
      <c r="B17" s="130"/>
      <c r="C17" s="116">
        <v>0</v>
      </c>
      <c r="D17" s="116">
        <f>PL!I26</f>
        <v>-75679</v>
      </c>
      <c r="E17" s="116">
        <f>SUM(C17:D17)</f>
        <v>-75679</v>
      </c>
      <c r="F17" s="116">
        <v>0</v>
      </c>
      <c r="G17" s="116">
        <f>SUM(E17:F17)</f>
        <v>-75679</v>
      </c>
      <c r="H17" s="25"/>
      <c r="I17" s="25"/>
    </row>
    <row r="18" spans="1:9" ht="24.75" customHeight="1">
      <c r="A18" s="100"/>
      <c r="B18" s="130"/>
      <c r="C18" s="116"/>
      <c r="D18" s="116"/>
      <c r="E18" s="116"/>
      <c r="F18" s="116"/>
      <c r="G18" s="116"/>
      <c r="H18" s="25"/>
      <c r="I18" s="25"/>
    </row>
    <row r="19" spans="1:9" ht="24.75" customHeight="1" thickBot="1">
      <c r="A19" s="95" t="s">
        <v>67</v>
      </c>
      <c r="B19" s="130"/>
      <c r="C19" s="141">
        <f>SUM(C15:C18)</f>
        <v>334887</v>
      </c>
      <c r="D19" s="141">
        <f>SUM(D15:D18)</f>
        <v>-159621</v>
      </c>
      <c r="E19" s="141">
        <f>SUM(E15:E18)</f>
        <v>175266</v>
      </c>
      <c r="F19" s="141">
        <f>SUM(F15:F18)</f>
        <v>55</v>
      </c>
      <c r="G19" s="141">
        <f>SUM(G15:G18)</f>
        <v>175321</v>
      </c>
      <c r="H19" s="25"/>
      <c r="I19" s="25"/>
    </row>
    <row r="20" spans="1:9" ht="21" thickTop="1">
      <c r="A20" s="101"/>
      <c r="B20" s="101"/>
      <c r="C20" s="124"/>
      <c r="D20" s="124"/>
      <c r="E20" s="124"/>
      <c r="F20" s="124"/>
      <c r="G20" s="124"/>
      <c r="H20" s="25"/>
      <c r="I20" s="25"/>
    </row>
    <row r="21" spans="1:9" ht="20.25">
      <c r="A21" s="25"/>
      <c r="B21" s="25"/>
      <c r="C21" s="69"/>
      <c r="D21" s="69"/>
      <c r="E21" s="69"/>
      <c r="F21" s="69"/>
      <c r="G21" s="69"/>
      <c r="H21" s="25"/>
      <c r="I21" s="25"/>
    </row>
    <row r="22" spans="1:9" ht="20.25">
      <c r="A22" s="25"/>
      <c r="B22" s="25"/>
      <c r="C22" s="69"/>
      <c r="D22" s="69"/>
      <c r="E22" s="69"/>
      <c r="F22" s="69"/>
      <c r="G22" s="69"/>
      <c r="H22" s="25"/>
      <c r="I22" s="25"/>
    </row>
    <row r="23" spans="1:9" ht="20.25">
      <c r="A23" s="25"/>
      <c r="B23" s="25"/>
      <c r="C23" s="69"/>
      <c r="D23" s="69"/>
      <c r="E23" s="69"/>
      <c r="F23" s="69"/>
      <c r="G23" s="69"/>
      <c r="H23" s="25"/>
      <c r="I23" s="25"/>
    </row>
    <row r="24" spans="1:9" ht="20.25">
      <c r="A24" s="25"/>
      <c r="B24" s="25"/>
      <c r="C24" s="69"/>
      <c r="D24" s="69"/>
      <c r="E24" s="69"/>
      <c r="F24" s="69"/>
      <c r="G24" s="69"/>
      <c r="H24" s="25"/>
      <c r="I24" s="25"/>
    </row>
    <row r="25" spans="1:9" ht="20.25">
      <c r="A25" s="25"/>
      <c r="B25" s="25"/>
      <c r="C25" s="69"/>
      <c r="D25" s="69"/>
      <c r="E25" s="69"/>
      <c r="F25" s="69"/>
      <c r="G25" s="69"/>
      <c r="H25" s="25"/>
      <c r="I25" s="25"/>
    </row>
    <row r="26" spans="1:9" ht="20.25">
      <c r="A26" s="25"/>
      <c r="B26" s="25"/>
      <c r="C26" s="69"/>
      <c r="D26" s="69"/>
      <c r="E26" s="69"/>
      <c r="F26" s="69"/>
      <c r="G26" s="69"/>
      <c r="H26" s="25"/>
      <c r="I26" s="25"/>
    </row>
    <row r="27" spans="1:9" ht="20.25">
      <c r="A27" s="25"/>
      <c r="B27" s="25"/>
      <c r="C27" s="69"/>
      <c r="D27" s="69"/>
      <c r="E27" s="69"/>
      <c r="F27" s="69"/>
      <c r="G27" s="69"/>
      <c r="H27" s="25"/>
      <c r="I27" s="25"/>
    </row>
    <row r="28" spans="1:9" ht="27">
      <c r="A28" s="113" t="s">
        <v>142</v>
      </c>
      <c r="B28" s="130"/>
      <c r="C28" s="130"/>
      <c r="D28" s="130"/>
      <c r="E28" s="130"/>
      <c r="F28" s="130"/>
      <c r="G28" s="130"/>
      <c r="H28" s="25"/>
      <c r="I28" s="25"/>
    </row>
    <row r="29" spans="1:9" ht="22.5">
      <c r="A29" s="131"/>
      <c r="B29" s="130"/>
      <c r="C29" s="130"/>
      <c r="D29" s="130"/>
      <c r="E29" s="130"/>
      <c r="F29" s="130"/>
      <c r="G29" s="130"/>
      <c r="H29" s="25"/>
      <c r="I29" s="25"/>
    </row>
    <row r="30" spans="1:9" ht="20.25">
      <c r="A30" s="132"/>
      <c r="B30" s="130"/>
      <c r="C30" s="133"/>
      <c r="D30" s="133"/>
      <c r="E30" s="133"/>
      <c r="F30" s="133"/>
      <c r="G30" s="133"/>
      <c r="H30" s="25"/>
      <c r="I30" s="25"/>
    </row>
    <row r="31" spans="1:9" ht="22.5">
      <c r="A31" s="132"/>
      <c r="B31" s="130"/>
      <c r="C31" s="134" t="s">
        <v>88</v>
      </c>
      <c r="D31" s="135"/>
      <c r="E31" s="136"/>
      <c r="F31" s="137"/>
      <c r="G31" s="137"/>
      <c r="H31" s="25"/>
      <c r="I31" s="25"/>
    </row>
    <row r="32" spans="1:9" ht="22.5">
      <c r="A32" s="96"/>
      <c r="B32" s="96"/>
      <c r="C32" s="138" t="s">
        <v>82</v>
      </c>
      <c r="D32" s="138" t="s">
        <v>84</v>
      </c>
      <c r="E32" s="138" t="s">
        <v>40</v>
      </c>
      <c r="F32" s="139" t="s">
        <v>87</v>
      </c>
      <c r="G32" s="139" t="s">
        <v>40</v>
      </c>
      <c r="H32" s="25"/>
      <c r="I32" s="25"/>
    </row>
    <row r="33" spans="1:9" ht="22.5">
      <c r="A33" s="96"/>
      <c r="B33" s="96"/>
      <c r="C33" s="138" t="s">
        <v>83</v>
      </c>
      <c r="D33" s="138" t="s">
        <v>85</v>
      </c>
      <c r="E33" s="138"/>
      <c r="F33" s="139" t="s">
        <v>86</v>
      </c>
      <c r="G33" s="139" t="s">
        <v>89</v>
      </c>
      <c r="H33" s="25"/>
      <c r="I33" s="25"/>
    </row>
    <row r="34" spans="1:7" ht="22.5">
      <c r="A34" s="96"/>
      <c r="B34" s="96"/>
      <c r="C34" s="140" t="s">
        <v>2</v>
      </c>
      <c r="D34" s="140" t="s">
        <v>2</v>
      </c>
      <c r="E34" s="140" t="s">
        <v>2</v>
      </c>
      <c r="F34" s="140"/>
      <c r="G34" s="140" t="s">
        <v>2</v>
      </c>
    </row>
    <row r="35" spans="1:7" ht="20.25">
      <c r="A35" s="101"/>
      <c r="B35" s="101"/>
      <c r="C35" s="101"/>
      <c r="D35" s="101"/>
      <c r="E35" s="101"/>
      <c r="F35" s="101"/>
      <c r="G35" s="101"/>
    </row>
    <row r="36" spans="1:7" ht="23.25" customHeight="1">
      <c r="A36" s="100" t="s">
        <v>41</v>
      </c>
      <c r="B36" s="130"/>
      <c r="C36" s="116">
        <v>334887</v>
      </c>
      <c r="D36" s="116">
        <v>-287344</v>
      </c>
      <c r="E36" s="116">
        <f>SUM(C36:D36)</f>
        <v>47543</v>
      </c>
      <c r="F36" s="116">
        <v>54</v>
      </c>
      <c r="G36" s="116">
        <f>SUM(E36:F36)</f>
        <v>47597</v>
      </c>
    </row>
    <row r="37" spans="1:7" ht="24.75" customHeight="1">
      <c r="A37" s="100"/>
      <c r="B37" s="130"/>
      <c r="C37" s="116"/>
      <c r="D37" s="116"/>
      <c r="E37" s="116"/>
      <c r="F37" s="116"/>
      <c r="G37" s="116"/>
    </row>
    <row r="38" spans="1:7" ht="39" customHeight="1">
      <c r="A38" s="100" t="s">
        <v>132</v>
      </c>
      <c r="B38" s="130"/>
      <c r="C38" s="116">
        <v>0</v>
      </c>
      <c r="D38" s="116">
        <f>PL!J26</f>
        <v>203402</v>
      </c>
      <c r="E38" s="116">
        <f>SUM(C38:D38)</f>
        <v>203402</v>
      </c>
      <c r="F38" s="116">
        <v>1</v>
      </c>
      <c r="G38" s="116">
        <f>SUM(E38:F38)</f>
        <v>203403</v>
      </c>
    </row>
    <row r="39" spans="1:7" ht="36.75" customHeight="1">
      <c r="A39" s="100"/>
      <c r="B39" s="130"/>
      <c r="C39" s="116"/>
      <c r="D39" s="116"/>
      <c r="E39" s="116"/>
      <c r="F39" s="116"/>
      <c r="G39" s="116"/>
    </row>
    <row r="40" spans="1:9" s="68" customFormat="1" ht="32.25" customHeight="1" thickBot="1">
      <c r="A40" s="95" t="s">
        <v>67</v>
      </c>
      <c r="B40" s="130"/>
      <c r="C40" s="141">
        <f>SUM(C36:C39)</f>
        <v>334887</v>
      </c>
      <c r="D40" s="141">
        <f>SUM(D36:D39)</f>
        <v>-83942</v>
      </c>
      <c r="E40" s="141">
        <f>SUM(E36:E39)</f>
        <v>250945</v>
      </c>
      <c r="F40" s="141">
        <f>SUM(F36:F39)</f>
        <v>55</v>
      </c>
      <c r="G40" s="141">
        <f>SUM(G36:G39)</f>
        <v>251000</v>
      </c>
      <c r="H40" s="67"/>
      <c r="I40" s="67"/>
    </row>
    <row r="41" spans="1:9" ht="51" customHeight="1" thickTop="1">
      <c r="A41" s="101"/>
      <c r="B41" s="101"/>
      <c r="C41" s="124"/>
      <c r="D41" s="124"/>
      <c r="E41" s="124"/>
      <c r="F41" s="124"/>
      <c r="G41" s="124"/>
      <c r="H41" s="25"/>
      <c r="I41" s="25"/>
    </row>
    <row r="42" spans="1:9" ht="20.25">
      <c r="A42" s="25"/>
      <c r="B42" s="25"/>
      <c r="C42" s="69"/>
      <c r="D42" s="69"/>
      <c r="E42" s="69"/>
      <c r="F42" s="69"/>
      <c r="G42" s="69"/>
      <c r="H42" s="25"/>
      <c r="I42" s="25"/>
    </row>
    <row r="43" spans="1:9" ht="37.5" customHeight="1">
      <c r="A43" s="25"/>
      <c r="B43" s="25"/>
      <c r="C43" s="69"/>
      <c r="D43" s="69"/>
      <c r="E43" s="69"/>
      <c r="F43" s="69"/>
      <c r="G43" s="69"/>
      <c r="H43" s="25"/>
      <c r="I43" s="25"/>
    </row>
    <row r="44" spans="1:9" ht="20.25">
      <c r="A44" s="25"/>
      <c r="B44" s="25"/>
      <c r="C44" s="69"/>
      <c r="D44" s="69"/>
      <c r="E44" s="69"/>
      <c r="F44" s="69"/>
      <c r="G44" s="69"/>
      <c r="H44" s="25"/>
      <c r="I44" s="25"/>
    </row>
    <row r="45" spans="1:9" ht="20.25">
      <c r="A45" s="25"/>
      <c r="B45" s="25"/>
      <c r="C45" s="69"/>
      <c r="D45" s="69"/>
      <c r="E45" s="69"/>
      <c r="F45" s="69"/>
      <c r="G45" s="69"/>
      <c r="H45" s="25"/>
      <c r="I45" s="25"/>
    </row>
    <row r="46" spans="1:9" ht="20.25">
      <c r="A46" s="25"/>
      <c r="B46" s="25"/>
      <c r="C46" s="69"/>
      <c r="D46" s="69"/>
      <c r="E46" s="69"/>
      <c r="F46" s="69"/>
      <c r="G46" s="69"/>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42</v>
      </c>
      <c r="B49" s="25"/>
      <c r="C49" s="25"/>
      <c r="D49" s="25"/>
      <c r="E49" s="25"/>
      <c r="F49" s="25"/>
      <c r="G49" s="25"/>
      <c r="H49" s="25"/>
      <c r="I49" s="25"/>
    </row>
    <row r="50" spans="1:9" ht="20.25">
      <c r="A50" s="25" t="s">
        <v>133</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sheetProtection/>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zoomScale="50" zoomScaleNormal="50" zoomScalePageLayoutView="0" workbookViewId="0" topLeftCell="A1">
      <pane xSplit="5" ySplit="10" topLeftCell="F23" activePane="bottomRight" state="frozen"/>
      <selection pane="topLeft" activeCell="A1" sqref="A1"/>
      <selection pane="topRight" activeCell="F1" sqref="F1"/>
      <selection pane="bottomLeft" activeCell="A11" sqref="A11"/>
      <selection pane="bottomRight" activeCell="F21" sqref="F21"/>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13" t="s">
        <v>22</v>
      </c>
      <c r="B1" s="41"/>
      <c r="C1" s="41"/>
      <c r="D1" s="41"/>
      <c r="E1" s="41"/>
      <c r="F1" s="41"/>
      <c r="G1" s="41"/>
      <c r="H1" s="85"/>
      <c r="I1" s="41"/>
      <c r="J1" s="41"/>
    </row>
    <row r="2" spans="1:10" ht="24" customHeight="1">
      <c r="A2" s="114" t="s">
        <v>147</v>
      </c>
      <c r="B2" s="115"/>
      <c r="C2" s="115"/>
      <c r="D2" s="115"/>
      <c r="E2" s="115"/>
      <c r="F2" s="115"/>
      <c r="G2" s="115"/>
      <c r="H2" s="115"/>
      <c r="I2" s="115"/>
      <c r="J2" s="115"/>
    </row>
    <row r="3" spans="1:10" ht="21.75" customHeight="1">
      <c r="A3" s="48" t="s">
        <v>23</v>
      </c>
      <c r="B3" s="115"/>
      <c r="C3" s="115"/>
      <c r="D3" s="115"/>
      <c r="E3" s="115"/>
      <c r="F3" s="115"/>
      <c r="G3" s="115"/>
      <c r="H3" s="115"/>
      <c r="I3" s="115"/>
      <c r="J3" s="115"/>
    </row>
    <row r="4" spans="1:10" ht="21.75" customHeight="1">
      <c r="A4" s="41"/>
      <c r="B4" s="41"/>
      <c r="C4" s="41"/>
      <c r="D4" s="41"/>
      <c r="E4" s="41"/>
      <c r="F4" s="199" t="s">
        <v>17</v>
      </c>
      <c r="G4" s="200"/>
      <c r="H4" s="85"/>
      <c r="I4" s="199" t="s">
        <v>18</v>
      </c>
      <c r="J4" s="200"/>
    </row>
    <row r="5" spans="1:10" ht="19.5" customHeight="1">
      <c r="A5" s="41"/>
      <c r="B5" s="41"/>
      <c r="C5" s="41"/>
      <c r="D5" s="41"/>
      <c r="E5" s="41"/>
      <c r="F5" s="86" t="s">
        <v>10</v>
      </c>
      <c r="G5" s="86" t="s">
        <v>14</v>
      </c>
      <c r="H5" s="87"/>
      <c r="I5" s="86" t="s">
        <v>10</v>
      </c>
      <c r="J5" s="86" t="s">
        <v>14</v>
      </c>
    </row>
    <row r="6" spans="1:10" ht="20.25" customHeight="1">
      <c r="A6" s="41"/>
      <c r="B6" s="41"/>
      <c r="C6" s="41"/>
      <c r="D6" s="41"/>
      <c r="E6" s="41"/>
      <c r="F6" s="88" t="s">
        <v>1</v>
      </c>
      <c r="G6" s="88" t="s">
        <v>16</v>
      </c>
      <c r="H6" s="87"/>
      <c r="I6" s="88" t="s">
        <v>19</v>
      </c>
      <c r="J6" s="88" t="s">
        <v>16</v>
      </c>
    </row>
    <row r="7" spans="1:10" ht="20.25" customHeight="1">
      <c r="A7" s="41"/>
      <c r="B7" s="41"/>
      <c r="C7" s="41"/>
      <c r="D7" s="41"/>
      <c r="E7" s="41"/>
      <c r="F7" s="88" t="s">
        <v>20</v>
      </c>
      <c r="G7" s="88" t="s">
        <v>21</v>
      </c>
      <c r="H7" s="87"/>
      <c r="I7" s="88" t="s">
        <v>51</v>
      </c>
      <c r="J7" s="88" t="s">
        <v>52</v>
      </c>
    </row>
    <row r="8" spans="1:10" ht="21.75" customHeight="1">
      <c r="A8" s="41"/>
      <c r="B8" s="41"/>
      <c r="C8" s="41"/>
      <c r="D8" s="41"/>
      <c r="E8" s="41"/>
      <c r="F8" s="89" t="s">
        <v>141</v>
      </c>
      <c r="G8" s="89" t="s">
        <v>129</v>
      </c>
      <c r="H8" s="90"/>
      <c r="I8" s="89" t="str">
        <f>F8</f>
        <v>31/12/2008</v>
      </c>
      <c r="J8" s="89" t="str">
        <f>G8</f>
        <v>31/12/2007</v>
      </c>
    </row>
    <row r="9" spans="1:10" ht="23.25" customHeight="1">
      <c r="A9" s="41"/>
      <c r="B9" s="41"/>
      <c r="C9" s="41"/>
      <c r="D9" s="41"/>
      <c r="E9" s="41"/>
      <c r="F9" s="91" t="s">
        <v>2</v>
      </c>
      <c r="G9" s="91" t="s">
        <v>2</v>
      </c>
      <c r="H9" s="87"/>
      <c r="I9" s="91" t="s">
        <v>2</v>
      </c>
      <c r="J9" s="91" t="s">
        <v>2</v>
      </c>
    </row>
    <row r="10" spans="1:10" ht="15" customHeight="1">
      <c r="A10" s="41"/>
      <c r="B10" s="41"/>
      <c r="C10" s="41"/>
      <c r="D10" s="41"/>
      <c r="E10" s="41"/>
      <c r="F10" s="41"/>
      <c r="G10" s="92"/>
      <c r="H10" s="90"/>
      <c r="I10" s="92"/>
      <c r="J10" s="92"/>
    </row>
    <row r="11" spans="1:10" ht="38.25" customHeight="1">
      <c r="A11" s="41"/>
      <c r="B11" s="93" t="s">
        <v>100</v>
      </c>
      <c r="C11" s="41"/>
      <c r="D11" s="41"/>
      <c r="E11" s="41"/>
      <c r="F11" s="41"/>
      <c r="G11" s="92"/>
      <c r="H11" s="90"/>
      <c r="I11" s="92"/>
      <c r="J11" s="92"/>
    </row>
    <row r="12" spans="1:14" s="52" customFormat="1" ht="38.25" customHeight="1">
      <c r="A12" s="94"/>
      <c r="B12" s="95" t="s">
        <v>25</v>
      </c>
      <c r="C12" s="95"/>
      <c r="D12" s="96"/>
      <c r="E12" s="96"/>
      <c r="F12" s="97">
        <f>I12-16889</f>
        <v>11341</v>
      </c>
      <c r="G12" s="97">
        <v>14578</v>
      </c>
      <c r="H12" s="97"/>
      <c r="I12" s="97">
        <v>28230</v>
      </c>
      <c r="J12" s="97">
        <v>35337</v>
      </c>
      <c r="L12"/>
      <c r="N12" s="157"/>
    </row>
    <row r="13" spans="1:14" ht="38.25" customHeight="1">
      <c r="A13" s="98"/>
      <c r="B13" s="99" t="s">
        <v>101</v>
      </c>
      <c r="C13" s="100"/>
      <c r="D13" s="101"/>
      <c r="E13" s="101"/>
      <c r="F13" s="102">
        <f>I13+4709</f>
        <v>-2488</v>
      </c>
      <c r="G13" s="102">
        <v>-12949</v>
      </c>
      <c r="H13" s="103"/>
      <c r="I13" s="102">
        <v>-7197</v>
      </c>
      <c r="J13" s="102">
        <v>-20457</v>
      </c>
      <c r="L13"/>
      <c r="N13" s="157"/>
    </row>
    <row r="14" spans="1:12" ht="38.25" customHeight="1">
      <c r="A14" s="104"/>
      <c r="B14" s="105" t="s">
        <v>102</v>
      </c>
      <c r="C14" s="106"/>
      <c r="D14" s="107"/>
      <c r="E14" s="107"/>
      <c r="F14" s="97">
        <f>SUM(F12:F13)</f>
        <v>8853</v>
      </c>
      <c r="G14" s="97">
        <f>SUM(G12:G13)</f>
        <v>1629</v>
      </c>
      <c r="H14" s="103"/>
      <c r="I14" s="97">
        <f>SUM(I12:I13)</f>
        <v>21033</v>
      </c>
      <c r="J14" s="97">
        <f>SUM(J12:J13)</f>
        <v>14880</v>
      </c>
      <c r="K14" s="53"/>
      <c r="L14"/>
    </row>
    <row r="15" spans="1:14" ht="38.25" customHeight="1">
      <c r="A15" s="98"/>
      <c r="B15" s="100" t="s">
        <v>26</v>
      </c>
      <c r="C15" s="100"/>
      <c r="D15" s="101"/>
      <c r="E15" s="101"/>
      <c r="F15" s="103">
        <f>I15-2517</f>
        <v>2963</v>
      </c>
      <c r="G15" s="103">
        <v>262247</v>
      </c>
      <c r="H15" s="103"/>
      <c r="I15" s="103">
        <v>5480</v>
      </c>
      <c r="J15" s="103">
        <v>264059</v>
      </c>
      <c r="L15"/>
      <c r="N15" s="157"/>
    </row>
    <row r="16" spans="1:14" ht="38.25" customHeight="1">
      <c r="A16" s="98"/>
      <c r="B16" s="100" t="s">
        <v>103</v>
      </c>
      <c r="C16" s="100"/>
      <c r="D16" s="101"/>
      <c r="E16" s="101"/>
      <c r="F16" s="108">
        <f>I16+32702</f>
        <v>-14395</v>
      </c>
      <c r="G16" s="108">
        <v>-8454</v>
      </c>
      <c r="H16" s="108">
        <f>H14+H15-2651</f>
        <v>-2651</v>
      </c>
      <c r="I16" s="108">
        <v>-47097</v>
      </c>
      <c r="J16" s="103">
        <v>-30337</v>
      </c>
      <c r="L16"/>
      <c r="N16" s="157"/>
    </row>
    <row r="17" spans="1:14" ht="38.25" customHeight="1">
      <c r="A17" s="98"/>
      <c r="B17" s="100" t="s">
        <v>24</v>
      </c>
      <c r="C17" s="100"/>
      <c r="D17" s="101"/>
      <c r="E17" s="101"/>
      <c r="F17" s="108">
        <f>I17+42803</f>
        <v>-13016</v>
      </c>
      <c r="G17" s="108">
        <v>-17072</v>
      </c>
      <c r="H17" s="103"/>
      <c r="I17" s="108">
        <v>-55819</v>
      </c>
      <c r="J17" s="103">
        <v>-42117</v>
      </c>
      <c r="L17"/>
      <c r="N17" s="157"/>
    </row>
    <row r="18" spans="1:12" ht="38.25" customHeight="1">
      <c r="A18" s="98"/>
      <c r="B18" s="99" t="s">
        <v>104</v>
      </c>
      <c r="C18" s="100"/>
      <c r="D18" s="101"/>
      <c r="E18" s="101"/>
      <c r="F18" s="109">
        <v>0</v>
      </c>
      <c r="G18" s="109">
        <v>0</v>
      </c>
      <c r="H18" s="103"/>
      <c r="I18" s="109">
        <v>0</v>
      </c>
      <c r="J18" s="109">
        <v>0</v>
      </c>
      <c r="L18"/>
    </row>
    <row r="19" spans="1:12" ht="38.25" customHeight="1">
      <c r="A19" s="98"/>
      <c r="B19" s="110" t="s">
        <v>105</v>
      </c>
      <c r="C19" s="100"/>
      <c r="D19" s="101"/>
      <c r="E19" s="101"/>
      <c r="F19" s="108">
        <f>SUM(F14:F18)</f>
        <v>-15595</v>
      </c>
      <c r="G19" s="108">
        <f>SUM(G14:G18)</f>
        <v>238350</v>
      </c>
      <c r="H19" s="108">
        <f>SUM(H14:H18)</f>
        <v>-2651</v>
      </c>
      <c r="I19" s="108">
        <f>SUM(I14:I17)</f>
        <v>-76403</v>
      </c>
      <c r="J19" s="108">
        <f>SUM(J14:J18)</f>
        <v>206485</v>
      </c>
      <c r="L19"/>
    </row>
    <row r="20" spans="1:14" ht="38.25" customHeight="1">
      <c r="A20" s="98"/>
      <c r="B20" s="100" t="s">
        <v>27</v>
      </c>
      <c r="C20" s="100"/>
      <c r="D20" s="101"/>
      <c r="E20" s="101"/>
      <c r="F20" s="109">
        <v>43</v>
      </c>
      <c r="G20" s="109">
        <v>-3082</v>
      </c>
      <c r="H20" s="103"/>
      <c r="I20" s="109">
        <v>725</v>
      </c>
      <c r="J20" s="109">
        <v>-3081</v>
      </c>
      <c r="L20"/>
      <c r="N20" s="157"/>
    </row>
    <row r="21" spans="1:10" ht="38.25" customHeight="1">
      <c r="A21" s="98"/>
      <c r="B21" s="110" t="s">
        <v>106</v>
      </c>
      <c r="C21" s="100"/>
      <c r="D21" s="101"/>
      <c r="E21" s="101"/>
      <c r="F21" s="108">
        <f>SUM(F19:F20)</f>
        <v>-15552</v>
      </c>
      <c r="G21" s="108">
        <f>SUM(G19:G20)</f>
        <v>235268</v>
      </c>
      <c r="H21" s="108"/>
      <c r="I21" s="108">
        <f>SUM(I19:I20)</f>
        <v>-75678</v>
      </c>
      <c r="J21" s="108">
        <f>SUM(J19:J20)</f>
        <v>203404</v>
      </c>
    </row>
    <row r="22" spans="1:10" ht="38.25" customHeight="1">
      <c r="A22" s="98"/>
      <c r="B22" s="99" t="s">
        <v>107</v>
      </c>
      <c r="C22" s="100"/>
      <c r="D22" s="101"/>
      <c r="E22" s="101"/>
      <c r="F22" s="109">
        <v>0</v>
      </c>
      <c r="G22" s="109">
        <v>0</v>
      </c>
      <c r="H22" s="103"/>
      <c r="I22" s="109">
        <v>0</v>
      </c>
      <c r="J22" s="109">
        <v>0</v>
      </c>
    </row>
    <row r="23" spans="1:10" ht="38.25" customHeight="1">
      <c r="A23" s="98"/>
      <c r="B23" s="110" t="s">
        <v>108</v>
      </c>
      <c r="C23" s="100"/>
      <c r="D23" s="101"/>
      <c r="E23" s="101"/>
      <c r="F23" s="108">
        <f>SUM(F21:F22)</f>
        <v>-15552</v>
      </c>
      <c r="G23" s="108">
        <f>SUM(G21:G22)</f>
        <v>235268</v>
      </c>
      <c r="H23" s="108"/>
      <c r="I23" s="108">
        <f>SUM(I21:I22)</f>
        <v>-75678</v>
      </c>
      <c r="J23" s="108">
        <f>SUM(J21:J22)</f>
        <v>203404</v>
      </c>
    </row>
    <row r="24" spans="1:10" ht="38.25" customHeight="1">
      <c r="A24" s="98"/>
      <c r="B24" s="110"/>
      <c r="C24" s="100"/>
      <c r="D24" s="101"/>
      <c r="E24" s="101"/>
      <c r="F24" s="108"/>
      <c r="G24" s="108"/>
      <c r="H24" s="108"/>
      <c r="I24" s="108"/>
      <c r="J24" s="108"/>
    </row>
    <row r="25" spans="1:10" ht="38.25" customHeight="1">
      <c r="A25" s="98"/>
      <c r="B25" s="100" t="s">
        <v>109</v>
      </c>
      <c r="C25" s="41"/>
      <c r="D25" s="101"/>
      <c r="E25" s="101"/>
      <c r="F25" s="108"/>
      <c r="G25" s="108"/>
      <c r="H25" s="103"/>
      <c r="I25" s="108"/>
      <c r="J25" s="103"/>
    </row>
    <row r="26" spans="1:10" ht="38.25" customHeight="1">
      <c r="A26" s="98"/>
      <c r="B26" s="111" t="s">
        <v>110</v>
      </c>
      <c r="C26" s="41"/>
      <c r="D26" s="101"/>
      <c r="E26" s="101"/>
      <c r="F26" s="103">
        <f>F23-F27</f>
        <v>-15553</v>
      </c>
      <c r="G26" s="103">
        <f>G23-G27</f>
        <v>235268</v>
      </c>
      <c r="H26" s="103"/>
      <c r="I26" s="103">
        <f>I23-I27</f>
        <v>-75679</v>
      </c>
      <c r="J26" s="103">
        <f>J23-J27</f>
        <v>203402</v>
      </c>
    </row>
    <row r="27" spans="1:10" ht="38.25" customHeight="1" thickBot="1">
      <c r="A27" s="98"/>
      <c r="B27" s="111" t="s">
        <v>111</v>
      </c>
      <c r="C27" s="100"/>
      <c r="D27" s="101"/>
      <c r="E27" s="101"/>
      <c r="F27" s="112">
        <v>1</v>
      </c>
      <c r="G27" s="112">
        <v>0</v>
      </c>
      <c r="H27" s="103"/>
      <c r="I27" s="112">
        <v>1</v>
      </c>
      <c r="J27" s="112">
        <v>2</v>
      </c>
    </row>
    <row r="28" spans="1:10" ht="27" thickTop="1">
      <c r="A28" s="98"/>
      <c r="B28" s="99"/>
      <c r="C28" s="100"/>
      <c r="D28" s="101"/>
      <c r="E28" s="101"/>
      <c r="F28" s="103"/>
      <c r="G28" s="103"/>
      <c r="H28" s="103"/>
      <c r="I28" s="103"/>
      <c r="J28" s="103"/>
    </row>
    <row r="29" spans="1:10" ht="26.25">
      <c r="A29" s="98"/>
      <c r="B29" s="100" t="s">
        <v>112</v>
      </c>
      <c r="C29" s="100"/>
      <c r="D29" s="101"/>
      <c r="E29" s="101"/>
      <c r="F29" s="100"/>
      <c r="G29" s="100"/>
      <c r="H29" s="117"/>
      <c r="I29" s="100"/>
      <c r="J29" s="116"/>
    </row>
    <row r="30" spans="1:10" ht="15" customHeight="1">
      <c r="A30" s="98"/>
      <c r="B30" s="98"/>
      <c r="C30" s="100"/>
      <c r="D30" s="101"/>
      <c r="E30" s="101"/>
      <c r="F30" s="100"/>
      <c r="G30" s="100"/>
      <c r="H30" s="117"/>
      <c r="I30" s="100"/>
      <c r="J30" s="116"/>
    </row>
    <row r="31" spans="1:10" s="52" customFormat="1" ht="31.5" customHeight="1" thickBot="1">
      <c r="A31" s="94"/>
      <c r="B31" s="94" t="s">
        <v>11</v>
      </c>
      <c r="C31" s="95" t="s">
        <v>131</v>
      </c>
      <c r="D31" s="96"/>
      <c r="E31" s="96"/>
      <c r="F31" s="118">
        <f>F26*1000/334886726*100</f>
        <v>-4.644256936000503</v>
      </c>
      <c r="G31" s="118">
        <f>G26*1000/334886726*100</f>
        <v>70.2530084754688</v>
      </c>
      <c r="H31" s="119"/>
      <c r="I31" s="118">
        <f>I26*1000/334886726*100</f>
        <v>-22.598387491775355</v>
      </c>
      <c r="J31" s="118">
        <f>J26*1000/334886726*100</f>
        <v>60.737552195484746</v>
      </c>
    </row>
    <row r="32" spans="1:10" ht="26.25">
      <c r="A32" s="98"/>
      <c r="B32" s="98"/>
      <c r="C32" s="100" t="s">
        <v>53</v>
      </c>
      <c r="D32" s="101"/>
      <c r="E32" s="101"/>
      <c r="F32" s="100"/>
      <c r="G32" s="100"/>
      <c r="H32" s="120"/>
      <c r="I32" s="100"/>
      <c r="J32" s="120"/>
    </row>
    <row r="33" spans="1:10" ht="26.25">
      <c r="A33" s="98"/>
      <c r="B33" s="98"/>
      <c r="C33" s="100" t="s">
        <v>137</v>
      </c>
      <c r="D33" s="101"/>
      <c r="E33" s="101"/>
      <c r="F33" s="100"/>
      <c r="G33" s="100"/>
      <c r="H33" s="120"/>
      <c r="I33" s="100"/>
      <c r="J33" s="120"/>
    </row>
    <row r="34" spans="1:10" ht="15" customHeight="1">
      <c r="A34" s="98"/>
      <c r="B34" s="98"/>
      <c r="C34" s="100"/>
      <c r="D34" s="101"/>
      <c r="E34" s="101"/>
      <c r="F34" s="100"/>
      <c r="G34" s="100"/>
      <c r="H34" s="121"/>
      <c r="I34" s="100"/>
      <c r="J34" s="177"/>
    </row>
    <row r="35" spans="1:10" s="52" customFormat="1" ht="30" customHeight="1" thickBot="1">
      <c r="A35" s="94"/>
      <c r="B35" s="94" t="s">
        <v>12</v>
      </c>
      <c r="C35" s="95" t="s">
        <v>57</v>
      </c>
      <c r="D35" s="96"/>
      <c r="E35" s="96"/>
      <c r="F35" s="122">
        <f>F31</f>
        <v>-4.644256936000503</v>
      </c>
      <c r="G35" s="122">
        <f>G31</f>
        <v>70.2530084754688</v>
      </c>
      <c r="H35" s="119"/>
      <c r="I35" s="122">
        <f>I31</f>
        <v>-22.598387491775355</v>
      </c>
      <c r="J35" s="122">
        <f>J31</f>
        <v>60.737552195484746</v>
      </c>
    </row>
    <row r="36" spans="1:10" ht="26.25">
      <c r="A36" s="100"/>
      <c r="B36" s="100"/>
      <c r="C36" s="123" t="s">
        <v>29</v>
      </c>
      <c r="D36" s="101"/>
      <c r="E36" s="101"/>
      <c r="F36" s="124"/>
      <c r="G36" s="124"/>
      <c r="H36" s="125"/>
      <c r="I36" s="124"/>
      <c r="J36" s="124"/>
    </row>
    <row r="37" spans="1:10" ht="26.25">
      <c r="A37" s="100"/>
      <c r="B37" s="100"/>
      <c r="C37" s="123"/>
      <c r="D37" s="101"/>
      <c r="E37" s="101"/>
      <c r="F37" s="101"/>
      <c r="G37" s="101"/>
      <c r="H37" s="101"/>
      <c r="I37" s="101"/>
      <c r="J37" s="101"/>
    </row>
    <row r="38" spans="1:10" ht="26.25">
      <c r="A38" s="100"/>
      <c r="B38" s="100"/>
      <c r="C38" s="100"/>
      <c r="D38" s="41"/>
      <c r="E38" s="41"/>
      <c r="F38" s="41"/>
      <c r="G38" s="41"/>
      <c r="H38" s="41"/>
      <c r="I38" s="41"/>
      <c r="J38" s="41"/>
    </row>
    <row r="39" spans="1:10" ht="18.75">
      <c r="A39" s="41"/>
      <c r="B39" s="41"/>
      <c r="C39" s="41"/>
      <c r="D39" s="41"/>
      <c r="E39" s="41"/>
      <c r="F39" s="41"/>
      <c r="G39" s="41"/>
      <c r="H39" s="41"/>
      <c r="I39" s="41"/>
      <c r="J39" s="41"/>
    </row>
    <row r="40" spans="1:10" ht="44.25" customHeight="1">
      <c r="A40" s="41"/>
      <c r="B40" s="201" t="s">
        <v>134</v>
      </c>
      <c r="C40" s="202"/>
      <c r="D40" s="202"/>
      <c r="E40" s="202"/>
      <c r="F40" s="202"/>
      <c r="G40" s="202"/>
      <c r="H40" s="202"/>
      <c r="I40" s="202"/>
      <c r="J40" s="202"/>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sheetProtection/>
  <mergeCells count="3">
    <mergeCell ref="F4:G4"/>
    <mergeCell ref="I4:J4"/>
    <mergeCell ref="B40:J40"/>
  </mergeCells>
  <printOptions/>
  <pageMargins left="0.67" right="0.57" top="1" bottom="0.62" header="0.5" footer="0.5"/>
  <pageSetup fitToHeight="1" fitToWidth="1" horizontalDpi="600" verticalDpi="600" orientation="portrait" paperSize="9" scale="42" r:id="rId3"/>
  <legacyDrawing r:id="rId2"/>
</worksheet>
</file>

<file path=xl/worksheets/sheet7.xml><?xml version="1.0" encoding="utf-8"?>
<worksheet xmlns="http://schemas.openxmlformats.org/spreadsheetml/2006/main" xmlns:r="http://schemas.openxmlformats.org/officeDocument/2006/relationships">
  <dimension ref="A1:L79"/>
  <sheetViews>
    <sheetView zoomScale="60" zoomScaleNormal="60" zoomScalePageLayoutView="0" workbookViewId="0" topLeftCell="A1">
      <selection activeCell="K39" sqref="K39"/>
    </sheetView>
  </sheetViews>
  <sheetFormatPr defaultColWidth="9.140625" defaultRowHeight="12.75"/>
  <cols>
    <col min="1" max="1" width="6.00390625" style="63" customWidth="1"/>
    <col min="2" max="2" width="51.28125" style="63" customWidth="1"/>
    <col min="3" max="3" width="32.57421875" style="63" customWidth="1"/>
    <col min="4" max="4" width="20.7109375" style="63" customWidth="1"/>
    <col min="5" max="5" width="5.7109375" style="63" customWidth="1"/>
    <col min="6" max="6" width="20.7109375" style="63" customWidth="1"/>
    <col min="7" max="7" width="2.421875" style="63" customWidth="1"/>
    <col min="8" max="16384" width="9.140625" style="63" customWidth="1"/>
  </cols>
  <sheetData>
    <row r="1" ht="22.5">
      <c r="A1" s="27" t="s">
        <v>22</v>
      </c>
    </row>
    <row r="2" ht="22.5">
      <c r="A2" s="26" t="s">
        <v>144</v>
      </c>
    </row>
    <row r="3" ht="20.25">
      <c r="A3" s="23" t="s">
        <v>23</v>
      </c>
    </row>
    <row r="4" spans="1:6" ht="18.75">
      <c r="A4" s="17"/>
      <c r="D4" s="66"/>
      <c r="E4" s="70"/>
      <c r="F4" s="66"/>
    </row>
    <row r="5" spans="1:6" ht="22.5">
      <c r="A5" s="17"/>
      <c r="B5" s="62"/>
      <c r="C5" s="62"/>
      <c r="D5" s="56" t="s">
        <v>145</v>
      </c>
      <c r="E5" s="71"/>
      <c r="F5" s="56" t="s">
        <v>145</v>
      </c>
    </row>
    <row r="6" spans="1:6" ht="22.5">
      <c r="A6" s="62"/>
      <c r="B6" s="62"/>
      <c r="C6" s="62"/>
      <c r="D6" s="47" t="s">
        <v>20</v>
      </c>
      <c r="E6" s="54"/>
      <c r="F6" s="47" t="s">
        <v>20</v>
      </c>
    </row>
    <row r="7" spans="1:6" ht="22.5">
      <c r="A7" s="62"/>
      <c r="B7" s="62"/>
      <c r="C7" s="62"/>
      <c r="D7" s="46" t="s">
        <v>141</v>
      </c>
      <c r="E7" s="55"/>
      <c r="F7" s="46" t="s">
        <v>129</v>
      </c>
    </row>
    <row r="8" spans="1:6" ht="22.5">
      <c r="A8" s="62"/>
      <c r="B8" s="62"/>
      <c r="C8" s="62"/>
      <c r="D8" s="24" t="s">
        <v>2</v>
      </c>
      <c r="E8" s="54"/>
      <c r="F8" s="24" t="s">
        <v>2</v>
      </c>
    </row>
    <row r="9" spans="1:6" ht="20.25">
      <c r="A9" s="65"/>
      <c r="B9" s="62"/>
      <c r="C9" s="62"/>
      <c r="D9" s="22"/>
      <c r="E9" s="22"/>
      <c r="F9" s="22"/>
    </row>
    <row r="10" spans="1:9" ht="22.5">
      <c r="A10" s="25" t="s">
        <v>148</v>
      </c>
      <c r="B10" s="25"/>
      <c r="C10" s="25"/>
      <c r="D10" s="191">
        <f>PL!I19</f>
        <v>-76403</v>
      </c>
      <c r="E10" s="191"/>
      <c r="F10" s="72">
        <v>206485</v>
      </c>
      <c r="G10" s="73"/>
      <c r="H10" s="73"/>
      <c r="I10" s="73"/>
    </row>
    <row r="11" spans="1:9" ht="22.5">
      <c r="A11" s="25"/>
      <c r="B11" s="25"/>
      <c r="C11" s="25"/>
      <c r="D11" s="191"/>
      <c r="E11" s="191"/>
      <c r="F11" s="72"/>
      <c r="G11" s="73"/>
      <c r="H11" s="73"/>
      <c r="I11" s="73"/>
    </row>
    <row r="12" spans="1:9" ht="22.5">
      <c r="A12" s="25" t="s">
        <v>39</v>
      </c>
      <c r="B12" s="25"/>
      <c r="C12" s="25"/>
      <c r="D12" s="191"/>
      <c r="E12" s="191"/>
      <c r="F12" s="72"/>
      <c r="G12" s="73"/>
      <c r="H12" s="73"/>
      <c r="I12" s="73"/>
    </row>
    <row r="13" spans="1:9" ht="22.5">
      <c r="A13" s="25"/>
      <c r="B13" s="25"/>
      <c r="C13" s="25"/>
      <c r="D13" s="191"/>
      <c r="E13" s="191"/>
      <c r="F13" s="72"/>
      <c r="G13" s="73"/>
      <c r="H13" s="73"/>
      <c r="I13" s="73"/>
    </row>
    <row r="14" spans="1:9" ht="22.5">
      <c r="A14" s="25"/>
      <c r="B14" s="25" t="s">
        <v>153</v>
      </c>
      <c r="C14" s="25"/>
      <c r="D14" s="191">
        <f>'BS'!M33+673-'BS1'!M41+40121-721</f>
        <v>71458</v>
      </c>
      <c r="E14" s="191"/>
      <c r="F14" s="72">
        <v>-209768</v>
      </c>
      <c r="G14" s="73"/>
      <c r="H14" s="73"/>
      <c r="I14" s="73"/>
    </row>
    <row r="15" spans="1:9" ht="22.5">
      <c r="A15" s="25"/>
      <c r="B15" s="25"/>
      <c r="C15" s="25"/>
      <c r="D15" s="192"/>
      <c r="E15" s="193"/>
      <c r="F15" s="74"/>
      <c r="G15" s="73"/>
      <c r="H15" s="73"/>
      <c r="I15" s="73"/>
    </row>
    <row r="16" spans="1:10" s="68" customFormat="1" ht="30.75" customHeight="1">
      <c r="A16" s="67" t="s">
        <v>62</v>
      </c>
      <c r="B16" s="67"/>
      <c r="C16" s="67"/>
      <c r="D16" s="194">
        <f>SUM(D10:D15)</f>
        <v>-4945</v>
      </c>
      <c r="E16" s="195"/>
      <c r="F16" s="76">
        <f>SUM(F10:F15)</f>
        <v>-3283</v>
      </c>
      <c r="G16" s="78"/>
      <c r="H16" s="78"/>
      <c r="I16" s="78"/>
      <c r="J16" s="187"/>
    </row>
    <row r="17" spans="1:9" ht="22.5">
      <c r="A17" s="25"/>
      <c r="B17" s="25"/>
      <c r="C17" s="25"/>
      <c r="D17" s="191"/>
      <c r="E17" s="191"/>
      <c r="F17" s="72"/>
      <c r="G17" s="73"/>
      <c r="H17" s="73"/>
      <c r="I17" s="73"/>
    </row>
    <row r="18" spans="1:9" ht="22.5">
      <c r="A18" s="25" t="s">
        <v>47</v>
      </c>
      <c r="B18" s="25"/>
      <c r="C18" s="25"/>
      <c r="D18" s="191"/>
      <c r="E18" s="191"/>
      <c r="F18" s="72"/>
      <c r="G18" s="73"/>
      <c r="H18" s="73"/>
      <c r="I18" s="73"/>
    </row>
    <row r="19" spans="1:9" ht="22.5">
      <c r="A19" s="25"/>
      <c r="B19" s="25" t="s">
        <v>34</v>
      </c>
      <c r="C19" s="25"/>
      <c r="D19" s="191">
        <f>-'BS'!O29</f>
        <v>-1046</v>
      </c>
      <c r="E19" s="191"/>
      <c r="F19" s="72">
        <f>-8295+9624</f>
        <v>1329</v>
      </c>
      <c r="G19" s="73"/>
      <c r="H19" s="73"/>
      <c r="I19" s="73"/>
    </row>
    <row r="20" spans="1:9" ht="22.5">
      <c r="A20" s="25"/>
      <c r="B20" s="25" t="s">
        <v>35</v>
      </c>
      <c r="C20" s="25"/>
      <c r="D20" s="191">
        <f>'BS1'!P33</f>
        <v>-24850</v>
      </c>
      <c r="E20" s="191"/>
      <c r="F20" s="72">
        <v>10957</v>
      </c>
      <c r="G20" s="73"/>
      <c r="H20" s="73"/>
      <c r="I20" s="73"/>
    </row>
    <row r="21" spans="1:9" ht="22.5">
      <c r="A21" s="25"/>
      <c r="B21" s="25" t="s">
        <v>139</v>
      </c>
      <c r="C21" s="25"/>
      <c r="D21" s="191">
        <f>'BS1'!O35</f>
        <v>-21822</v>
      </c>
      <c r="E21" s="191"/>
      <c r="F21" s="72">
        <v>-4</v>
      </c>
      <c r="G21" s="73"/>
      <c r="H21" s="73"/>
      <c r="I21" s="73"/>
    </row>
    <row r="22" spans="1:9" ht="22.5">
      <c r="A22" s="25"/>
      <c r="B22" s="25"/>
      <c r="C22" s="25"/>
      <c r="D22" s="191"/>
      <c r="E22" s="191"/>
      <c r="F22" s="72"/>
      <c r="G22" s="73"/>
      <c r="H22" s="73"/>
      <c r="I22" s="73"/>
    </row>
    <row r="23" spans="1:9" s="68" customFormat="1" ht="27" customHeight="1">
      <c r="A23" s="67" t="s">
        <v>92</v>
      </c>
      <c r="B23" s="67"/>
      <c r="C23" s="67"/>
      <c r="D23" s="196">
        <f>SUM(D16:D22)</f>
        <v>-52663</v>
      </c>
      <c r="E23" s="195"/>
      <c r="F23" s="79">
        <f>SUM(F16:F22)</f>
        <v>8999</v>
      </c>
      <c r="G23" s="78"/>
      <c r="H23" s="78"/>
      <c r="I23" s="78"/>
    </row>
    <row r="24" spans="1:9" ht="22.5">
      <c r="A24" s="25"/>
      <c r="B24" s="25"/>
      <c r="C24" s="25"/>
      <c r="D24" s="191"/>
      <c r="E24" s="191"/>
      <c r="F24" s="72"/>
      <c r="G24" s="73"/>
      <c r="H24" s="73"/>
      <c r="I24" s="73"/>
    </row>
    <row r="25" spans="1:9" ht="22.5">
      <c r="A25" s="65" t="s">
        <v>36</v>
      </c>
      <c r="B25" s="25"/>
      <c r="C25" s="25"/>
      <c r="D25" s="191"/>
      <c r="E25" s="191"/>
      <c r="F25" s="72"/>
      <c r="G25" s="73"/>
      <c r="H25" s="73"/>
      <c r="I25" s="73"/>
    </row>
    <row r="26" spans="1:9" ht="22.5">
      <c r="A26" s="65"/>
      <c r="B26" s="25"/>
      <c r="C26" s="25"/>
      <c r="D26" s="191"/>
      <c r="E26" s="191"/>
      <c r="F26" s="72"/>
      <c r="G26" s="73"/>
      <c r="H26" s="73"/>
      <c r="I26" s="73"/>
    </row>
    <row r="27" spans="1:9" ht="22.5">
      <c r="A27" s="65"/>
      <c r="B27" s="80" t="s">
        <v>127</v>
      </c>
      <c r="C27" s="174"/>
      <c r="D27" s="191">
        <f>-'BS'!N15</f>
        <v>-2642</v>
      </c>
      <c r="E27" s="191"/>
      <c r="F27" s="72">
        <v>-1044</v>
      </c>
      <c r="G27" s="73"/>
      <c r="H27" s="73"/>
      <c r="I27" s="73"/>
    </row>
    <row r="28" spans="1:9" ht="22.5" hidden="1">
      <c r="A28" s="65"/>
      <c r="B28" s="80" t="s">
        <v>45</v>
      </c>
      <c r="D28" s="193">
        <f>-'BS'!O18</f>
        <v>0</v>
      </c>
      <c r="E28" s="193"/>
      <c r="F28" s="75">
        <v>0</v>
      </c>
      <c r="G28" s="73"/>
      <c r="H28" s="73"/>
      <c r="I28" s="73"/>
    </row>
    <row r="29" spans="1:9" ht="22.5">
      <c r="A29" s="65"/>
      <c r="B29" s="80"/>
      <c r="D29" s="192"/>
      <c r="E29" s="193"/>
      <c r="F29" s="74"/>
      <c r="G29" s="73"/>
      <c r="H29" s="73"/>
      <c r="I29" s="73"/>
    </row>
    <row r="30" spans="1:9" s="68" customFormat="1" ht="29.25" customHeight="1">
      <c r="A30" s="67" t="s">
        <v>90</v>
      </c>
      <c r="B30" s="81"/>
      <c r="D30" s="196">
        <f>SUM(D27:D28)</f>
        <v>-2642</v>
      </c>
      <c r="E30" s="195"/>
      <c r="F30" s="79">
        <f>SUM(F27:F28)</f>
        <v>-1044</v>
      </c>
      <c r="G30" s="78"/>
      <c r="H30" s="78"/>
      <c r="I30" s="78"/>
    </row>
    <row r="31" spans="1:9" ht="22.5">
      <c r="A31" s="25"/>
      <c r="B31" s="25"/>
      <c r="C31" s="80"/>
      <c r="D31" s="191"/>
      <c r="E31" s="191"/>
      <c r="F31" s="72"/>
      <c r="G31" s="73"/>
      <c r="H31" s="73"/>
      <c r="I31" s="73"/>
    </row>
    <row r="32" spans="1:9" ht="22.5">
      <c r="A32" s="65" t="s">
        <v>37</v>
      </c>
      <c r="B32" s="25"/>
      <c r="C32" s="25"/>
      <c r="D32" s="191"/>
      <c r="E32" s="191"/>
      <c r="F32" s="72"/>
      <c r="G32" s="73"/>
      <c r="H32" s="73"/>
      <c r="I32" s="73"/>
    </row>
    <row r="33" spans="1:9" ht="22.5">
      <c r="A33" s="65"/>
      <c r="B33" s="25"/>
      <c r="C33" s="25"/>
      <c r="D33" s="191"/>
      <c r="E33" s="191"/>
      <c r="F33" s="72"/>
      <c r="G33" s="73"/>
      <c r="H33" s="73"/>
      <c r="I33" s="73"/>
    </row>
    <row r="34" spans="1:9" ht="22.5">
      <c r="A34" s="65"/>
      <c r="B34" s="80" t="s">
        <v>46</v>
      </c>
      <c r="C34" s="25"/>
      <c r="D34" s="191">
        <f>'BS1'!O30+'BS1'!O23</f>
        <v>95634</v>
      </c>
      <c r="E34" s="191"/>
      <c r="F34" s="72">
        <v>202366</v>
      </c>
      <c r="G34" s="73"/>
      <c r="H34" s="73"/>
      <c r="I34" s="73"/>
    </row>
    <row r="35" spans="1:9" ht="22.5">
      <c r="A35" s="65"/>
      <c r="B35" s="80" t="s">
        <v>154</v>
      </c>
      <c r="C35" s="25"/>
      <c r="D35" s="191">
        <f>'BS1'!O36</f>
        <v>-550</v>
      </c>
      <c r="E35" s="191"/>
      <c r="F35" s="72">
        <v>579</v>
      </c>
      <c r="G35" s="73"/>
      <c r="H35" s="73"/>
      <c r="I35" s="73"/>
    </row>
    <row r="36" spans="1:9" ht="22.5">
      <c r="A36" s="65"/>
      <c r="B36" s="80" t="s">
        <v>151</v>
      </c>
      <c r="C36" s="25"/>
      <c r="D36" s="191">
        <v>720</v>
      </c>
      <c r="E36" s="191"/>
      <c r="F36" s="72">
        <v>34</v>
      </c>
      <c r="G36" s="73"/>
      <c r="H36" s="73"/>
      <c r="I36" s="73"/>
    </row>
    <row r="37" spans="1:9" ht="22.5">
      <c r="A37" s="65"/>
      <c r="B37" s="80" t="s">
        <v>150</v>
      </c>
      <c r="C37" s="25"/>
      <c r="D37" s="191">
        <f>-44616+4495</f>
        <v>-40121</v>
      </c>
      <c r="E37" s="191"/>
      <c r="F37" s="72">
        <v>-15679</v>
      </c>
      <c r="G37" s="73"/>
      <c r="H37" s="73"/>
      <c r="I37" s="73"/>
    </row>
    <row r="38" spans="1:9" ht="22.5">
      <c r="A38" s="65"/>
      <c r="B38" s="80" t="s">
        <v>149</v>
      </c>
      <c r="C38" s="25"/>
      <c r="D38" s="191">
        <v>0</v>
      </c>
      <c r="E38" s="191"/>
      <c r="F38" s="72">
        <v>-177528</v>
      </c>
      <c r="G38" s="73"/>
      <c r="H38" s="73"/>
      <c r="I38" s="73"/>
    </row>
    <row r="39" spans="1:9" ht="22.5">
      <c r="A39" s="65"/>
      <c r="B39" s="80" t="s">
        <v>94</v>
      </c>
      <c r="C39" s="25"/>
      <c r="D39" s="191">
        <v>0</v>
      </c>
      <c r="E39" s="191"/>
      <c r="F39" s="72">
        <v>-7601</v>
      </c>
      <c r="G39" s="73"/>
      <c r="H39" s="73"/>
      <c r="I39" s="73"/>
    </row>
    <row r="40" spans="1:9" ht="22.5">
      <c r="A40" s="65"/>
      <c r="B40" s="80" t="s">
        <v>48</v>
      </c>
      <c r="C40" s="25"/>
      <c r="D40" s="191">
        <f>+'BS1'!O24+'BS1'!O34</f>
        <v>289</v>
      </c>
      <c r="E40" s="191"/>
      <c r="F40" s="72">
        <v>-50</v>
      </c>
      <c r="G40" s="73"/>
      <c r="H40" s="73"/>
      <c r="I40" s="73"/>
    </row>
    <row r="41" spans="1:9" ht="22.5">
      <c r="A41" s="25"/>
      <c r="B41" s="80"/>
      <c r="C41" s="25"/>
      <c r="D41" s="191"/>
      <c r="E41" s="191"/>
      <c r="F41" s="72"/>
      <c r="G41" s="73"/>
      <c r="H41" s="73"/>
      <c r="I41" s="73"/>
    </row>
    <row r="42" spans="1:9" s="68" customFormat="1" ht="27.75" customHeight="1">
      <c r="A42" s="67" t="s">
        <v>91</v>
      </c>
      <c r="B42" s="67"/>
      <c r="C42" s="67"/>
      <c r="D42" s="79">
        <f>SUM(D34:D41)</f>
        <v>55972</v>
      </c>
      <c r="E42" s="77"/>
      <c r="F42" s="79">
        <f>SUM(F34:F41)</f>
        <v>2121</v>
      </c>
      <c r="G42" s="78"/>
      <c r="H42" s="78"/>
      <c r="I42" s="78"/>
    </row>
    <row r="43" spans="1:9" ht="22.5">
      <c r="A43" s="25"/>
      <c r="B43" s="25"/>
      <c r="C43" s="25"/>
      <c r="D43" s="82"/>
      <c r="E43" s="75"/>
      <c r="F43" s="82"/>
      <c r="G43" s="73"/>
      <c r="H43" s="73"/>
      <c r="I43" s="73"/>
    </row>
    <row r="44" spans="1:12" ht="22.5">
      <c r="A44" s="65" t="s">
        <v>93</v>
      </c>
      <c r="B44" s="25"/>
      <c r="C44" s="25"/>
      <c r="D44" s="75">
        <f>+D23+D30+D42</f>
        <v>667</v>
      </c>
      <c r="E44" s="75"/>
      <c r="F44" s="75">
        <f>+F23+F30+F42</f>
        <v>10076</v>
      </c>
      <c r="G44" s="73"/>
      <c r="H44" s="73"/>
      <c r="I44" s="73"/>
      <c r="L44" s="173"/>
    </row>
    <row r="45" spans="1:9" ht="22.5">
      <c r="A45" s="25"/>
      <c r="B45" s="25"/>
      <c r="C45" s="25"/>
      <c r="D45" s="72"/>
      <c r="E45" s="72"/>
      <c r="F45" s="72"/>
      <c r="G45" s="73"/>
      <c r="H45" s="73"/>
      <c r="I45" s="73"/>
    </row>
    <row r="46" spans="1:9" ht="22.5">
      <c r="A46" s="65" t="s">
        <v>38</v>
      </c>
      <c r="B46" s="25"/>
      <c r="C46" s="25"/>
      <c r="D46" s="72">
        <f>+'BS'!I27</f>
        <v>11102</v>
      </c>
      <c r="E46" s="72"/>
      <c r="F46" s="72">
        <v>1026</v>
      </c>
      <c r="G46" s="73"/>
      <c r="H46" s="73"/>
      <c r="I46" s="73"/>
    </row>
    <row r="47" spans="1:9" ht="22.5">
      <c r="A47" s="25"/>
      <c r="B47" s="25"/>
      <c r="C47" s="25"/>
      <c r="D47" s="74"/>
      <c r="E47" s="75"/>
      <c r="F47" s="74"/>
      <c r="G47" s="73"/>
      <c r="H47" s="73"/>
      <c r="I47" s="73"/>
    </row>
    <row r="48" spans="1:12" ht="28.5" customHeight="1" thickBot="1">
      <c r="A48" s="83" t="s">
        <v>70</v>
      </c>
      <c r="B48" s="25"/>
      <c r="C48" s="25"/>
      <c r="D48" s="84">
        <f>SUM(D44:D47)</f>
        <v>11769</v>
      </c>
      <c r="E48" s="77"/>
      <c r="F48" s="84">
        <f>SUM(F44:F47)</f>
        <v>11102</v>
      </c>
      <c r="G48" s="73"/>
      <c r="H48" s="159"/>
      <c r="I48" s="73"/>
      <c r="L48" s="173"/>
    </row>
    <row r="49" spans="1:9" ht="28.5" customHeight="1" thickTop="1">
      <c r="A49" s="83"/>
      <c r="B49" s="25"/>
      <c r="C49" s="25"/>
      <c r="D49" s="77"/>
      <c r="E49" s="77"/>
      <c r="F49" s="77"/>
      <c r="G49" s="73"/>
      <c r="H49" s="73"/>
      <c r="I49" s="73"/>
    </row>
    <row r="50" spans="1:9" ht="28.5" customHeight="1" hidden="1">
      <c r="A50" s="25" t="s">
        <v>60</v>
      </c>
      <c r="B50" s="25"/>
      <c r="D50" s="77"/>
      <c r="E50" s="77"/>
      <c r="F50" s="62"/>
      <c r="G50" s="73"/>
      <c r="H50" s="73"/>
      <c r="I50" s="73"/>
    </row>
    <row r="51" spans="2:9" ht="22.5" hidden="1">
      <c r="B51" s="25"/>
      <c r="C51" s="25" t="s">
        <v>59</v>
      </c>
      <c r="D51" s="72">
        <v>0</v>
      </c>
      <c r="E51" s="72"/>
      <c r="F51" s="72">
        <v>0</v>
      </c>
      <c r="G51" s="73"/>
      <c r="H51" s="73"/>
      <c r="I51" s="73"/>
    </row>
    <row r="52" spans="2:9" ht="22.5" hidden="1">
      <c r="B52" s="25"/>
      <c r="C52" s="25" t="s">
        <v>61</v>
      </c>
      <c r="D52" s="72">
        <v>0</v>
      </c>
      <c r="E52" s="72"/>
      <c r="F52" s="72">
        <v>0</v>
      </c>
      <c r="G52" s="73"/>
      <c r="H52" s="73"/>
      <c r="I52" s="73"/>
    </row>
    <row r="53" spans="2:9" ht="23.25" hidden="1" thickBot="1">
      <c r="B53" s="25"/>
      <c r="C53" s="25"/>
      <c r="D53" s="84">
        <f>SUM(D50:D52)</f>
        <v>0</v>
      </c>
      <c r="E53" s="25"/>
      <c r="F53" s="84">
        <f>SUM(F50:F52)</f>
        <v>0</v>
      </c>
      <c r="G53" s="73"/>
      <c r="H53" s="73"/>
      <c r="I53" s="73"/>
    </row>
    <row r="54" spans="1:9" ht="21" hidden="1" thickTop="1">
      <c r="A54" s="25"/>
      <c r="B54" s="25"/>
      <c r="C54" s="25"/>
      <c r="G54" s="73"/>
      <c r="H54" s="73"/>
      <c r="I54" s="73"/>
    </row>
    <row r="55" spans="1:9" ht="20.25">
      <c r="A55" s="25"/>
      <c r="B55" s="25"/>
      <c r="C55" s="25"/>
      <c r="D55" s="173"/>
      <c r="G55" s="73"/>
      <c r="H55" s="73"/>
      <c r="I55" s="73"/>
    </row>
    <row r="56" spans="1:9" ht="20.25">
      <c r="A56" s="25"/>
      <c r="B56" s="25"/>
      <c r="C56" s="25"/>
      <c r="D56" s="25"/>
      <c r="E56" s="25"/>
      <c r="F56" s="62"/>
      <c r="G56" s="73"/>
      <c r="H56" s="73"/>
      <c r="I56" s="73"/>
    </row>
    <row r="57" spans="1:9" ht="20.25">
      <c r="A57" s="21" t="s">
        <v>49</v>
      </c>
      <c r="B57" s="25"/>
      <c r="C57" s="25"/>
      <c r="D57" s="25"/>
      <c r="E57" s="25"/>
      <c r="F57" s="62"/>
      <c r="G57" s="73"/>
      <c r="H57" s="73"/>
      <c r="I57" s="73"/>
    </row>
    <row r="58" spans="1:9" ht="20.25">
      <c r="A58" s="25" t="s">
        <v>135</v>
      </c>
      <c r="B58" s="25"/>
      <c r="C58" s="25"/>
      <c r="D58" s="25"/>
      <c r="E58" s="25"/>
      <c r="F58" s="62"/>
      <c r="G58" s="73"/>
      <c r="H58" s="73"/>
      <c r="I58" s="73"/>
    </row>
    <row r="59" spans="1:9" ht="20.25">
      <c r="A59" s="25" t="s">
        <v>114</v>
      </c>
      <c r="B59" s="25"/>
      <c r="C59" s="25"/>
      <c r="D59" s="25"/>
      <c r="E59" s="25"/>
      <c r="F59" s="62"/>
      <c r="G59" s="73"/>
      <c r="H59" s="73"/>
      <c r="I59" s="73"/>
    </row>
    <row r="60" spans="1:9" ht="20.25">
      <c r="A60" s="25"/>
      <c r="B60" s="25"/>
      <c r="C60" s="25"/>
      <c r="D60" s="25"/>
      <c r="E60" s="25"/>
      <c r="F60" s="62"/>
      <c r="G60" s="73"/>
      <c r="H60" s="73"/>
      <c r="I60" s="73"/>
    </row>
    <row r="61" spans="1:9" ht="20.25">
      <c r="A61" s="25"/>
      <c r="B61" s="25"/>
      <c r="C61" s="25"/>
      <c r="D61" s="25"/>
      <c r="E61" s="25"/>
      <c r="F61" s="62"/>
      <c r="G61" s="73"/>
      <c r="H61" s="73"/>
      <c r="I61" s="73"/>
    </row>
    <row r="62" spans="1:9" ht="20.25">
      <c r="A62" s="25"/>
      <c r="B62" s="25"/>
      <c r="C62" s="25"/>
      <c r="D62" s="25"/>
      <c r="E62" s="25"/>
      <c r="F62" s="62"/>
      <c r="G62" s="73"/>
      <c r="H62" s="73"/>
      <c r="I62" s="73"/>
    </row>
    <row r="63" spans="1:9" ht="20.25">
      <c r="A63" s="25"/>
      <c r="B63" s="25"/>
      <c r="C63" s="25"/>
      <c r="D63" s="25"/>
      <c r="E63" s="25"/>
      <c r="F63" s="62"/>
      <c r="G63" s="73"/>
      <c r="H63" s="73"/>
      <c r="I63" s="73"/>
    </row>
    <row r="64" spans="1:9" ht="20.25">
      <c r="A64" s="25"/>
      <c r="B64" s="25"/>
      <c r="C64" s="25"/>
      <c r="D64" s="25"/>
      <c r="E64" s="25"/>
      <c r="F64" s="62"/>
      <c r="G64" s="73"/>
      <c r="H64" s="73"/>
      <c r="I64" s="73"/>
    </row>
    <row r="65" spans="1:9" ht="20.25">
      <c r="A65" s="25"/>
      <c r="B65" s="25"/>
      <c r="C65" s="25"/>
      <c r="D65" s="25"/>
      <c r="E65" s="25"/>
      <c r="F65" s="62"/>
      <c r="G65" s="73"/>
      <c r="H65" s="73"/>
      <c r="I65" s="73"/>
    </row>
    <row r="66" spans="1:9" ht="20.25">
      <c r="A66" s="25"/>
      <c r="B66" s="25"/>
      <c r="C66" s="25"/>
      <c r="D66" s="25"/>
      <c r="E66" s="25"/>
      <c r="F66" s="62"/>
      <c r="G66" s="73"/>
      <c r="H66" s="73"/>
      <c r="I66" s="73"/>
    </row>
    <row r="67" spans="1:9" ht="20.25">
      <c r="A67" s="25"/>
      <c r="B67" s="25"/>
      <c r="C67" s="25"/>
      <c r="D67" s="25"/>
      <c r="E67" s="25"/>
      <c r="F67" s="62"/>
      <c r="G67" s="73"/>
      <c r="H67" s="73"/>
      <c r="I67" s="73"/>
    </row>
    <row r="68" spans="1:9" ht="20.25">
      <c r="A68" s="25"/>
      <c r="B68" s="25"/>
      <c r="C68" s="25"/>
      <c r="D68" s="25"/>
      <c r="E68" s="25"/>
      <c r="F68" s="62"/>
      <c r="G68" s="73"/>
      <c r="H68" s="73"/>
      <c r="I68" s="73"/>
    </row>
    <row r="69" spans="1:9" ht="20.25">
      <c r="A69" s="25"/>
      <c r="B69" s="25"/>
      <c r="C69" s="25"/>
      <c r="D69" s="25"/>
      <c r="E69" s="25"/>
      <c r="F69" s="62"/>
      <c r="G69" s="73"/>
      <c r="H69" s="73"/>
      <c r="I69" s="73"/>
    </row>
    <row r="70" spans="1:9" ht="20.25">
      <c r="A70" s="25"/>
      <c r="B70" s="25"/>
      <c r="C70" s="25"/>
      <c r="D70" s="25"/>
      <c r="E70" s="25"/>
      <c r="F70" s="62"/>
      <c r="G70" s="73"/>
      <c r="H70" s="73"/>
      <c r="I70" s="73"/>
    </row>
    <row r="71" spans="1:9" ht="20.25">
      <c r="A71" s="25"/>
      <c r="B71" s="25"/>
      <c r="C71" s="25"/>
      <c r="D71" s="25"/>
      <c r="E71" s="25"/>
      <c r="F71" s="62"/>
      <c r="G71" s="73"/>
      <c r="H71" s="73"/>
      <c r="I71" s="73"/>
    </row>
    <row r="72" spans="1:9" ht="18.75">
      <c r="A72" s="62"/>
      <c r="B72" s="62"/>
      <c r="C72" s="62"/>
      <c r="D72" s="62"/>
      <c r="E72" s="62"/>
      <c r="F72" s="62"/>
      <c r="G72" s="73"/>
      <c r="H72" s="73"/>
      <c r="I72" s="73"/>
    </row>
    <row r="73" spans="1:9" ht="18.75">
      <c r="A73" s="62"/>
      <c r="B73" s="62"/>
      <c r="C73" s="62"/>
      <c r="D73" s="62"/>
      <c r="E73" s="62"/>
      <c r="F73" s="62"/>
      <c r="G73" s="73"/>
      <c r="H73" s="73"/>
      <c r="I73" s="73"/>
    </row>
    <row r="74" spans="1:9" ht="15.75">
      <c r="A74" s="73"/>
      <c r="B74" s="73"/>
      <c r="C74" s="73"/>
      <c r="D74" s="73"/>
      <c r="E74" s="73"/>
      <c r="F74" s="73"/>
      <c r="G74" s="73"/>
      <c r="H74" s="73"/>
      <c r="I74" s="73"/>
    </row>
    <row r="75" spans="1:9" ht="15.75">
      <c r="A75" s="73"/>
      <c r="B75" s="73"/>
      <c r="C75" s="73"/>
      <c r="D75" s="73"/>
      <c r="E75" s="73"/>
      <c r="F75" s="73"/>
      <c r="G75" s="73"/>
      <c r="H75" s="73"/>
      <c r="I75" s="73"/>
    </row>
    <row r="76" spans="1:9" ht="15.75">
      <c r="A76" s="73"/>
      <c r="B76" s="73"/>
      <c r="C76" s="73"/>
      <c r="D76" s="73"/>
      <c r="E76" s="73"/>
      <c r="F76" s="73"/>
      <c r="G76" s="73"/>
      <c r="H76" s="73"/>
      <c r="I76" s="73"/>
    </row>
    <row r="77" spans="1:9" ht="15.75">
      <c r="A77" s="73"/>
      <c r="B77" s="73"/>
      <c r="C77" s="73"/>
      <c r="D77" s="73"/>
      <c r="E77" s="73"/>
      <c r="F77" s="73"/>
      <c r="G77" s="73"/>
      <c r="H77" s="73"/>
      <c r="I77" s="73"/>
    </row>
    <row r="78" spans="1:9" ht="15.75">
      <c r="A78" s="73"/>
      <c r="B78" s="73"/>
      <c r="C78" s="73"/>
      <c r="D78" s="73"/>
      <c r="E78" s="73"/>
      <c r="F78" s="73"/>
      <c r="G78" s="73"/>
      <c r="H78" s="73"/>
      <c r="I78" s="73"/>
    </row>
    <row r="79" spans="1:9" ht="15.75">
      <c r="A79" s="73"/>
      <c r="B79" s="73"/>
      <c r="C79" s="73"/>
      <c r="D79" s="73"/>
      <c r="E79" s="73"/>
      <c r="F79" s="73"/>
      <c r="G79" s="73"/>
      <c r="H79" s="73"/>
      <c r="I79" s="73"/>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user</cp:lastModifiedBy>
  <cp:lastPrinted>2009-02-24T09:08:16Z</cp:lastPrinted>
  <dcterms:created xsi:type="dcterms:W3CDTF">1999-11-03T08:39:49Z</dcterms:created>
  <dcterms:modified xsi:type="dcterms:W3CDTF">2009-02-24T09:08:21Z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