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1"/>
  </bookViews>
  <sheets>
    <sheet name="CF" sheetId="1" state="hidden" r:id="rId1"/>
    <sheet name="BS" sheetId="2" r:id="rId2"/>
    <sheet name="Sheet1" sheetId="3" state="hidden" r:id="rId3"/>
    <sheet name="BS1" sheetId="4" r:id="rId4"/>
    <sheet name="Equity" sheetId="5" r:id="rId5"/>
    <sheet name="Cashflow" sheetId="6" r:id="rId6"/>
    <sheet name="PL" sheetId="7" r:id="rId7"/>
  </sheets>
  <definedNames>
    <definedName name="_xlnm.Print_Area" localSheetId="1">'BS'!$A$1:$K$44</definedName>
    <definedName name="_xlnm.Print_Area" localSheetId="3">'BS1'!$A$1:$K$47</definedName>
    <definedName name="_xlnm.Print_Area" localSheetId="5">'Cashflow'!$A$1:$G$57</definedName>
    <definedName name="_xlnm.Print_Area" localSheetId="0">'CF'!$A$1:$G$34</definedName>
    <definedName name="_xlnm.Print_Area" localSheetId="4">'Equity'!$A$1:$H$50</definedName>
    <definedName name="_xlnm.Print_Area" localSheetId="6">'PL'!$A$1:$J$50</definedName>
  </definedNames>
  <calcPr calcMode="autoNoTable" fullCalcOnLoad="1" iterate="1" iterateCount="50" iterateDelta="0"/>
</workbook>
</file>

<file path=xl/sharedStrings.xml><?xml version="1.0" encoding="utf-8"?>
<sst xmlns="http://schemas.openxmlformats.org/spreadsheetml/2006/main" count="282" uniqueCount="179">
  <si>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</si>
  <si>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</si>
  <si>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</si>
  <si>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</si>
  <si>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</si>
  <si>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</si>
  <si>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</si>
  <si>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</si>
  <si>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</si>
  <si>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</si>
  <si>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</si>
  <si>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</si>
  <si>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</si>
  <si>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</si>
  <si>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</si>
  <si>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</si>
  <si>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</si>
  <si>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</si>
  <si>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</si>
  <si>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</si>
  <si>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</si>
  <si>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</si>
  <si>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</si>
  <si>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</si>
  <si>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</si>
  <si>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</si>
  <si>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</si>
  <si>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</si>
  <si>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</si>
  <si>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</si>
  <si>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</si>
  <si>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</si>
  <si>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</si>
  <si>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</si>
  <si>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</si>
  <si>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</si>
  <si>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</si>
  <si>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</si>
  <si>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</si>
  <si>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</si>
  <si>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</si>
  <si>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</si>
  <si>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</si>
  <si>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</si>
  <si>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</si>
  <si>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</si>
  <si>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</si>
  <si>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</si>
  <si>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</si>
  <si>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</si>
  <si>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</si>
  <si>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</si>
  <si>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</si>
  <si>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</si>
  <si>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</si>
  <si>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</si>
  <si>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</si>
  <si>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</si>
  <si>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</si>
  <si>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</si>
  <si>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</si>
  <si>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</si>
  <si>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</si>
  <si>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</si>
  <si>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</si>
  <si>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</si>
  <si>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</si>
  <si>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</si>
  <si>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</si>
  <si>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</si>
  <si>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</si>
  <si>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</si>
  <si>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</si>
  <si>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</si>
  <si>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</si>
  <si>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</si>
  <si>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</si>
  <si>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</si>
  <si>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</si>
  <si>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</si>
  <si>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</si>
  <si>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</si>
  <si>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</si>
  <si>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</si>
  <si>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</si>
  <si>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</si>
  <si>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</si>
  <si>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</si>
  <si>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</si>
  <si>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</si>
  <si>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</si>
  <si>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</si>
  <si>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</si>
  <si>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</si>
  <si>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</si>
  <si>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</si>
  <si>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</si>
  <si>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</si>
  <si>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</si>
  <si>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</si>
  <si>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</si>
  <si>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</si>
  <si>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</si>
  <si>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</si>
  <si>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Discountinued operations</t>
  </si>
  <si>
    <t>Members of the company</t>
  </si>
  <si>
    <t>Minority interest</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</si>
  <si>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</si>
  <si>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</si>
  <si>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</si>
  <si>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</si>
  <si>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</si>
  <si>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</si>
  <si>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</si>
  <si>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</si>
  <si>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</si>
  <si>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</si>
  <si>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</si>
  <si>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</si>
  <si>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</si>
  <si>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</si>
  <si>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</si>
  <si>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31/12/2006</t>
  </si>
  <si>
    <t>(2006: 334,886,726)</t>
  </si>
  <si>
    <t xml:space="preserve"> Report for the year ended 31st December 2006 and the accompanying explanatory notes attached to the </t>
  </si>
  <si>
    <t>(The condensed consolidated income statements should be read in conjunction with the audited financial statements for the year ended 31 December 2006 and the accompanying explanatory notes attached to the interim financial statements.)</t>
  </si>
  <si>
    <t>Report for the year ended 31st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</si>
  <si>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</si>
  <si>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Condensed Consolidated Balance Sheet as at 31 December 2007</t>
  </si>
  <si>
    <t>31/12/2007</t>
  </si>
  <si>
    <t>Condensed Consolidated Statements of Changes in Equity for the year ended 31 December 2007</t>
  </si>
  <si>
    <t>12 Month Ended 31 December 2007</t>
  </si>
  <si>
    <t>12 Month</t>
  </si>
  <si>
    <t>12 Month Ended 31 December 2006</t>
  </si>
  <si>
    <t>Assets classified as held for sale</t>
  </si>
  <si>
    <t>Condensed Consolidated Income Statements for the year ended 31 December 2007</t>
  </si>
  <si>
    <t>Profit / (Loss) before tax</t>
  </si>
  <si>
    <t>Prepaid lease payment</t>
  </si>
  <si>
    <t>Cost for property development</t>
  </si>
  <si>
    <t xml:space="preserve"> - Changes in directors' accounts</t>
  </si>
  <si>
    <t xml:space="preserve"> - Interest paid</t>
  </si>
  <si>
    <t xml:space="preserve"> - Drawdown from borrowings</t>
  </si>
  <si>
    <t xml:space="preserve"> - Repayment of borrowings</t>
  </si>
  <si>
    <t>Drawdown</t>
  </si>
  <si>
    <t xml:space="preserve">on </t>
  </si>
  <si>
    <t>borrowings</t>
  </si>
  <si>
    <t>Repayment</t>
  </si>
  <si>
    <t>of</t>
  </si>
  <si>
    <t>Hire</t>
  </si>
  <si>
    <t>Purchase &amp;</t>
  </si>
  <si>
    <t>Leasing</t>
  </si>
  <si>
    <t>working</t>
  </si>
  <si>
    <t>capital</t>
  </si>
  <si>
    <t>Property</t>
  </si>
  <si>
    <t xml:space="preserve">Plant </t>
  </si>
  <si>
    <t>and</t>
  </si>
  <si>
    <t>Equipment</t>
  </si>
  <si>
    <t>Other</t>
  </si>
  <si>
    <t>investment</t>
  </si>
  <si>
    <t>Waiver of debts</t>
  </si>
  <si>
    <t>Finance interest</t>
  </si>
  <si>
    <t>Net foreseeable losses written back</t>
  </si>
  <si>
    <t>Depreciation</t>
  </si>
  <si>
    <t>Tax provision</t>
  </si>
  <si>
    <t>Changes in</t>
  </si>
  <si>
    <t xml:space="preserve">amount owing </t>
  </si>
  <si>
    <t>to directors</t>
  </si>
  <si>
    <t>Amortization</t>
  </si>
  <si>
    <t>Net loss for the year</t>
  </si>
  <si>
    <t>Net profit for the year</t>
  </si>
  <si>
    <t>Balance at end of the year</t>
  </si>
  <si>
    <t>Condensed Consolidated Cash Flow Statements for the twelve month ended 31 December 2007</t>
  </si>
  <si>
    <t>Net Profit/(Loss) for the year</t>
  </si>
  <si>
    <t>Profit / (Loss ) for the year</t>
  </si>
  <si>
    <t>Profit / (Loss) for the year from continuing operations</t>
  </si>
  <si>
    <t>Net profit / (loss) attributable to : -</t>
  </si>
  <si>
    <t>Earning / (Loss) per share</t>
  </si>
  <si>
    <t>Basic earning / (loss) per share (sen)</t>
  </si>
  <si>
    <t>Fully diluted earning / (loss) per share (sen)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</si>
</sst>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_);\(\$#,##0\)"/>
    <numFmt numFmtId="173" formatCode="\$#,##0_);[Red]\(\$#,##0\)"/>
    <numFmt numFmtId="174" formatCode="\$#,##0.00_);\(\$#,##0.00\)"/>
    <numFmt numFmtId="175" formatCode="\$#,##0.00_);[Red]\(\$#,##0.00\)"/>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quot;£&quot;\ * #,##0.00_-;\-&quot;£&quot;\ * #,##0.00_-;_-&quot;£&quot;\ *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23">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0" fontId="7" fillId="2" borderId="0" xfId="0" applyFont="1" applyFill="1" applyBorder="1" applyAlignment="1">
      <alignment horizontal="left"/>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97" fontId="10" fillId="2" borderId="0" xfId="15" applyNumberFormat="1" applyFont="1" applyFill="1" applyAlignment="1">
      <alignment/>
    </xf>
    <xf numFmtId="197" fontId="10" fillId="2" borderId="0" xfId="15" applyNumberFormat="1" applyFont="1" applyFill="1" applyBorder="1" applyAlignment="1">
      <alignment/>
    </xf>
    <xf numFmtId="197" fontId="10" fillId="2" borderId="0" xfId="0" applyNumberFormat="1" applyFont="1" applyFill="1" applyAlignment="1">
      <alignment/>
    </xf>
    <xf numFmtId="197" fontId="10" fillId="2" borderId="1" xfId="15" applyNumberFormat="1" applyFont="1" applyFill="1" applyBorder="1" applyAlignment="1">
      <alignment/>
    </xf>
    <xf numFmtId="197" fontId="10" fillId="2" borderId="2" xfId="15" applyNumberFormat="1" applyFont="1" applyFill="1" applyBorder="1" applyAlignment="1">
      <alignment/>
    </xf>
    <xf numFmtId="197" fontId="10" fillId="2" borderId="3" xfId="15" applyNumberFormat="1" applyFont="1" applyFill="1" applyBorder="1" applyAlignment="1">
      <alignment/>
    </xf>
    <xf numFmtId="19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1" fontId="10" fillId="2" borderId="0" xfId="15" applyNumberFormat="1" applyFont="1" applyFill="1" applyBorder="1" applyAlignment="1">
      <alignment/>
    </xf>
    <xf numFmtId="43" fontId="10" fillId="2" borderId="0" xfId="15" applyNumberFormat="1" applyFont="1" applyFill="1" applyBorder="1" applyAlignment="1">
      <alignment/>
    </xf>
    <xf numFmtId="171" fontId="10" fillId="2" borderId="0" xfId="15" applyFont="1" applyFill="1" applyBorder="1" applyAlignment="1">
      <alignment/>
    </xf>
    <xf numFmtId="18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97" fontId="10" fillId="2" borderId="5" xfId="15" applyNumberFormat="1" applyFont="1" applyFill="1" applyBorder="1" applyAlignment="1">
      <alignment/>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15" fillId="2" borderId="0" xfId="0" applyFont="1" applyFill="1" applyAlignment="1">
      <alignment/>
    </xf>
    <xf numFmtId="0" fontId="16" fillId="2" borderId="0" xfId="0" applyFont="1" applyFill="1" applyAlignment="1">
      <alignment/>
    </xf>
    <xf numFmtId="197" fontId="10" fillId="2" borderId="5" xfId="0" applyNumberFormat="1" applyFont="1" applyFill="1" applyBorder="1" applyAlignment="1">
      <alignment horizontal="center"/>
    </xf>
    <xf numFmtId="197" fontId="10" fillId="2" borderId="6" xfId="15" applyNumberFormat="1" applyFont="1" applyFill="1" applyBorder="1" applyAlignment="1">
      <alignment/>
    </xf>
    <xf numFmtId="17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18" fillId="0" borderId="0" xfId="0" applyFont="1" applyAlignment="1">
      <alignment vertical="center"/>
    </xf>
    <xf numFmtId="41" fontId="19" fillId="0" borderId="0" xfId="0" applyNumberFormat="1" applyFont="1" applyAlignment="1">
      <alignment/>
    </xf>
    <xf numFmtId="0" fontId="2" fillId="0" borderId="0" xfId="0" applyFont="1" applyAlignment="1">
      <alignment/>
    </xf>
    <xf numFmtId="41" fontId="19" fillId="0" borderId="0" xfId="0" applyNumberFormat="1"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7"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95" fontId="14" fillId="2" borderId="8" xfId="15" applyNumberFormat="1" applyFont="1" applyFill="1" applyBorder="1" applyAlignment="1" quotePrefix="1">
      <alignment horizontal="right" vertical="center"/>
    </xf>
    <xf numFmtId="195" fontId="14" fillId="2" borderId="0" xfId="15" applyNumberFormat="1" applyFont="1" applyFill="1" applyBorder="1" applyAlignment="1" quotePrefix="1">
      <alignment horizontal="right" vertical="center"/>
    </xf>
    <xf numFmtId="195" fontId="14" fillId="2" borderId="0" xfId="0" applyNumberFormat="1" applyFont="1" applyFill="1" applyAlignment="1">
      <alignment/>
    </xf>
    <xf numFmtId="195" fontId="14" fillId="2" borderId="0" xfId="15" applyNumberFormat="1" applyFont="1" applyFill="1" applyBorder="1" applyAlignment="1">
      <alignment/>
    </xf>
    <xf numFmtId="195" fontId="14" fillId="2" borderId="0" xfId="0" applyNumberFormat="1" applyFont="1" applyFill="1" applyBorder="1" applyAlignment="1">
      <alignment/>
    </xf>
    <xf numFmtId="195" fontId="14" fillId="2" borderId="8" xfId="0" applyNumberFormat="1" applyFont="1" applyFill="1" applyBorder="1" applyAlignment="1">
      <alignment horizontal="right" vertical="center"/>
    </xf>
    <xf numFmtId="17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197" fontId="22" fillId="2" borderId="0" xfId="15" applyNumberFormat="1" applyFont="1" applyFill="1" applyAlignment="1">
      <alignment/>
    </xf>
    <xf numFmtId="197" fontId="22" fillId="2" borderId="0" xfId="15" applyNumberFormat="1" applyFont="1" applyFill="1" applyBorder="1" applyAlignment="1">
      <alignment/>
    </xf>
    <xf numFmtId="0" fontId="4" fillId="2" borderId="0" xfId="0" applyFont="1" applyFill="1" applyBorder="1" applyAlignment="1">
      <alignment/>
    </xf>
    <xf numFmtId="0" fontId="0" fillId="2" borderId="0" xfId="0" applyFill="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9" xfId="0" applyFont="1" applyFill="1" applyBorder="1" applyAlignment="1">
      <alignment vertical="center"/>
    </xf>
    <xf numFmtId="0" fontId="18" fillId="2" borderId="10" xfId="0" applyFont="1" applyFill="1" applyBorder="1" applyAlignment="1">
      <alignment/>
    </xf>
    <xf numFmtId="0" fontId="18" fillId="2" borderId="11" xfId="0" applyFont="1" applyFill="1" applyBorder="1" applyAlignment="1">
      <alignment/>
    </xf>
    <xf numFmtId="0" fontId="18" fillId="2" borderId="1" xfId="0" applyFont="1" applyFill="1" applyBorder="1" applyAlignment="1">
      <alignment/>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0" fontId="18" fillId="2" borderId="0" xfId="0" applyFont="1" applyFill="1" applyBorder="1" applyAlignment="1">
      <alignment/>
    </xf>
    <xf numFmtId="0" fontId="8" fillId="2" borderId="2" xfId="0" applyFont="1" applyFill="1" applyBorder="1" applyAlignment="1">
      <alignment horizontal="center"/>
    </xf>
    <xf numFmtId="0" fontId="8" fillId="2" borderId="0" xfId="0" applyFont="1" applyFill="1" applyBorder="1" applyAlignment="1">
      <alignment horizontal="center"/>
    </xf>
    <xf numFmtId="15" fontId="8" fillId="2" borderId="2" xfId="0" applyNumberFormat="1" applyFont="1" applyFill="1" applyBorder="1" applyAlignment="1" quotePrefix="1">
      <alignment horizontal="center"/>
    </xf>
    <xf numFmtId="15" fontId="8" fillId="2" borderId="0" xfId="0" applyNumberFormat="1" applyFont="1" applyFill="1" applyBorder="1" applyAlignment="1" quotePrefix="1">
      <alignment horizontal="center"/>
    </xf>
    <xf numFmtId="0" fontId="8" fillId="2" borderId="3" xfId="0" applyFont="1" applyFill="1" applyBorder="1" applyAlignment="1">
      <alignment horizontal="center"/>
    </xf>
    <xf numFmtId="15" fontId="4" fillId="2" borderId="0" xfId="0" applyNumberFormat="1" applyFont="1" applyFill="1" applyBorder="1" applyAlignment="1" quotePrefix="1">
      <alignment horizontal="center"/>
    </xf>
    <xf numFmtId="41" fontId="19" fillId="2" borderId="0" xfId="0" applyNumberFormat="1" applyFont="1" applyFill="1" applyAlignment="1">
      <alignment/>
    </xf>
    <xf numFmtId="41" fontId="19" fillId="2" borderId="0" xfId="0" applyNumberFormat="1" applyFont="1" applyFill="1" applyAlignment="1">
      <alignment vertical="center"/>
    </xf>
    <xf numFmtId="41" fontId="19" fillId="2" borderId="0" xfId="0" applyNumberFormat="1" applyFont="1" applyFill="1" applyBorder="1" applyAlignment="1">
      <alignment vertical="center"/>
    </xf>
    <xf numFmtId="41" fontId="19" fillId="2" borderId="10" xfId="0" applyNumberFormat="1" applyFont="1" applyFill="1" applyBorder="1" applyAlignment="1">
      <alignment vertical="center"/>
    </xf>
    <xf numFmtId="41" fontId="19" fillId="2" borderId="6"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vertical="center"/>
    </xf>
    <xf numFmtId="41" fontId="19" fillId="2" borderId="5" xfId="0" applyNumberFormat="1" applyFont="1" applyFill="1" applyBorder="1" applyAlignment="1">
      <alignment vertical="center"/>
    </xf>
    <xf numFmtId="41" fontId="5" fillId="0" borderId="0" xfId="0" applyNumberFormat="1" applyFont="1" applyFill="1" applyAlignment="1">
      <alignment/>
    </xf>
    <xf numFmtId="197" fontId="10" fillId="0" borderId="2" xfId="15" applyNumberFormat="1" applyFont="1" applyFill="1" applyBorder="1" applyAlignment="1">
      <alignment/>
    </xf>
    <xf numFmtId="0" fontId="10" fillId="2" borderId="0" xfId="0" applyFont="1" applyFill="1" applyBorder="1" applyAlignment="1">
      <alignment/>
    </xf>
    <xf numFmtId="189" fontId="10" fillId="2" borderId="0" xfId="15" applyNumberFormat="1" applyFont="1" applyFill="1" applyBorder="1" applyAlignment="1">
      <alignment/>
    </xf>
    <xf numFmtId="0" fontId="10" fillId="2" borderId="0" xfId="0" applyFont="1" applyFill="1" applyBorder="1" applyAlignment="1">
      <alignment horizontal="center"/>
    </xf>
    <xf numFmtId="197" fontId="10" fillId="2" borderId="0" xfId="15" applyNumberFormat="1" applyFont="1" applyFill="1" applyBorder="1" applyAlignment="1">
      <alignment/>
    </xf>
    <xf numFmtId="197" fontId="10" fillId="2" borderId="0" xfId="0" applyNumberFormat="1" applyFont="1" applyFill="1" applyBorder="1" applyAlignment="1">
      <alignment/>
    </xf>
    <xf numFmtId="200" fontId="10" fillId="2" borderId="0" xfId="15" applyNumberFormat="1" applyFont="1" applyFill="1" applyBorder="1" applyAlignment="1">
      <alignment/>
    </xf>
    <xf numFmtId="189" fontId="2" fillId="2" borderId="0" xfId="0" applyNumberFormat="1" applyFont="1" applyFill="1" applyBorder="1" applyAlignment="1">
      <alignment/>
    </xf>
    <xf numFmtId="200" fontId="2" fillId="2" borderId="0" xfId="0" applyNumberFormat="1" applyFont="1" applyFill="1" applyBorder="1" applyAlignment="1">
      <alignment/>
    </xf>
    <xf numFmtId="20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43" fontId="2" fillId="2" borderId="0" xfId="15" applyNumberFormat="1" applyFont="1" applyFill="1" applyBorder="1" applyAlignment="1">
      <alignment/>
    </xf>
    <xf numFmtId="0" fontId="9" fillId="2" borderId="0" xfId="0" applyFont="1" applyFill="1" applyAlignment="1">
      <alignment/>
    </xf>
    <xf numFmtId="0" fontId="18" fillId="2" borderId="0" xfId="0" applyFont="1" applyFill="1" applyAlignment="1">
      <alignment vertical="center"/>
    </xf>
    <xf numFmtId="41" fontId="19" fillId="2" borderId="4" xfId="0" applyNumberFormat="1" applyFont="1" applyFill="1" applyBorder="1" applyAlignment="1">
      <alignment/>
    </xf>
    <xf numFmtId="0" fontId="2" fillId="2" borderId="0" xfId="0" applyFont="1" applyFill="1" applyAlignment="1">
      <alignment vertical="center"/>
    </xf>
    <xf numFmtId="198" fontId="7" fillId="2" borderId="0" xfId="15" applyNumberFormat="1" applyFont="1" applyFill="1" applyBorder="1" applyAlignment="1">
      <alignment/>
    </xf>
    <xf numFmtId="0" fontId="10" fillId="2" borderId="0" xfId="0" applyFont="1" applyFill="1" applyAlignment="1">
      <alignment/>
    </xf>
    <xf numFmtId="198" fontId="7" fillId="2" borderId="0" xfId="15" applyNumberFormat="1" applyFont="1" applyFill="1" applyBorder="1" applyAlignment="1">
      <alignment vertical="center"/>
    </xf>
    <xf numFmtId="41" fontId="2" fillId="2" borderId="0" xfId="0" applyNumberFormat="1" applyFont="1" applyFill="1" applyAlignment="1">
      <alignment/>
    </xf>
    <xf numFmtId="41" fontId="18" fillId="2" borderId="0" xfId="0" applyNumberFormat="1" applyFont="1" applyFill="1" applyAlignment="1">
      <alignment/>
    </xf>
    <xf numFmtId="197" fontId="2" fillId="2" borderId="0" xfId="15" applyNumberFormat="1" applyFont="1" applyFill="1" applyBorder="1" applyAlignment="1">
      <alignment/>
    </xf>
    <xf numFmtId="193" fontId="10" fillId="2" borderId="0" xfId="15" applyNumberFormat="1" applyFont="1" applyFill="1" applyBorder="1" applyAlignment="1">
      <alignment/>
    </xf>
    <xf numFmtId="3" fontId="10" fillId="2" borderId="0" xfId="0" applyNumberFormat="1" applyFont="1" applyFill="1" applyBorder="1" applyAlignment="1">
      <alignment/>
    </xf>
    <xf numFmtId="41" fontId="10" fillId="2" borderId="0" xfId="15" applyNumberFormat="1" applyFont="1" applyFill="1" applyBorder="1" applyAlignment="1">
      <alignment/>
    </xf>
    <xf numFmtId="41" fontId="2" fillId="2" borderId="0" xfId="0" applyNumberFormat="1" applyFont="1" applyFill="1" applyBorder="1" applyAlignment="1">
      <alignment/>
    </xf>
    <xf numFmtId="189" fontId="10" fillId="2" borderId="5" xfId="0" applyNumberFormat="1" applyFont="1" applyFill="1" applyBorder="1" applyAlignment="1">
      <alignment/>
    </xf>
    <xf numFmtId="189" fontId="2" fillId="2" borderId="5" xfId="0" applyNumberFormat="1" applyFont="1" applyFill="1" applyBorder="1" applyAlignment="1">
      <alignment/>
    </xf>
    <xf numFmtId="197" fontId="10" fillId="2" borderId="5" xfId="15" applyNumberFormat="1" applyFont="1" applyFill="1" applyBorder="1" applyAlignment="1">
      <alignment/>
    </xf>
    <xf numFmtId="41" fontId="10" fillId="2" borderId="0" xfId="0" applyNumberFormat="1" applyFont="1" applyFill="1" applyBorder="1" applyAlignment="1">
      <alignment/>
    </xf>
    <xf numFmtId="0" fontId="8" fillId="2" borderId="1" xfId="0" applyFont="1" applyFill="1" applyBorder="1" applyAlignment="1">
      <alignment horizontal="center"/>
    </xf>
    <xf numFmtId="0" fontId="7" fillId="2" borderId="0" xfId="0" applyFont="1" applyFill="1" applyAlignment="1">
      <alignment horizontal="left"/>
    </xf>
    <xf numFmtId="0" fontId="5" fillId="0" borderId="0" xfId="0" applyFont="1" applyFill="1" applyAlignment="1">
      <alignment wrapText="1"/>
    </xf>
    <xf numFmtId="0" fontId="0" fillId="0" borderId="0" xfId="0" applyAlignment="1">
      <alignment wrapText="1"/>
    </xf>
    <xf numFmtId="0" fontId="6" fillId="2" borderId="9" xfId="0" applyFont="1" applyFill="1" applyBorder="1" applyAlignment="1">
      <alignment horizontal="center"/>
    </xf>
    <xf numFmtId="0" fontId="6" fillId="2" borderId="11"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xf numFmtId="0" fontId="6" fillId="2"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workbookViewId="0" topLeftCell="A1">
      <selection activeCell="D17" sqref="D17"/>
    </sheetView>
  </sheetViews>
  <sheetFormatPr defaultColWidth="9.140625" defaultRowHeight="12.75"/>
  <cols>
    <col min="1" max="1" width="1.57421875" style="56" customWidth="1"/>
    <col min="2" max="2" width="2.421875" style="56" customWidth="1"/>
    <col min="3" max="3" width="87.28125" style="56" customWidth="1"/>
    <col min="4" max="4" width="21.7109375" style="56" customWidth="1"/>
    <col min="5" max="5" width="2.57421875" style="56" customWidth="1"/>
    <col min="6" max="6" width="20.28125" style="56" customWidth="1"/>
    <col min="7" max="7" width="2.421875" style="56" customWidth="1"/>
    <col min="8" max="16384" width="9.140625" style="56" customWidth="1"/>
  </cols>
  <sheetData>
    <row r="1" spans="1:6" ht="22.5">
      <c r="A1" s="25" t="s">
        <v>23</v>
      </c>
      <c r="B1" s="110"/>
      <c r="C1" s="110"/>
      <c r="D1" s="110"/>
      <c r="E1" s="110"/>
      <c r="F1" s="110"/>
    </row>
    <row r="2" spans="1:6" ht="22.5">
      <c r="A2" s="24" t="s">
        <v>67</v>
      </c>
      <c r="B2" s="110"/>
      <c r="C2" s="110"/>
      <c r="D2" s="110"/>
      <c r="E2" s="110"/>
      <c r="F2" s="110"/>
    </row>
    <row r="3" spans="1:6" ht="20.25">
      <c r="A3" s="22" t="s">
        <v>24</v>
      </c>
      <c r="B3" s="110"/>
      <c r="C3" s="110"/>
      <c r="D3" s="110"/>
      <c r="E3" s="110"/>
      <c r="F3" s="110"/>
    </row>
    <row r="4" spans="1:6" ht="18.75">
      <c r="A4" s="17"/>
      <c r="B4" s="110"/>
      <c r="C4" s="110"/>
      <c r="D4" s="113"/>
      <c r="E4" s="122"/>
      <c r="F4" s="113"/>
    </row>
    <row r="5" spans="1:6" ht="22.5">
      <c r="A5" s="17"/>
      <c r="B5" s="39"/>
      <c r="C5" s="39"/>
      <c r="D5" s="123" t="s">
        <v>68</v>
      </c>
      <c r="E5" s="124"/>
      <c r="F5" s="123" t="s">
        <v>68</v>
      </c>
    </row>
    <row r="6" spans="1:6" ht="22.5">
      <c r="A6" s="39"/>
      <c r="B6" s="39"/>
      <c r="C6" s="39"/>
      <c r="D6" s="123" t="s">
        <v>21</v>
      </c>
      <c r="E6" s="124"/>
      <c r="F6" s="123" t="s">
        <v>21</v>
      </c>
    </row>
    <row r="7" spans="1:6" ht="22.5">
      <c r="A7" s="39"/>
      <c r="B7" s="39"/>
      <c r="C7" s="39"/>
      <c r="D7" s="125" t="s">
        <v>64</v>
      </c>
      <c r="E7" s="126"/>
      <c r="F7" s="125" t="s">
        <v>65</v>
      </c>
    </row>
    <row r="8" spans="1:6" ht="22.5">
      <c r="A8" s="39"/>
      <c r="B8" s="39"/>
      <c r="C8" s="39"/>
      <c r="D8" s="127" t="s">
        <v>2</v>
      </c>
      <c r="E8" s="124"/>
      <c r="F8" s="127" t="s">
        <v>2</v>
      </c>
    </row>
    <row r="9" spans="1:6" ht="20.25">
      <c r="A9" s="112" t="s">
        <v>111</v>
      </c>
      <c r="B9" s="39"/>
      <c r="C9" s="39"/>
      <c r="D9" s="128"/>
      <c r="E9" s="128"/>
      <c r="F9" s="39"/>
    </row>
    <row r="10" spans="1:9" ht="22.5">
      <c r="A10" s="80" t="s">
        <v>66</v>
      </c>
      <c r="B10" s="80"/>
      <c r="C10" s="80"/>
      <c r="D10" s="129">
        <v>-10411</v>
      </c>
      <c r="E10" s="129"/>
      <c r="F10" s="129">
        <v>-9329</v>
      </c>
      <c r="G10" s="59"/>
      <c r="H10" s="59"/>
      <c r="I10" s="59"/>
    </row>
    <row r="11" spans="1:9" ht="22.5">
      <c r="A11" s="80" t="s">
        <v>40</v>
      </c>
      <c r="B11" s="80"/>
      <c r="C11" s="80"/>
      <c r="D11" s="129"/>
      <c r="E11" s="129"/>
      <c r="F11" s="129"/>
      <c r="G11" s="59"/>
      <c r="H11" s="59"/>
      <c r="I11" s="59"/>
    </row>
    <row r="12" spans="1:9" ht="22.5">
      <c r="A12" s="80"/>
      <c r="B12" s="80" t="s">
        <v>34</v>
      </c>
      <c r="C12" s="80"/>
      <c r="D12" s="129">
        <v>8535</v>
      </c>
      <c r="E12" s="129"/>
      <c r="F12" s="129">
        <v>7272</v>
      </c>
      <c r="G12" s="59"/>
      <c r="H12" s="59"/>
      <c r="I12" s="59"/>
    </row>
    <row r="13" spans="1:9" s="57" customFormat="1" ht="30.75" customHeight="1">
      <c r="A13" s="75" t="s">
        <v>62</v>
      </c>
      <c r="B13" s="75"/>
      <c r="C13" s="75"/>
      <c r="D13" s="130">
        <f>SUM(D10:D12)</f>
        <v>-1876</v>
      </c>
      <c r="E13" s="131"/>
      <c r="F13" s="130">
        <f>SUM(F10:F12)</f>
        <v>-2057</v>
      </c>
      <c r="G13" s="61"/>
      <c r="H13" s="61"/>
      <c r="I13" s="61"/>
    </row>
    <row r="14" spans="1:9" ht="22.5">
      <c r="A14" s="80" t="s">
        <v>47</v>
      </c>
      <c r="B14" s="80"/>
      <c r="C14" s="80"/>
      <c r="D14" s="129"/>
      <c r="E14" s="129"/>
      <c r="F14" s="129"/>
      <c r="G14" s="59"/>
      <c r="H14" s="59"/>
      <c r="I14" s="59"/>
    </row>
    <row r="15" spans="1:9" ht="22.5">
      <c r="A15" s="80"/>
      <c r="B15" s="80" t="s">
        <v>35</v>
      </c>
      <c r="C15" s="80"/>
      <c r="D15" s="129">
        <v>160</v>
      </c>
      <c r="E15" s="129"/>
      <c r="F15" s="129">
        <v>7561</v>
      </c>
      <c r="G15" s="59"/>
      <c r="H15" s="59"/>
      <c r="I15" s="59"/>
    </row>
    <row r="16" spans="1:9" ht="22.5">
      <c r="A16" s="80"/>
      <c r="B16" s="80" t="s">
        <v>36</v>
      </c>
      <c r="C16" s="80"/>
      <c r="D16" s="129">
        <f>1730-106</f>
        <v>1624</v>
      </c>
      <c r="E16" s="129"/>
      <c r="F16" s="129">
        <v>199</v>
      </c>
      <c r="G16" s="59"/>
      <c r="H16" s="59"/>
      <c r="I16" s="59"/>
    </row>
    <row r="17" spans="1:9" s="57" customFormat="1" ht="27" customHeight="1">
      <c r="A17" s="75" t="s">
        <v>92</v>
      </c>
      <c r="B17" s="75"/>
      <c r="C17" s="75"/>
      <c r="D17" s="132">
        <f>SUM(D13:D16)</f>
        <v>-92</v>
      </c>
      <c r="E17" s="131"/>
      <c r="F17" s="132">
        <f>SUM(F13:F16)</f>
        <v>5703</v>
      </c>
      <c r="G17" s="61"/>
      <c r="H17" s="61"/>
      <c r="I17" s="61"/>
    </row>
    <row r="18" spans="1:9" ht="22.5">
      <c r="A18" s="80"/>
      <c r="B18" s="80"/>
      <c r="C18" s="80"/>
      <c r="D18" s="129"/>
      <c r="E18" s="129"/>
      <c r="F18" s="129"/>
      <c r="G18" s="59"/>
      <c r="H18" s="59"/>
      <c r="I18" s="59"/>
    </row>
    <row r="19" spans="1:9" ht="22.5">
      <c r="A19" s="112" t="s">
        <v>37</v>
      </c>
      <c r="B19" s="80"/>
      <c r="C19" s="80"/>
      <c r="D19" s="129">
        <v>-195</v>
      </c>
      <c r="E19" s="129"/>
      <c r="F19" s="129">
        <v>-58</v>
      </c>
      <c r="G19" s="59"/>
      <c r="H19" s="59"/>
      <c r="I19" s="59"/>
    </row>
    <row r="20" spans="1:9" ht="22.5">
      <c r="A20" s="112" t="s">
        <v>38</v>
      </c>
      <c r="B20" s="80"/>
      <c r="C20" s="80"/>
      <c r="D20" s="129">
        <v>-215</v>
      </c>
      <c r="E20" s="129"/>
      <c r="F20" s="129">
        <v>-5052</v>
      </c>
      <c r="G20" s="59"/>
      <c r="H20" s="59"/>
      <c r="I20" s="59"/>
    </row>
    <row r="21" spans="1:9" ht="22.5">
      <c r="A21" s="80"/>
      <c r="B21" s="80"/>
      <c r="C21" s="80"/>
      <c r="D21" s="133"/>
      <c r="E21" s="134"/>
      <c r="F21" s="133"/>
      <c r="G21" s="59"/>
      <c r="H21" s="59"/>
      <c r="I21" s="59"/>
    </row>
    <row r="22" spans="1:9" ht="22.5">
      <c r="A22" s="112" t="s">
        <v>93</v>
      </c>
      <c r="B22" s="80"/>
      <c r="C22" s="80"/>
      <c r="D22" s="134">
        <f>D17+D19+D20</f>
        <v>-502</v>
      </c>
      <c r="E22" s="134"/>
      <c r="F22" s="134">
        <f>F17+F19+F20</f>
        <v>593</v>
      </c>
      <c r="G22" s="59"/>
      <c r="H22" s="59"/>
      <c r="I22" s="59"/>
    </row>
    <row r="23" spans="1:9" ht="22.5">
      <c r="A23" s="112" t="s">
        <v>39</v>
      </c>
      <c r="B23" s="80"/>
      <c r="C23" s="80"/>
      <c r="D23" s="129">
        <v>4852</v>
      </c>
      <c r="E23" s="129"/>
      <c r="F23" s="129">
        <v>3864</v>
      </c>
      <c r="G23" s="59"/>
      <c r="H23" s="59"/>
      <c r="I23" s="59"/>
    </row>
    <row r="24" spans="1:9" ht="28.5" customHeight="1" thickBot="1">
      <c r="A24" s="135" t="s">
        <v>69</v>
      </c>
      <c r="B24" s="80"/>
      <c r="C24" s="80"/>
      <c r="D24" s="136">
        <f>SUM(D22:D23)</f>
        <v>4350</v>
      </c>
      <c r="E24" s="131"/>
      <c r="F24" s="136">
        <f>SUM(F22:F23)</f>
        <v>4457</v>
      </c>
      <c r="G24" s="59"/>
      <c r="H24" s="59"/>
      <c r="I24" s="59"/>
    </row>
    <row r="25" spans="1:9" ht="28.5" customHeight="1" thickTop="1">
      <c r="A25" s="62"/>
      <c r="B25" s="23"/>
      <c r="C25" s="23"/>
      <c r="D25" s="60"/>
      <c r="E25" s="60"/>
      <c r="F25" s="55"/>
      <c r="G25" s="59"/>
      <c r="H25" s="59"/>
      <c r="I25" s="59"/>
    </row>
    <row r="26" spans="1:9" ht="28.5" customHeight="1" hidden="1">
      <c r="A26" s="23" t="s">
        <v>60</v>
      </c>
      <c r="B26" s="23"/>
      <c r="D26" s="60"/>
      <c r="E26" s="60"/>
      <c r="F26" s="55"/>
      <c r="G26" s="59"/>
      <c r="H26" s="59"/>
      <c r="I26" s="59"/>
    </row>
    <row r="27" spans="2:9" ht="22.5" hidden="1">
      <c r="B27" s="23"/>
      <c r="C27" s="23" t="s">
        <v>59</v>
      </c>
      <c r="D27" s="58">
        <v>0</v>
      </c>
      <c r="E27" s="58"/>
      <c r="F27" s="58">
        <v>0</v>
      </c>
      <c r="G27" s="59"/>
      <c r="H27" s="59"/>
      <c r="I27" s="59"/>
    </row>
    <row r="28" spans="2:9" ht="22.5" hidden="1">
      <c r="B28" s="23"/>
      <c r="C28" s="23" t="s">
        <v>61</v>
      </c>
      <c r="D28" s="58">
        <v>0</v>
      </c>
      <c r="E28" s="58"/>
      <c r="F28" s="58">
        <v>0</v>
      </c>
      <c r="G28" s="59"/>
      <c r="H28" s="59"/>
      <c r="I28" s="59"/>
    </row>
    <row r="29" spans="2:9" ht="23.25" hidden="1" thickBot="1">
      <c r="B29" s="23"/>
      <c r="C29" s="23"/>
      <c r="D29" s="63">
        <f>SUM(D26:D28)</f>
        <v>0</v>
      </c>
      <c r="E29" s="23"/>
      <c r="F29" s="63">
        <f>SUM(F26:F28)</f>
        <v>0</v>
      </c>
      <c r="G29" s="59"/>
      <c r="H29" s="59"/>
      <c r="I29" s="59"/>
    </row>
    <row r="30" spans="1:9" ht="21" hidden="1" thickTop="1">
      <c r="A30" s="23"/>
      <c r="B30" s="23"/>
      <c r="C30" s="23"/>
      <c r="G30" s="59"/>
      <c r="H30" s="59"/>
      <c r="I30" s="59"/>
    </row>
    <row r="31" spans="1:9" ht="20.25">
      <c r="A31" s="23"/>
      <c r="B31" s="23"/>
      <c r="C31" s="23"/>
      <c r="G31" s="59"/>
      <c r="H31" s="59"/>
      <c r="I31" s="59"/>
    </row>
    <row r="32" spans="1:9" ht="20.25">
      <c r="A32" s="23"/>
      <c r="B32" s="23"/>
      <c r="C32" s="23"/>
      <c r="D32" s="23"/>
      <c r="E32" s="23"/>
      <c r="F32" s="55"/>
      <c r="G32" s="59"/>
      <c r="H32" s="59"/>
      <c r="I32" s="59"/>
    </row>
    <row r="33" spans="1:9" ht="20.25">
      <c r="A33" s="21" t="s">
        <v>49</v>
      </c>
      <c r="B33" s="23"/>
      <c r="C33" s="23"/>
      <c r="D33" s="23"/>
      <c r="E33" s="23"/>
      <c r="F33" s="55"/>
      <c r="G33" s="59"/>
      <c r="H33" s="59"/>
      <c r="I33" s="59"/>
    </row>
    <row r="34" spans="1:9" ht="20.25">
      <c r="A34" s="23" t="s">
        <v>107</v>
      </c>
      <c r="B34" s="23"/>
      <c r="C34" s="23"/>
      <c r="D34" s="23"/>
      <c r="E34" s="23"/>
      <c r="F34" s="55"/>
      <c r="G34" s="59"/>
      <c r="H34" s="59"/>
      <c r="I34" s="59"/>
    </row>
    <row r="35" spans="1:9" ht="20.25">
      <c r="A35" s="23" t="s">
        <v>108</v>
      </c>
      <c r="B35" s="23"/>
      <c r="C35" s="23"/>
      <c r="D35" s="23"/>
      <c r="E35" s="23"/>
      <c r="F35" s="55"/>
      <c r="G35" s="59"/>
      <c r="H35" s="59"/>
      <c r="I35" s="59"/>
    </row>
    <row r="36" spans="1:9" ht="20.25">
      <c r="A36" s="23"/>
      <c r="B36" s="23"/>
      <c r="C36" s="23"/>
      <c r="D36" s="23"/>
      <c r="E36" s="23"/>
      <c r="F36" s="55"/>
      <c r="G36" s="59"/>
      <c r="H36" s="59"/>
      <c r="I36" s="59"/>
    </row>
    <row r="37" spans="1:9" ht="20.25">
      <c r="A37" s="23"/>
      <c r="B37" s="23"/>
      <c r="C37" s="23"/>
      <c r="D37" s="23"/>
      <c r="E37" s="23"/>
      <c r="F37" s="55"/>
      <c r="G37" s="59"/>
      <c r="H37" s="59"/>
      <c r="I37" s="59"/>
    </row>
    <row r="38" spans="1:9" ht="20.25">
      <c r="A38" s="23"/>
      <c r="B38" s="23"/>
      <c r="C38" s="23"/>
      <c r="D38" s="23"/>
      <c r="E38" s="23"/>
      <c r="F38" s="55"/>
      <c r="G38" s="59"/>
      <c r="H38" s="59"/>
      <c r="I38" s="59"/>
    </row>
    <row r="39" spans="1:9" ht="20.25">
      <c r="A39" s="23"/>
      <c r="B39" s="23"/>
      <c r="C39" s="23"/>
      <c r="D39" s="23"/>
      <c r="E39" s="23"/>
      <c r="F39" s="55"/>
      <c r="G39" s="59"/>
      <c r="H39" s="59"/>
      <c r="I39" s="59"/>
    </row>
    <row r="40" spans="1:9" ht="20.25">
      <c r="A40" s="23"/>
      <c r="B40" s="23"/>
      <c r="C40" s="23"/>
      <c r="D40" s="23"/>
      <c r="E40" s="23"/>
      <c r="F40" s="55"/>
      <c r="G40" s="59"/>
      <c r="H40" s="59"/>
      <c r="I40" s="59"/>
    </row>
    <row r="41" spans="1:9" ht="20.25">
      <c r="A41" s="23"/>
      <c r="B41" s="23"/>
      <c r="C41" s="23"/>
      <c r="D41" s="23"/>
      <c r="E41" s="23"/>
      <c r="F41" s="55"/>
      <c r="G41" s="59"/>
      <c r="H41" s="59"/>
      <c r="I41" s="59"/>
    </row>
    <row r="42" spans="1:9" ht="20.25">
      <c r="A42" s="23"/>
      <c r="B42" s="23"/>
      <c r="C42" s="23"/>
      <c r="D42" s="23"/>
      <c r="E42" s="23"/>
      <c r="F42" s="55"/>
      <c r="G42" s="59"/>
      <c r="H42" s="59"/>
      <c r="I42" s="59"/>
    </row>
    <row r="43" spans="1:9" ht="20.25">
      <c r="A43" s="23"/>
      <c r="B43" s="23"/>
      <c r="C43" s="23"/>
      <c r="D43" s="23"/>
      <c r="E43" s="23"/>
      <c r="F43" s="55"/>
      <c r="G43" s="59"/>
      <c r="H43" s="59"/>
      <c r="I43" s="59"/>
    </row>
    <row r="44" spans="1:9" ht="20.25">
      <c r="A44" s="23"/>
      <c r="B44" s="23"/>
      <c r="C44" s="23"/>
      <c r="D44" s="23"/>
      <c r="E44" s="23"/>
      <c r="F44" s="55"/>
      <c r="G44" s="59"/>
      <c r="H44" s="59"/>
      <c r="I44" s="59"/>
    </row>
    <row r="45" spans="1:9" ht="20.25">
      <c r="A45" s="23"/>
      <c r="B45" s="23"/>
      <c r="C45" s="23"/>
      <c r="D45" s="23"/>
      <c r="E45" s="23"/>
      <c r="F45" s="55"/>
      <c r="G45" s="59"/>
      <c r="H45" s="59"/>
      <c r="I45" s="59"/>
    </row>
    <row r="46" spans="1:9" ht="20.25">
      <c r="A46" s="23"/>
      <c r="B46" s="23"/>
      <c r="C46" s="23"/>
      <c r="D46" s="23"/>
      <c r="E46" s="23"/>
      <c r="F46" s="55"/>
      <c r="G46" s="59"/>
      <c r="H46" s="59"/>
      <c r="I46" s="59"/>
    </row>
    <row r="47" spans="1:9" ht="20.25">
      <c r="A47" s="23"/>
      <c r="B47" s="23"/>
      <c r="C47" s="23"/>
      <c r="D47" s="23"/>
      <c r="E47" s="23"/>
      <c r="F47" s="55"/>
      <c r="G47" s="59"/>
      <c r="H47" s="59"/>
      <c r="I47" s="59"/>
    </row>
    <row r="48" spans="1:9" ht="18.75">
      <c r="A48" s="55"/>
      <c r="B48" s="55"/>
      <c r="C48" s="55"/>
      <c r="D48" s="55"/>
      <c r="E48" s="55"/>
      <c r="F48" s="55"/>
      <c r="G48" s="59"/>
      <c r="H48" s="59"/>
      <c r="I48" s="59"/>
    </row>
    <row r="49" spans="1:9" ht="18.75">
      <c r="A49" s="55"/>
      <c r="B49" s="55"/>
      <c r="C49" s="55"/>
      <c r="D49" s="55"/>
      <c r="E49" s="55"/>
      <c r="F49" s="55"/>
      <c r="G49" s="59"/>
      <c r="H49" s="59"/>
      <c r="I49" s="59"/>
    </row>
    <row r="50" spans="1:9" ht="15.75">
      <c r="A50" s="59"/>
      <c r="B50" s="59"/>
      <c r="C50" s="59"/>
      <c r="D50" s="59"/>
      <c r="E50" s="59"/>
      <c r="F50" s="59"/>
      <c r="G50" s="59"/>
      <c r="H50" s="59"/>
      <c r="I50" s="59"/>
    </row>
    <row r="51" spans="1:9" ht="15.75">
      <c r="A51" s="59"/>
      <c r="B51" s="59"/>
      <c r="C51" s="59"/>
      <c r="D51" s="59"/>
      <c r="E51" s="59"/>
      <c r="F51" s="59"/>
      <c r="G51" s="59"/>
      <c r="H51" s="59"/>
      <c r="I51" s="59"/>
    </row>
    <row r="52" spans="1:9" ht="15.75">
      <c r="A52" s="59"/>
      <c r="B52" s="59"/>
      <c r="C52" s="59"/>
      <c r="D52" s="59"/>
      <c r="E52" s="59"/>
      <c r="F52" s="59"/>
      <c r="G52" s="59"/>
      <c r="H52" s="59"/>
      <c r="I52" s="59"/>
    </row>
    <row r="53" spans="1:9" ht="15.75">
      <c r="A53" s="59"/>
      <c r="B53" s="59"/>
      <c r="C53" s="59"/>
      <c r="D53" s="59"/>
      <c r="E53" s="59"/>
      <c r="F53" s="59"/>
      <c r="G53" s="59"/>
      <c r="H53" s="59"/>
      <c r="I53" s="59"/>
    </row>
    <row r="54" spans="1:9" ht="15.75">
      <c r="A54" s="59"/>
      <c r="B54" s="59"/>
      <c r="C54" s="59"/>
      <c r="D54" s="59"/>
      <c r="E54" s="59"/>
      <c r="F54" s="59"/>
      <c r="G54" s="59"/>
      <c r="H54" s="59"/>
      <c r="I54" s="59"/>
    </row>
    <row r="55" spans="1:9" ht="15.75">
      <c r="A55" s="59"/>
      <c r="B55" s="59"/>
      <c r="C55" s="59"/>
      <c r="D55" s="59"/>
      <c r="E55" s="59"/>
      <c r="F55" s="59"/>
      <c r="G55" s="59"/>
      <c r="H55" s="59"/>
      <c r="I55" s="59"/>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Q44"/>
  <sheetViews>
    <sheetView tabSelected="1" zoomScale="75" zoomScaleNormal="75" workbookViewId="0" topLeftCell="A79">
      <selection activeCell="A1" sqref="A1:J79"/>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3" width="12.7109375" style="2" hidden="1" customWidth="1"/>
    <col min="14" max="14" width="11.421875" style="2" hidden="1" customWidth="1"/>
    <col min="15" max="15" width="11.00390625" style="2" hidden="1" customWidth="1"/>
    <col min="16" max="16" width="12.421875" style="2" hidden="1" customWidth="1"/>
    <col min="17" max="17" width="0" style="2" hidden="1" customWidth="1"/>
    <col min="18" max="16384" width="9.140625" style="2" customWidth="1"/>
  </cols>
  <sheetData>
    <row r="1" ht="22.5" customHeight="1">
      <c r="A1" s="18" t="s">
        <v>23</v>
      </c>
    </row>
    <row r="2" spans="1:10" ht="22.5" customHeight="1">
      <c r="A2" s="179" t="s">
        <v>128</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15" ht="15.75">
      <c r="A7" s="4"/>
      <c r="B7" s="4"/>
      <c r="C7" s="4"/>
      <c r="D7" s="4"/>
      <c r="E7" s="4"/>
      <c r="G7" s="7" t="s">
        <v>50</v>
      </c>
      <c r="H7" s="6"/>
      <c r="I7" s="7" t="s">
        <v>50</v>
      </c>
      <c r="N7" s="2" t="s">
        <v>118</v>
      </c>
      <c r="O7" s="2" t="s">
        <v>153</v>
      </c>
    </row>
    <row r="8" spans="1:15" ht="15.75">
      <c r="A8" s="4"/>
      <c r="B8" s="4"/>
      <c r="C8" s="4"/>
      <c r="D8" s="4"/>
      <c r="E8" s="4"/>
      <c r="G8" s="8" t="s">
        <v>129</v>
      </c>
      <c r="H8" s="9"/>
      <c r="I8" s="8" t="s">
        <v>122</v>
      </c>
      <c r="N8" s="2" t="s">
        <v>119</v>
      </c>
      <c r="O8" s="2" t="s">
        <v>154</v>
      </c>
    </row>
    <row r="9" spans="1:16" ht="15.75">
      <c r="A9" s="4"/>
      <c r="B9" s="4"/>
      <c r="C9" s="4"/>
      <c r="D9" s="4"/>
      <c r="E9" s="4"/>
      <c r="G9" s="15" t="s">
        <v>31</v>
      </c>
      <c r="H9" s="9"/>
      <c r="I9" s="15" t="s">
        <v>29</v>
      </c>
      <c r="N9" s="2" t="s">
        <v>151</v>
      </c>
      <c r="O9" s="2" t="s">
        <v>155</v>
      </c>
      <c r="P9" s="2" t="s">
        <v>157</v>
      </c>
    </row>
    <row r="10" spans="1:16" ht="19.5">
      <c r="A10" s="39"/>
      <c r="B10" s="4"/>
      <c r="C10" s="4"/>
      <c r="D10" s="4"/>
      <c r="E10" s="4"/>
      <c r="G10" s="10" t="s">
        <v>2</v>
      </c>
      <c r="H10" s="6"/>
      <c r="I10" s="10" t="s">
        <v>2</v>
      </c>
      <c r="L10" s="141" t="s">
        <v>114</v>
      </c>
      <c r="M10" s="139" t="s">
        <v>113</v>
      </c>
      <c r="N10" s="2" t="s">
        <v>152</v>
      </c>
      <c r="O10" s="2" t="s">
        <v>156</v>
      </c>
      <c r="P10" s="2" t="s">
        <v>158</v>
      </c>
    </row>
    <row r="11" spans="1:9" ht="18.75">
      <c r="A11" s="39"/>
      <c r="B11" s="4"/>
      <c r="C11" s="4"/>
      <c r="D11" s="4"/>
      <c r="E11" s="4"/>
      <c r="G11" s="6"/>
      <c r="H11" s="6"/>
      <c r="I11" s="6"/>
    </row>
    <row r="12" spans="1:9" ht="19.5">
      <c r="A12" s="50" t="s">
        <v>70</v>
      </c>
      <c r="B12" s="4"/>
      <c r="C12" s="4"/>
      <c r="D12" s="4"/>
      <c r="E12" s="4"/>
      <c r="G12" s="6"/>
      <c r="H12" s="6"/>
      <c r="I12" s="6"/>
    </row>
    <row r="13" spans="1:9" ht="18.75">
      <c r="A13" s="40"/>
      <c r="B13" s="4"/>
      <c r="C13" s="4"/>
      <c r="D13" s="4"/>
      <c r="E13" s="4"/>
      <c r="G13" s="6"/>
      <c r="H13" s="6"/>
      <c r="I13" s="6"/>
    </row>
    <row r="14" spans="1:9" ht="18.75">
      <c r="A14" s="40" t="s">
        <v>33</v>
      </c>
      <c r="B14" s="4"/>
      <c r="C14" s="4"/>
      <c r="D14" s="4"/>
      <c r="E14" s="4"/>
      <c r="G14" s="4"/>
      <c r="H14" s="11"/>
      <c r="I14" s="4"/>
    </row>
    <row r="15" spans="1:15" ht="19.5">
      <c r="A15" s="39" t="s">
        <v>32</v>
      </c>
      <c r="B15" s="3"/>
      <c r="C15" s="3"/>
      <c r="D15" s="4"/>
      <c r="E15" s="4"/>
      <c r="G15" s="29">
        <f>87152-2811+113905</f>
        <v>198246</v>
      </c>
      <c r="H15" s="27"/>
      <c r="I15" s="29">
        <f>221362-I16</f>
        <v>202901</v>
      </c>
      <c r="L15" s="142">
        <f>G15-I15</f>
        <v>-4655</v>
      </c>
      <c r="M15" s="165">
        <v>3140</v>
      </c>
      <c r="N15" s="143">
        <f>-SUM(L15:M15)-O15</f>
        <v>1515</v>
      </c>
      <c r="O15" s="143"/>
    </row>
    <row r="16" spans="1:14" ht="19.5">
      <c r="A16" s="39" t="s">
        <v>137</v>
      </c>
      <c r="B16" s="3"/>
      <c r="C16" s="3"/>
      <c r="D16" s="4"/>
      <c r="E16" s="4"/>
      <c r="G16" s="30">
        <f>17910</f>
        <v>17910</v>
      </c>
      <c r="H16" s="27"/>
      <c r="I16" s="30">
        <v>18461</v>
      </c>
      <c r="L16" s="142">
        <f>G16-I16</f>
        <v>-551</v>
      </c>
      <c r="M16" s="140">
        <v>315</v>
      </c>
      <c r="N16" s="143">
        <f>-SUM(L16:M16)</f>
        <v>236</v>
      </c>
    </row>
    <row r="17" spans="1:14" ht="19.5">
      <c r="A17" s="39" t="s">
        <v>3</v>
      </c>
      <c r="B17" s="3"/>
      <c r="C17" s="3"/>
      <c r="D17" s="4"/>
      <c r="E17" s="4"/>
      <c r="G17" s="30">
        <v>0</v>
      </c>
      <c r="H17" s="27"/>
      <c r="I17" s="30">
        <v>0</v>
      </c>
      <c r="L17" s="142">
        <f>G17-I17</f>
        <v>0</v>
      </c>
      <c r="M17" s="144"/>
      <c r="N17" s="143">
        <f>-SUM(L17:M17)</f>
        <v>0</v>
      </c>
    </row>
    <row r="18" spans="1:14" ht="19.5">
      <c r="A18" s="39" t="s">
        <v>138</v>
      </c>
      <c r="B18" s="3"/>
      <c r="C18" s="3"/>
      <c r="D18" s="4"/>
      <c r="E18" s="4"/>
      <c r="G18" s="30">
        <v>179298</v>
      </c>
      <c r="H18" s="27"/>
      <c r="I18" s="30">
        <v>225166</v>
      </c>
      <c r="L18" s="142">
        <f>G18-I18</f>
        <v>-45868</v>
      </c>
      <c r="M18" s="165">
        <f>-M30-4239+2558-1779</f>
        <v>65147</v>
      </c>
      <c r="N18" s="143">
        <f>-SUM(L18:M18)</f>
        <v>-19279</v>
      </c>
    </row>
    <row r="19" spans="1:14" ht="18.75" customHeight="1">
      <c r="A19" s="39" t="s">
        <v>16</v>
      </c>
      <c r="B19" s="3"/>
      <c r="C19" s="3"/>
      <c r="D19" s="4"/>
      <c r="E19" s="4"/>
      <c r="G19" s="31">
        <v>2416</v>
      </c>
      <c r="H19" s="27"/>
      <c r="I19" s="31">
        <v>6726</v>
      </c>
      <c r="L19" s="142">
        <f>G19-I19</f>
        <v>-4310</v>
      </c>
      <c r="M19" s="142">
        <f>4239</f>
        <v>4239</v>
      </c>
      <c r="N19" s="143">
        <f>-SUM(L19:M19)</f>
        <v>71</v>
      </c>
    </row>
    <row r="20" spans="1:13" ht="19.5">
      <c r="A20" s="39"/>
      <c r="B20" s="4"/>
      <c r="C20" s="4"/>
      <c r="D20" s="4"/>
      <c r="E20" s="4"/>
      <c r="G20" s="28">
        <f>SUM(G15:G19)</f>
        <v>397870</v>
      </c>
      <c r="H20" s="27"/>
      <c r="I20" s="26">
        <f>SUM(I15:I19)</f>
        <v>453254</v>
      </c>
      <c r="L20" s="142"/>
      <c r="M20" s="144"/>
    </row>
    <row r="21" spans="1:13" ht="19.5">
      <c r="A21" s="39"/>
      <c r="B21" s="4"/>
      <c r="C21" s="4"/>
      <c r="D21" s="4"/>
      <c r="E21" s="4"/>
      <c r="G21" s="28"/>
      <c r="H21" s="27"/>
      <c r="I21" s="26"/>
      <c r="L21" s="142"/>
      <c r="M21" s="144"/>
    </row>
    <row r="22" spans="1:13" ht="19.5">
      <c r="A22" s="39"/>
      <c r="B22" s="4"/>
      <c r="C22" s="4"/>
      <c r="D22" s="4"/>
      <c r="E22" s="4"/>
      <c r="G22" s="28"/>
      <c r="H22" s="27"/>
      <c r="I22" s="26"/>
      <c r="L22" s="142"/>
      <c r="M22" s="144"/>
    </row>
    <row r="23" spans="1:13" ht="19.5">
      <c r="A23" s="42" t="s">
        <v>4</v>
      </c>
      <c r="B23" s="12"/>
      <c r="C23" s="12"/>
      <c r="D23" s="4"/>
      <c r="E23" s="4"/>
      <c r="G23" s="28"/>
      <c r="H23" s="27"/>
      <c r="I23" s="26"/>
      <c r="L23" s="142"/>
      <c r="M23" s="144"/>
    </row>
    <row r="24" spans="1:14" ht="19.5">
      <c r="A24" s="39" t="s">
        <v>95</v>
      </c>
      <c r="B24" s="4"/>
      <c r="C24" s="4"/>
      <c r="D24" s="4"/>
      <c r="E24" s="4"/>
      <c r="G24" s="29">
        <v>26947</v>
      </c>
      <c r="H24" s="27"/>
      <c r="I24" s="29">
        <v>29052</v>
      </c>
      <c r="L24" s="142">
        <f aca="true" t="shared" si="0" ref="L24:L30">G24-I24</f>
        <v>-2105</v>
      </c>
      <c r="M24" s="144"/>
      <c r="N24" s="143">
        <f>-SUM(L24:M24)</f>
        <v>2105</v>
      </c>
    </row>
    <row r="25" spans="1:14" ht="19.5">
      <c r="A25" s="39" t="s">
        <v>14</v>
      </c>
      <c r="B25" s="4"/>
      <c r="C25" s="4"/>
      <c r="D25" s="4"/>
      <c r="E25" s="4"/>
      <c r="G25" s="30">
        <f>19679+989</f>
        <v>20668</v>
      </c>
      <c r="H25" s="27"/>
      <c r="I25" s="30">
        <v>36723</v>
      </c>
      <c r="L25" s="142">
        <f t="shared" si="0"/>
        <v>-16055</v>
      </c>
      <c r="M25" s="144"/>
      <c r="N25" s="143">
        <f>-SUM(L25:M25)</f>
        <v>16055</v>
      </c>
    </row>
    <row r="26" spans="1:14" ht="19.5">
      <c r="A26" s="39" t="s">
        <v>96</v>
      </c>
      <c r="B26" s="4"/>
      <c r="C26" s="4"/>
      <c r="D26" s="4"/>
      <c r="E26" s="4"/>
      <c r="G26" s="30">
        <v>22509</v>
      </c>
      <c r="H26" s="27"/>
      <c r="I26" s="30">
        <v>18646</v>
      </c>
      <c r="L26" s="142">
        <f t="shared" si="0"/>
        <v>3863</v>
      </c>
      <c r="M26" s="144"/>
      <c r="N26" s="143">
        <f>-SUM(L26:M26)</f>
        <v>-3863</v>
      </c>
    </row>
    <row r="27" spans="1:14" ht="19.5">
      <c r="A27" s="39" t="s">
        <v>97</v>
      </c>
      <c r="B27" s="4"/>
      <c r="C27" s="4"/>
      <c r="D27" s="4"/>
      <c r="E27" s="4"/>
      <c r="G27" s="30">
        <v>16068</v>
      </c>
      <c r="H27" s="27"/>
      <c r="I27" s="30">
        <v>12721</v>
      </c>
      <c r="L27" s="142">
        <f t="shared" si="0"/>
        <v>3347</v>
      </c>
      <c r="M27" s="144"/>
      <c r="N27" s="143">
        <f>-SUM(L27:M27)</f>
        <v>-3347</v>
      </c>
    </row>
    <row r="28" spans="1:14" ht="19.5">
      <c r="A28" s="39" t="s">
        <v>89</v>
      </c>
      <c r="B28" s="4"/>
      <c r="C28" s="4"/>
      <c r="D28" s="4"/>
      <c r="E28" s="4"/>
      <c r="G28" s="30">
        <v>0</v>
      </c>
      <c r="H28" s="27"/>
      <c r="I28" s="30">
        <v>0</v>
      </c>
      <c r="L28" s="142">
        <f t="shared" si="0"/>
        <v>0</v>
      </c>
      <c r="M28" s="144"/>
      <c r="N28" s="143">
        <f>-SUM(L28:M28)</f>
        <v>0</v>
      </c>
    </row>
    <row r="29" spans="1:14" ht="19.5">
      <c r="A29" s="39" t="s">
        <v>58</v>
      </c>
      <c r="B29" s="4"/>
      <c r="C29" s="4"/>
      <c r="D29" s="4"/>
      <c r="E29" s="4"/>
      <c r="G29" s="30">
        <f>10773+315</f>
        <v>11088</v>
      </c>
      <c r="H29" s="27"/>
      <c r="I29" s="30">
        <v>4545</v>
      </c>
      <c r="L29" s="142">
        <f t="shared" si="0"/>
        <v>6543</v>
      </c>
      <c r="M29" s="144"/>
      <c r="N29" s="143"/>
    </row>
    <row r="30" spans="1:14" ht="19.5">
      <c r="A30" s="39" t="s">
        <v>134</v>
      </c>
      <c r="B30" s="4"/>
      <c r="C30" s="4"/>
      <c r="D30" s="4"/>
      <c r="E30" s="4"/>
      <c r="G30" s="30">
        <v>68607</v>
      </c>
      <c r="H30" s="27"/>
      <c r="I30" s="30">
        <v>0</v>
      </c>
      <c r="L30" s="142">
        <f t="shared" si="0"/>
        <v>68607</v>
      </c>
      <c r="M30" s="142">
        <f>-L30</f>
        <v>-68607</v>
      </c>
      <c r="N30" s="143">
        <f>L30+M30</f>
        <v>0</v>
      </c>
    </row>
    <row r="31" spans="1:13" ht="19.5">
      <c r="A31" s="39" t="s">
        <v>5</v>
      </c>
      <c r="B31" s="4"/>
      <c r="C31" s="4"/>
      <c r="D31" s="4"/>
      <c r="E31" s="4"/>
      <c r="G31" s="31">
        <v>1</v>
      </c>
      <c r="H31" s="27"/>
      <c r="I31" s="31">
        <v>1</v>
      </c>
      <c r="L31" s="142"/>
      <c r="M31" s="144"/>
    </row>
    <row r="32" spans="1:13" ht="19.5">
      <c r="A32" s="39"/>
      <c r="B32" s="4"/>
      <c r="C32" s="4"/>
      <c r="D32" s="4"/>
      <c r="E32" s="4"/>
      <c r="G32" s="26">
        <f>SUM(G24:G31)</f>
        <v>165888</v>
      </c>
      <c r="H32" s="27"/>
      <c r="I32" s="26">
        <f>SUM(I24:I31)</f>
        <v>101688</v>
      </c>
      <c r="L32" s="142"/>
      <c r="M32" s="144"/>
    </row>
    <row r="33" spans="1:13" ht="19.5">
      <c r="A33" s="39"/>
      <c r="B33" s="4"/>
      <c r="C33" s="4"/>
      <c r="D33" s="4"/>
      <c r="E33" s="4"/>
      <c r="G33" s="26"/>
      <c r="H33" s="27"/>
      <c r="I33" s="26"/>
      <c r="L33" s="142"/>
      <c r="M33" s="144"/>
    </row>
    <row r="34" spans="1:13" ht="19.5">
      <c r="A34" s="39"/>
      <c r="B34" s="4"/>
      <c r="C34" s="4"/>
      <c r="D34" s="4"/>
      <c r="E34" s="4"/>
      <c r="G34" s="26"/>
      <c r="H34" s="27"/>
      <c r="I34" s="26"/>
      <c r="L34" s="142"/>
      <c r="M34" s="144"/>
    </row>
    <row r="35" spans="1:17" ht="20.25" thickBot="1">
      <c r="A35" s="51" t="s">
        <v>71</v>
      </c>
      <c r="B35" s="4"/>
      <c r="C35" s="4"/>
      <c r="D35" s="4"/>
      <c r="E35" s="4"/>
      <c r="G35" s="47">
        <f>+G32+G20</f>
        <v>563758</v>
      </c>
      <c r="H35" s="47"/>
      <c r="I35" s="47">
        <f>+I32+I20</f>
        <v>554942</v>
      </c>
      <c r="L35" s="169">
        <f aca="true" t="shared" si="1" ref="L35:Q35">SUM(L15:L32)</f>
        <v>8816</v>
      </c>
      <c r="M35" s="169">
        <f t="shared" si="1"/>
        <v>4234</v>
      </c>
      <c r="N35" s="169">
        <f t="shared" si="1"/>
        <v>-6507</v>
      </c>
      <c r="O35" s="169">
        <f t="shared" si="1"/>
        <v>0</v>
      </c>
      <c r="P35" s="169">
        <f t="shared" si="1"/>
        <v>0</v>
      </c>
      <c r="Q35" s="169">
        <f t="shared" si="1"/>
        <v>0</v>
      </c>
    </row>
    <row r="36" spans="1:13" ht="20.25" thickTop="1">
      <c r="A36" s="51"/>
      <c r="B36" s="4"/>
      <c r="C36" s="4"/>
      <c r="D36" s="4"/>
      <c r="E36" s="4"/>
      <c r="G36" s="27"/>
      <c r="H36" s="27"/>
      <c r="I36" s="27"/>
      <c r="M36" s="140"/>
    </row>
    <row r="37" spans="1:14" ht="19.5">
      <c r="A37" s="41" t="s">
        <v>98</v>
      </c>
      <c r="B37" s="3"/>
      <c r="C37" s="3"/>
      <c r="D37" s="4"/>
      <c r="E37" s="4"/>
      <c r="F37" s="4"/>
      <c r="G37" s="54">
        <f>(G35-('BS1'!G38+'BS1'!G18))/'BS1'!G15</f>
        <v>0.749019818625387</v>
      </c>
      <c r="H37" s="54"/>
      <c r="I37" s="54">
        <f>(I35-('BS1'!I38+'BS1'!I18))/'BS1'!I15</f>
        <v>0.1419672904591698</v>
      </c>
      <c r="J37" s="14"/>
      <c r="M37" s="145">
        <f>2558-1779</f>
        <v>779</v>
      </c>
      <c r="N37" s="2" t="s">
        <v>161</v>
      </c>
    </row>
    <row r="38" spans="1:14" ht="19.5">
      <c r="A38" s="41"/>
      <c r="B38" s="3"/>
      <c r="C38" s="3"/>
      <c r="D38" s="4"/>
      <c r="E38" s="4"/>
      <c r="F38" s="4"/>
      <c r="G38" s="38"/>
      <c r="H38" s="38"/>
      <c r="I38" s="38"/>
      <c r="J38" s="14"/>
      <c r="M38" s="2">
        <v>315</v>
      </c>
      <c r="N38" s="2" t="s">
        <v>167</v>
      </c>
    </row>
    <row r="39" spans="1:14" ht="19.5">
      <c r="A39" s="41"/>
      <c r="B39" s="3"/>
      <c r="C39" s="3"/>
      <c r="D39" s="4"/>
      <c r="E39" s="4"/>
      <c r="F39" s="4"/>
      <c r="G39" s="38"/>
      <c r="H39" s="38"/>
      <c r="I39" s="38"/>
      <c r="J39" s="14"/>
      <c r="M39" s="2">
        <v>3140</v>
      </c>
      <c r="N39" s="2" t="s">
        <v>162</v>
      </c>
    </row>
    <row r="40" spans="1:10" ht="19.5">
      <c r="A40" s="41"/>
      <c r="B40" s="3"/>
      <c r="C40" s="3"/>
      <c r="D40" s="4"/>
      <c r="E40" s="4"/>
      <c r="F40" s="4"/>
      <c r="G40" s="38"/>
      <c r="H40" s="38"/>
      <c r="I40" s="38"/>
      <c r="J40" s="14"/>
    </row>
    <row r="41" spans="1:13" ht="20.25" thickBot="1">
      <c r="A41" s="41"/>
      <c r="B41" s="3"/>
      <c r="C41" s="3"/>
      <c r="D41" s="4"/>
      <c r="E41" s="4"/>
      <c r="F41" s="4"/>
      <c r="G41" s="38"/>
      <c r="H41" s="38"/>
      <c r="I41" s="38"/>
      <c r="J41" s="14"/>
      <c r="M41" s="168">
        <f>SUM(M37:M40)</f>
        <v>4234</v>
      </c>
    </row>
    <row r="42" spans="1:10" ht="20.25" thickTop="1">
      <c r="A42" s="41"/>
      <c r="B42" s="3"/>
      <c r="C42" s="3"/>
      <c r="D42" s="4"/>
      <c r="E42" s="4"/>
      <c r="F42" s="4"/>
      <c r="G42" s="38"/>
      <c r="H42" s="38"/>
      <c r="I42" s="38"/>
      <c r="J42" s="14"/>
    </row>
    <row r="43" spans="1:10" ht="60" customHeight="1">
      <c r="A43" s="173" t="s">
        <v>127</v>
      </c>
      <c r="B43" s="174"/>
      <c r="C43" s="174"/>
      <c r="D43" s="174"/>
      <c r="E43" s="174"/>
      <c r="F43" s="174"/>
      <c r="G43" s="174"/>
      <c r="H43" s="174"/>
      <c r="I43" s="174"/>
      <c r="J43" s="174"/>
    </row>
    <row r="44" ht="18.75">
      <c r="A44" s="43"/>
    </row>
    <row r="53" ht="23.25" customHeight="1"/>
  </sheetData>
  <mergeCells count="1">
    <mergeCell ref="A43:J43"/>
  </mergeCells>
  <printOptions/>
  <pageMargins left="1.02" right="0.48" top="0.77" bottom="0.55" header="0.34" footer="0.2"/>
  <pageSetup horizontalDpi="300" verticalDpi="300" orientation="portrait" paperSize="9" scale="70" r:id="rId1"/>
  <rowBreaks count="1" manualBreakCount="1">
    <brk id="103" max="255" man="1"/>
  </rowBreaks>
</worksheet>
</file>

<file path=xl/worksheets/sheet3.xml><?xml version="1.0" encoding="utf-8"?>
<worksheet xmlns="http://schemas.openxmlformats.org/spreadsheetml/2006/main" xmlns:r="http://schemas.openxmlformats.org/officeDocument/2006/relationships">
  <dimension ref="A1:I23"/>
  <sheetViews>
    <sheetView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50</v>
      </c>
      <c r="H2" s="6"/>
      <c r="I2" s="7" t="s">
        <v>50</v>
      </c>
    </row>
    <row r="3" spans="1:9" ht="15.75">
      <c r="A3" s="4"/>
      <c r="B3" s="4"/>
      <c r="C3" s="4"/>
      <c r="D3" s="4"/>
      <c r="E3" s="4"/>
      <c r="F3" s="2"/>
      <c r="G3" s="8" t="s">
        <v>112</v>
      </c>
      <c r="H3" s="9"/>
      <c r="I3" s="8" t="s">
        <v>63</v>
      </c>
    </row>
    <row r="4" spans="1:9" ht="15.75">
      <c r="A4" s="4"/>
      <c r="B4" s="4"/>
      <c r="C4" s="4"/>
      <c r="D4" s="4"/>
      <c r="E4" s="4"/>
      <c r="F4" s="2"/>
      <c r="G4" s="15" t="s">
        <v>31</v>
      </c>
      <c r="H4" s="9"/>
      <c r="I4" s="15" t="s">
        <v>29</v>
      </c>
    </row>
    <row r="5" spans="1:9" ht="18.75">
      <c r="A5" s="39"/>
      <c r="B5" s="4"/>
      <c r="C5" s="4"/>
      <c r="D5" s="4"/>
      <c r="E5" s="4"/>
      <c r="F5" s="2"/>
      <c r="G5" s="10" t="s">
        <v>2</v>
      </c>
      <c r="H5" s="6"/>
      <c r="I5" s="10" t="s">
        <v>2</v>
      </c>
    </row>
    <row r="6" spans="1:9" ht="18.75">
      <c r="A6" s="39"/>
      <c r="B6" s="4"/>
      <c r="C6" s="4"/>
      <c r="D6" s="4"/>
      <c r="E6" s="4"/>
      <c r="F6" s="2"/>
      <c r="G6" s="6"/>
      <c r="H6" s="6"/>
      <c r="I6" s="6"/>
    </row>
    <row r="7" spans="1:9" ht="19.5">
      <c r="A7" s="41" t="s">
        <v>32</v>
      </c>
      <c r="B7" s="3"/>
      <c r="C7" s="3"/>
      <c r="D7" s="4"/>
      <c r="E7" s="4"/>
      <c r="F7" s="2"/>
      <c r="G7" s="29">
        <f>'BS'!G15</f>
        <v>198246</v>
      </c>
      <c r="H7" s="27"/>
      <c r="I7" s="29">
        <f>113136+18118</f>
        <v>131254</v>
      </c>
    </row>
    <row r="8" spans="1:9" ht="19.5">
      <c r="A8" s="41" t="s">
        <v>16</v>
      </c>
      <c r="B8" s="3"/>
      <c r="C8" s="3"/>
      <c r="D8" s="4"/>
      <c r="E8" s="4"/>
      <c r="F8" s="2"/>
      <c r="G8" s="30">
        <f>'BS'!G19+'BS'!G17</f>
        <v>2416</v>
      </c>
      <c r="H8" s="27"/>
      <c r="I8" s="30">
        <f>108067+44</f>
        <v>108111</v>
      </c>
    </row>
    <row r="9" spans="1:9" ht="19.5">
      <c r="A9" s="41" t="s">
        <v>94</v>
      </c>
      <c r="B9" s="3"/>
      <c r="C9" s="3"/>
      <c r="D9" s="4"/>
      <c r="E9" s="4"/>
      <c r="F9" s="2"/>
      <c r="G9" s="31" t="e">
        <f>'BS'!#REF!</f>
        <v>#REF!</v>
      </c>
      <c r="H9" s="27"/>
      <c r="I9" s="31">
        <v>225935</v>
      </c>
    </row>
    <row r="10" spans="1:9" ht="19.5">
      <c r="A10" s="108" t="s">
        <v>4</v>
      </c>
      <c r="B10" s="12"/>
      <c r="C10" s="12"/>
      <c r="D10" s="4"/>
      <c r="E10" s="4"/>
      <c r="F10" s="2"/>
      <c r="G10" s="26">
        <f>'BS'!G32</f>
        <v>165888</v>
      </c>
      <c r="H10" s="27"/>
      <c r="I10" s="26">
        <v>113312</v>
      </c>
    </row>
    <row r="11" spans="1:9" ht="19.5">
      <c r="A11" s="41" t="s">
        <v>6</v>
      </c>
      <c r="B11" s="13"/>
      <c r="C11" s="13"/>
      <c r="D11" s="4"/>
      <c r="E11" s="4"/>
      <c r="F11" s="2"/>
      <c r="G11" s="106">
        <f>-'BS1'!G36</f>
        <v>-181845</v>
      </c>
      <c r="H11" s="107"/>
      <c r="I11" s="106">
        <v>-481979</v>
      </c>
    </row>
    <row r="12" spans="1:9" ht="19.5">
      <c r="A12" s="39"/>
      <c r="B12" s="4"/>
      <c r="C12" s="4"/>
      <c r="D12" s="4"/>
      <c r="E12" s="4"/>
      <c r="F12" s="2"/>
      <c r="G12" s="26"/>
      <c r="H12" s="27"/>
      <c r="I12" s="26"/>
    </row>
    <row r="13" spans="1:9" ht="20.25" thickBot="1">
      <c r="A13" s="51" t="s">
        <v>71</v>
      </c>
      <c r="B13" s="4"/>
      <c r="C13" s="4"/>
      <c r="D13" s="4"/>
      <c r="E13" s="4"/>
      <c r="F13" s="2"/>
      <c r="G13" s="47" t="e">
        <f>SUM(G7:G12)</f>
        <v>#REF!</v>
      </c>
      <c r="H13" s="47"/>
      <c r="I13" s="47">
        <f>SUM(I7:I12)</f>
        <v>96633</v>
      </c>
    </row>
    <row r="14" spans="1:9" ht="20.25" thickTop="1">
      <c r="A14" s="51"/>
      <c r="B14" s="4"/>
      <c r="C14" s="4"/>
      <c r="D14" s="4"/>
      <c r="E14" s="4"/>
      <c r="F14" s="2"/>
      <c r="G14" s="27"/>
      <c r="H14" s="27"/>
      <c r="I14" s="27"/>
    </row>
    <row r="15" spans="1:9" ht="18.75">
      <c r="A15" s="41" t="s">
        <v>109</v>
      </c>
      <c r="B15" s="109"/>
      <c r="C15" s="109"/>
      <c r="D15" s="109"/>
      <c r="E15" s="109"/>
      <c r="F15" s="109"/>
      <c r="G15" s="109"/>
      <c r="H15" s="109"/>
      <c r="I15" s="109"/>
    </row>
    <row r="16" spans="1:9" ht="12.75">
      <c r="A16" s="109"/>
      <c r="B16" s="109"/>
      <c r="C16" s="109"/>
      <c r="D16" s="109"/>
      <c r="E16" s="109"/>
      <c r="F16" s="109"/>
      <c r="G16" s="109"/>
      <c r="H16" s="109"/>
      <c r="I16" s="109"/>
    </row>
    <row r="17" spans="1:9" ht="19.5">
      <c r="A17" s="41" t="s">
        <v>110</v>
      </c>
      <c r="B17" s="4"/>
      <c r="C17" s="4"/>
      <c r="D17" s="4"/>
      <c r="E17" s="4"/>
      <c r="F17" s="2"/>
      <c r="G17" s="26">
        <f>'BS1'!G17</f>
        <v>250837</v>
      </c>
      <c r="H17" s="26"/>
      <c r="I17" s="26">
        <v>95108</v>
      </c>
    </row>
    <row r="18" spans="1:9" ht="19.5">
      <c r="A18" s="41" t="s">
        <v>75</v>
      </c>
      <c r="B18" s="3"/>
      <c r="C18" s="3"/>
      <c r="D18" s="4"/>
      <c r="E18" s="4"/>
      <c r="F18" s="2"/>
      <c r="G18" s="26">
        <f>'BS1'!G18</f>
        <v>54</v>
      </c>
      <c r="H18" s="27"/>
      <c r="I18" s="26">
        <v>51</v>
      </c>
    </row>
    <row r="19" spans="1:9" ht="19.5">
      <c r="A19" s="39" t="s">
        <v>77</v>
      </c>
      <c r="B19" s="4"/>
      <c r="C19" s="4"/>
      <c r="D19" s="4"/>
      <c r="E19" s="4"/>
      <c r="F19" s="2"/>
      <c r="G19" s="27">
        <f>'BS1'!G24</f>
        <v>776</v>
      </c>
      <c r="H19" s="27"/>
      <c r="I19" s="27">
        <v>832</v>
      </c>
    </row>
    <row r="20" spans="1:9" ht="19.5">
      <c r="A20" s="39" t="s">
        <v>78</v>
      </c>
      <c r="B20" s="4"/>
      <c r="C20" s="4"/>
      <c r="D20" s="4"/>
      <c r="E20" s="4"/>
      <c r="F20" s="2"/>
      <c r="G20" s="27">
        <f>'BS1'!G25</f>
        <v>52</v>
      </c>
      <c r="H20" s="27"/>
      <c r="I20" s="27">
        <v>642</v>
      </c>
    </row>
    <row r="21" spans="1:9" ht="20.25" thickBot="1">
      <c r="A21" s="39"/>
      <c r="B21" s="4"/>
      <c r="C21" s="4"/>
      <c r="D21" s="4"/>
      <c r="E21" s="4"/>
      <c r="F21" s="2"/>
      <c r="G21" s="47">
        <f>SUM(G17:G20)</f>
        <v>251719</v>
      </c>
      <c r="H21" s="47">
        <f>SUM(H17:H20)</f>
        <v>0</v>
      </c>
      <c r="I21" s="47">
        <f>SUM(I17:I20)</f>
        <v>96633</v>
      </c>
    </row>
    <row r="22" spans="1:9" ht="20.25" thickTop="1">
      <c r="A22" s="51"/>
      <c r="B22" s="4"/>
      <c r="C22" s="4"/>
      <c r="D22" s="4"/>
      <c r="E22" s="4"/>
      <c r="F22" s="2"/>
      <c r="G22" s="6"/>
      <c r="H22" s="6"/>
      <c r="I22" s="6"/>
    </row>
    <row r="23" spans="1:9" ht="19.5">
      <c r="A23" s="41" t="s">
        <v>98</v>
      </c>
      <c r="B23" s="3"/>
      <c r="C23" s="3"/>
      <c r="D23" s="4"/>
      <c r="E23" s="4"/>
      <c r="F23" s="4"/>
      <c r="G23" s="54">
        <f>'BS'!G37</f>
        <v>0.749019818625387</v>
      </c>
      <c r="H23" s="38"/>
      <c r="I23" s="54">
        <v>0.28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S47"/>
  <sheetViews>
    <sheetView zoomScale="75" zoomScaleNormal="75" workbookViewId="0" topLeftCell="A78">
      <selection activeCell="A1" sqref="A1:J78"/>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8" width="15.00390625" style="2" hidden="1" customWidth="1"/>
    <col min="19" max="19" width="17.57421875" style="152" hidden="1" customWidth="1"/>
    <col min="20" max="16384" width="9.140625" style="2" customWidth="1"/>
  </cols>
  <sheetData>
    <row r="1" ht="22.5" customHeight="1">
      <c r="A1" s="18" t="s">
        <v>23</v>
      </c>
    </row>
    <row r="2" spans="1:10" ht="22.5" customHeight="1">
      <c r="A2" s="19" t="str">
        <f>'BS'!A2</f>
        <v>Condensed Consolidated Balance Sheet as at 31 December 2007</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50</v>
      </c>
      <c r="H7" s="6"/>
      <c r="I7" s="7" t="s">
        <v>50</v>
      </c>
    </row>
    <row r="8" spans="1:19" ht="15.75">
      <c r="A8" s="4"/>
      <c r="B8" s="4"/>
      <c r="C8" s="4"/>
      <c r="D8" s="4"/>
      <c r="E8" s="4"/>
      <c r="G8" s="8" t="str">
        <f>'BS'!G8</f>
        <v>31/12/2007</v>
      </c>
      <c r="H8" s="9"/>
      <c r="I8" s="8" t="str">
        <f>'BS'!I8</f>
        <v>31/12/2006</v>
      </c>
      <c r="N8" s="151" t="s">
        <v>115</v>
      </c>
      <c r="O8" s="151" t="s">
        <v>143</v>
      </c>
      <c r="P8" s="151" t="s">
        <v>146</v>
      </c>
      <c r="Q8" s="151" t="s">
        <v>148</v>
      </c>
      <c r="R8" s="151" t="s">
        <v>164</v>
      </c>
      <c r="S8" s="152" t="s">
        <v>118</v>
      </c>
    </row>
    <row r="9" spans="1:19" ht="15.75">
      <c r="A9" s="4"/>
      <c r="B9" s="4"/>
      <c r="C9" s="4"/>
      <c r="D9" s="4"/>
      <c r="E9" s="4"/>
      <c r="G9" s="15" t="s">
        <v>31</v>
      </c>
      <c r="H9" s="9"/>
      <c r="I9" s="15" t="s">
        <v>29</v>
      </c>
      <c r="N9" s="151" t="s">
        <v>116</v>
      </c>
      <c r="O9" s="151" t="s">
        <v>144</v>
      </c>
      <c r="P9" s="151" t="s">
        <v>147</v>
      </c>
      <c r="Q9" s="151" t="s">
        <v>149</v>
      </c>
      <c r="R9" s="151" t="s">
        <v>165</v>
      </c>
      <c r="S9" s="152" t="s">
        <v>119</v>
      </c>
    </row>
    <row r="10" spans="1:19" ht="19.5">
      <c r="A10" s="39"/>
      <c r="B10" s="4"/>
      <c r="C10" s="4"/>
      <c r="D10" s="4"/>
      <c r="E10" s="4"/>
      <c r="G10" s="10" t="s">
        <v>2</v>
      </c>
      <c r="H10" s="6"/>
      <c r="I10" s="10" t="s">
        <v>2</v>
      </c>
      <c r="L10" s="141" t="s">
        <v>114</v>
      </c>
      <c r="M10" s="141" t="s">
        <v>113</v>
      </c>
      <c r="N10" s="151" t="s">
        <v>117</v>
      </c>
      <c r="O10" s="151" t="s">
        <v>145</v>
      </c>
      <c r="P10" s="151" t="s">
        <v>145</v>
      </c>
      <c r="Q10" s="151" t="s">
        <v>150</v>
      </c>
      <c r="R10" s="151" t="s">
        <v>166</v>
      </c>
      <c r="S10" s="152" t="s">
        <v>120</v>
      </c>
    </row>
    <row r="11" spans="1:9" ht="18.75">
      <c r="A11" s="39"/>
      <c r="B11" s="4"/>
      <c r="C11" s="4"/>
      <c r="D11" s="4"/>
      <c r="E11" s="4"/>
      <c r="G11" s="6"/>
      <c r="H11" s="6"/>
      <c r="I11" s="6"/>
    </row>
    <row r="12" spans="1:9" ht="19.5">
      <c r="A12" s="50" t="s">
        <v>72</v>
      </c>
      <c r="B12" s="4"/>
      <c r="C12" s="4"/>
      <c r="D12" s="4"/>
      <c r="E12" s="4"/>
      <c r="G12" s="6"/>
      <c r="H12" s="6"/>
      <c r="I12" s="6"/>
    </row>
    <row r="13" spans="1:9" ht="19.5">
      <c r="A13" s="50"/>
      <c r="B13" s="4"/>
      <c r="C13" s="4"/>
      <c r="D13" s="4"/>
      <c r="E13" s="4"/>
      <c r="G13" s="6"/>
      <c r="H13" s="6"/>
      <c r="I13" s="6"/>
    </row>
    <row r="14" spans="1:12" ht="19.5">
      <c r="A14" s="40" t="s">
        <v>73</v>
      </c>
      <c r="B14" s="4"/>
      <c r="C14" s="4"/>
      <c r="D14" s="4"/>
      <c r="E14" s="4"/>
      <c r="G14" s="6"/>
      <c r="H14" s="6"/>
      <c r="I14" s="6"/>
      <c r="L14" s="147"/>
    </row>
    <row r="15" spans="1:13" ht="19.5">
      <c r="A15" s="39" t="s">
        <v>10</v>
      </c>
      <c r="B15" s="3"/>
      <c r="C15" s="3"/>
      <c r="D15" s="4"/>
      <c r="E15" s="4"/>
      <c r="G15" s="28">
        <v>334887</v>
      </c>
      <c r="H15" s="27"/>
      <c r="I15" s="28">
        <v>334887</v>
      </c>
      <c r="L15" s="142">
        <f>G15-I15</f>
        <v>0</v>
      </c>
      <c r="M15" s="146"/>
    </row>
    <row r="16" spans="1:18" ht="19.5">
      <c r="A16" s="39" t="s">
        <v>45</v>
      </c>
      <c r="B16" s="3"/>
      <c r="C16" s="3"/>
      <c r="D16" s="4"/>
      <c r="E16" s="4"/>
      <c r="G16" s="32">
        <v>-84050</v>
      </c>
      <c r="H16" s="27"/>
      <c r="I16" s="32">
        <v>-287344</v>
      </c>
      <c r="L16" s="142">
        <f>G16-I16</f>
        <v>203294</v>
      </c>
      <c r="M16" s="148"/>
      <c r="N16" s="150">
        <f>L16+M16</f>
        <v>203294</v>
      </c>
      <c r="O16" s="150"/>
      <c r="P16" s="150"/>
      <c r="Q16" s="150"/>
      <c r="R16" s="150"/>
    </row>
    <row r="17" spans="1:18" ht="19.5">
      <c r="A17" s="41"/>
      <c r="B17" s="4"/>
      <c r="C17" s="4"/>
      <c r="D17" s="4"/>
      <c r="E17" s="4"/>
      <c r="G17" s="26">
        <f>SUM(G15:G16)</f>
        <v>250837</v>
      </c>
      <c r="H17" s="26" t="e">
        <f>SUM(#REF!)</f>
        <v>#REF!</v>
      </c>
      <c r="I17" s="26">
        <f>SUM(I15:I16)</f>
        <v>47543</v>
      </c>
      <c r="L17" s="147"/>
      <c r="M17" s="150"/>
      <c r="N17" s="149"/>
      <c r="O17" s="149"/>
      <c r="P17" s="149"/>
      <c r="Q17" s="149"/>
      <c r="R17" s="149"/>
    </row>
    <row r="18" spans="1:18" ht="19.5">
      <c r="A18" s="39" t="s">
        <v>75</v>
      </c>
      <c r="B18" s="4"/>
      <c r="C18" s="4"/>
      <c r="D18" s="4"/>
      <c r="E18" s="4"/>
      <c r="G18" s="26">
        <v>54</v>
      </c>
      <c r="H18" s="27"/>
      <c r="I18" s="26">
        <v>53</v>
      </c>
      <c r="L18" s="142">
        <f>G18-I18</f>
        <v>1</v>
      </c>
      <c r="M18" s="150">
        <v>-1</v>
      </c>
      <c r="N18" s="149"/>
      <c r="O18" s="149"/>
      <c r="P18" s="149"/>
      <c r="Q18" s="149"/>
      <c r="R18" s="149"/>
    </row>
    <row r="19" spans="1:18" ht="20.25" thickBot="1">
      <c r="A19" s="41" t="s">
        <v>74</v>
      </c>
      <c r="B19" s="4"/>
      <c r="C19" s="4"/>
      <c r="D19" s="4"/>
      <c r="E19" s="4"/>
      <c r="G19" s="52">
        <f>SUM(G17:G18)</f>
        <v>250891</v>
      </c>
      <c r="H19" s="6"/>
      <c r="I19" s="52">
        <f>SUM(I17:I18)</f>
        <v>47596</v>
      </c>
      <c r="L19" s="147"/>
      <c r="M19" s="150"/>
      <c r="N19" s="149"/>
      <c r="O19" s="149"/>
      <c r="P19" s="149"/>
      <c r="Q19" s="149"/>
      <c r="R19" s="149"/>
    </row>
    <row r="20" spans="1:18" ht="20.25" thickTop="1">
      <c r="A20" s="51"/>
      <c r="B20" s="4"/>
      <c r="C20" s="4"/>
      <c r="D20" s="4"/>
      <c r="E20" s="4"/>
      <c r="G20" s="6"/>
      <c r="H20" s="6"/>
      <c r="I20" s="6"/>
      <c r="L20" s="147"/>
      <c r="M20" s="150"/>
      <c r="N20" s="149"/>
      <c r="O20" s="149"/>
      <c r="P20" s="149"/>
      <c r="Q20" s="149"/>
      <c r="R20" s="149"/>
    </row>
    <row r="21" spans="1:18" ht="19.5">
      <c r="A21" s="51"/>
      <c r="B21" s="4"/>
      <c r="C21" s="4"/>
      <c r="D21" s="4"/>
      <c r="E21" s="4"/>
      <c r="G21" s="6"/>
      <c r="H21" s="6"/>
      <c r="I21" s="6"/>
      <c r="L21" s="147"/>
      <c r="M21" s="150"/>
      <c r="N21" s="149"/>
      <c r="O21" s="149"/>
      <c r="P21" s="149"/>
      <c r="Q21" s="149"/>
      <c r="R21" s="149"/>
    </row>
    <row r="22" spans="1:18" ht="19.5">
      <c r="A22" s="40" t="s">
        <v>44</v>
      </c>
      <c r="B22" s="4"/>
      <c r="C22" s="4"/>
      <c r="D22" s="4"/>
      <c r="E22" s="4"/>
      <c r="G22" s="26"/>
      <c r="H22" s="27"/>
      <c r="I22" s="26"/>
      <c r="L22" s="147"/>
      <c r="M22" s="150"/>
      <c r="N22" s="149"/>
      <c r="O22" s="149"/>
      <c r="P22" s="149"/>
      <c r="Q22" s="149"/>
      <c r="R22" s="149"/>
    </row>
    <row r="23" spans="1:18" ht="19.5">
      <c r="A23" s="39" t="s">
        <v>76</v>
      </c>
      <c r="B23" s="4"/>
      <c r="C23" s="4"/>
      <c r="D23" s="4"/>
      <c r="E23" s="4"/>
      <c r="G23" s="29">
        <f>130222-28</f>
        <v>130194</v>
      </c>
      <c r="H23" s="27"/>
      <c r="I23" s="29">
        <v>0</v>
      </c>
      <c r="L23" s="142">
        <f>G23-I23</f>
        <v>130194</v>
      </c>
      <c r="M23" s="150">
        <f>-L23</f>
        <v>-130194</v>
      </c>
      <c r="N23" s="149"/>
      <c r="O23" s="149"/>
      <c r="P23" s="149"/>
      <c r="Q23" s="149"/>
      <c r="R23" s="149"/>
    </row>
    <row r="24" spans="1:19" ht="19.5">
      <c r="A24" s="39" t="s">
        <v>77</v>
      </c>
      <c r="B24" s="4"/>
      <c r="C24" s="4"/>
      <c r="D24" s="4"/>
      <c r="E24" s="4"/>
      <c r="G24" s="138">
        <f>748+28</f>
        <v>776</v>
      </c>
      <c r="H24" s="27"/>
      <c r="I24" s="30">
        <v>854</v>
      </c>
      <c r="L24" s="142">
        <f>G24-I24</f>
        <v>-78</v>
      </c>
      <c r="M24" s="150">
        <v>32</v>
      </c>
      <c r="N24" s="150"/>
      <c r="O24" s="150"/>
      <c r="P24" s="150"/>
      <c r="Q24" s="163">
        <v>46</v>
      </c>
      <c r="R24" s="163"/>
      <c r="S24" s="142"/>
    </row>
    <row r="25" spans="1:19" ht="19.5">
      <c r="A25" s="39" t="s">
        <v>78</v>
      </c>
      <c r="B25" s="4"/>
      <c r="C25" s="4"/>
      <c r="D25" s="4"/>
      <c r="E25" s="4"/>
      <c r="G25" s="31">
        <v>52</v>
      </c>
      <c r="H25" s="27"/>
      <c r="I25" s="31">
        <v>0</v>
      </c>
      <c r="L25" s="142">
        <f>G25-I25</f>
        <v>52</v>
      </c>
      <c r="M25" s="150">
        <f>-L25</f>
        <v>-52</v>
      </c>
      <c r="N25" s="150"/>
      <c r="O25" s="150"/>
      <c r="P25" s="150"/>
      <c r="Q25" s="150"/>
      <c r="R25" s="150"/>
      <c r="S25" s="142">
        <f>L25+M25</f>
        <v>0</v>
      </c>
    </row>
    <row r="26" spans="1:19" ht="19.5">
      <c r="A26" s="39"/>
      <c r="B26" s="4"/>
      <c r="C26" s="4"/>
      <c r="D26" s="4"/>
      <c r="E26" s="4"/>
      <c r="G26" s="53">
        <f>SUM(G23:G25)</f>
        <v>131022</v>
      </c>
      <c r="H26" s="27" t="e">
        <f>SUM(H17:H25)</f>
        <v>#REF!</v>
      </c>
      <c r="I26" s="53">
        <f>SUM(I23:I25)</f>
        <v>854</v>
      </c>
      <c r="L26" s="147"/>
      <c r="M26" s="150"/>
      <c r="N26" s="150"/>
      <c r="O26" s="150"/>
      <c r="P26" s="150"/>
      <c r="Q26" s="150"/>
      <c r="R26" s="150"/>
      <c r="S26" s="162"/>
    </row>
    <row r="27" spans="1:19" ht="19.5">
      <c r="A27" s="51"/>
      <c r="B27" s="4"/>
      <c r="C27" s="4"/>
      <c r="D27" s="4"/>
      <c r="E27" s="4"/>
      <c r="G27" s="6"/>
      <c r="H27" s="6"/>
      <c r="I27" s="6"/>
      <c r="L27" s="147"/>
      <c r="M27" s="150"/>
      <c r="N27" s="150"/>
      <c r="O27" s="150"/>
      <c r="P27" s="150"/>
      <c r="Q27" s="150"/>
      <c r="R27" s="150"/>
      <c r="S27" s="162"/>
    </row>
    <row r="28" spans="1:19" ht="19.5">
      <c r="A28" s="40" t="s">
        <v>6</v>
      </c>
      <c r="B28" s="13"/>
      <c r="C28" s="13"/>
      <c r="D28" s="4"/>
      <c r="E28" s="4"/>
      <c r="G28" s="26"/>
      <c r="H28" s="27"/>
      <c r="I28" s="26"/>
      <c r="L28" s="147"/>
      <c r="M28" s="150"/>
      <c r="N28" s="150"/>
      <c r="O28" s="150"/>
      <c r="P28" s="150"/>
      <c r="Q28" s="150"/>
      <c r="R28" s="150"/>
      <c r="S28" s="162"/>
    </row>
    <row r="29" spans="1:19" ht="19.5">
      <c r="A29" s="39" t="s">
        <v>55</v>
      </c>
      <c r="B29" s="4"/>
      <c r="C29" s="4"/>
      <c r="D29" s="4"/>
      <c r="E29" s="4"/>
      <c r="G29" s="29">
        <f>74184+73</f>
        <v>74257</v>
      </c>
      <c r="H29" s="27"/>
      <c r="I29" s="29">
        <f>56+1496+348155</f>
        <v>349707</v>
      </c>
      <c r="L29" s="142">
        <f aca="true" t="shared" si="0" ref="L29:L35">G29-I29</f>
        <v>-275450</v>
      </c>
      <c r="M29" s="150">
        <f>-M32-M23+M42+M45-M24</f>
        <v>298971</v>
      </c>
      <c r="N29" s="142"/>
      <c r="O29" s="142">
        <v>-202366</v>
      </c>
      <c r="P29" s="142">
        <f>177528-3022+1792+1220</f>
        <v>177518</v>
      </c>
      <c r="Q29" s="142"/>
      <c r="R29" s="142"/>
      <c r="S29" s="142">
        <f aca="true" t="shared" si="1" ref="S29:S34">-SUM(L29:Q29)</f>
        <v>1327</v>
      </c>
    </row>
    <row r="30" spans="1:19" ht="19.5">
      <c r="A30" s="39" t="s">
        <v>54</v>
      </c>
      <c r="B30" s="4"/>
      <c r="C30" s="4"/>
      <c r="D30" s="4"/>
      <c r="E30" s="4"/>
      <c r="G30" s="30">
        <v>10495</v>
      </c>
      <c r="H30" s="27"/>
      <c r="I30" s="30">
        <v>9109</v>
      </c>
      <c r="L30" s="142">
        <f t="shared" si="0"/>
        <v>1386</v>
      </c>
      <c r="M30" s="150"/>
      <c r="N30" s="150"/>
      <c r="O30" s="150"/>
      <c r="P30" s="150"/>
      <c r="Q30" s="150"/>
      <c r="R30" s="150"/>
      <c r="S30" s="142">
        <f t="shared" si="1"/>
        <v>-1386</v>
      </c>
    </row>
    <row r="31" spans="1:19" ht="19.5">
      <c r="A31" s="39" t="s">
        <v>7</v>
      </c>
      <c r="B31" s="4"/>
      <c r="C31" s="4"/>
      <c r="D31" s="4"/>
      <c r="E31" s="4"/>
      <c r="G31" s="30">
        <v>13113</v>
      </c>
      <c r="H31" s="27"/>
      <c r="I31" s="30">
        <v>12686</v>
      </c>
      <c r="L31" s="142">
        <f t="shared" si="0"/>
        <v>427</v>
      </c>
      <c r="M31" s="150"/>
      <c r="N31" s="150"/>
      <c r="O31" s="150"/>
      <c r="P31" s="150"/>
      <c r="Q31" s="150"/>
      <c r="R31" s="150"/>
      <c r="S31" s="142">
        <f t="shared" si="1"/>
        <v>-427</v>
      </c>
    </row>
    <row r="32" spans="1:19" ht="19.5">
      <c r="A32" s="39" t="s">
        <v>56</v>
      </c>
      <c r="B32" s="4"/>
      <c r="C32" s="4"/>
      <c r="D32" s="4"/>
      <c r="E32" s="4"/>
      <c r="G32" s="30">
        <v>56378</v>
      </c>
      <c r="H32" s="27"/>
      <c r="I32" s="30">
        <v>111011</v>
      </c>
      <c r="L32" s="142">
        <f t="shared" si="0"/>
        <v>-54633</v>
      </c>
      <c r="M32" s="150">
        <v>62477</v>
      </c>
      <c r="N32" s="150"/>
      <c r="O32" s="150"/>
      <c r="P32" s="150"/>
      <c r="Q32" s="150"/>
      <c r="R32" s="150"/>
      <c r="S32" s="142">
        <f t="shared" si="1"/>
        <v>-7844</v>
      </c>
    </row>
    <row r="33" spans="1:19" ht="19.5">
      <c r="A33" s="39" t="s">
        <v>8</v>
      </c>
      <c r="B33" s="4"/>
      <c r="C33" s="4"/>
      <c r="D33" s="4"/>
      <c r="E33" s="4"/>
      <c r="G33" s="30">
        <v>26529</v>
      </c>
      <c r="H33" s="27"/>
      <c r="I33" s="30">
        <v>23485</v>
      </c>
      <c r="L33" s="142">
        <f t="shared" si="0"/>
        <v>3044</v>
      </c>
      <c r="M33" s="150">
        <v>-3029</v>
      </c>
      <c r="N33" s="150"/>
      <c r="O33" s="150"/>
      <c r="P33" s="150"/>
      <c r="Q33" s="150"/>
      <c r="R33" s="150"/>
      <c r="S33" s="142">
        <f t="shared" si="1"/>
        <v>-15</v>
      </c>
    </row>
    <row r="34" spans="1:19" ht="19.5">
      <c r="A34" s="39" t="s">
        <v>57</v>
      </c>
      <c r="B34" s="4"/>
      <c r="C34" s="4"/>
      <c r="D34" s="4"/>
      <c r="E34" s="4"/>
      <c r="G34" s="30">
        <v>0</v>
      </c>
      <c r="H34" s="27"/>
      <c r="I34" s="30">
        <v>0</v>
      </c>
      <c r="L34" s="142">
        <f t="shared" si="0"/>
        <v>0</v>
      </c>
      <c r="M34" s="150"/>
      <c r="N34" s="150"/>
      <c r="O34" s="150"/>
      <c r="P34" s="150"/>
      <c r="Q34" s="150"/>
      <c r="R34" s="150"/>
      <c r="S34" s="142">
        <f t="shared" si="1"/>
        <v>0</v>
      </c>
    </row>
    <row r="35" spans="1:19" ht="19.5">
      <c r="A35" s="39" t="s">
        <v>9</v>
      </c>
      <c r="B35" s="4"/>
      <c r="C35" s="4"/>
      <c r="D35" s="4"/>
      <c r="E35" s="4"/>
      <c r="G35" s="31">
        <v>1073</v>
      </c>
      <c r="H35" s="27"/>
      <c r="I35" s="31">
        <v>494</v>
      </c>
      <c r="L35" s="142">
        <f t="shared" si="0"/>
        <v>579</v>
      </c>
      <c r="M35" s="150"/>
      <c r="N35" s="150"/>
      <c r="O35" s="150"/>
      <c r="P35" s="150"/>
      <c r="Q35" s="150"/>
      <c r="R35" s="170">
        <f>-L35</f>
        <v>-579</v>
      </c>
      <c r="S35" s="142"/>
    </row>
    <row r="36" spans="1:19" ht="19.5">
      <c r="A36" s="39"/>
      <c r="B36" s="4"/>
      <c r="C36" s="4"/>
      <c r="D36" s="4"/>
      <c r="E36" s="4"/>
      <c r="G36" s="26">
        <f>SUM(G29:G35)</f>
        <v>181845</v>
      </c>
      <c r="H36" s="27"/>
      <c r="I36" s="26">
        <f>SUM(I29:I35)</f>
        <v>506492</v>
      </c>
      <c r="L36" s="147"/>
      <c r="M36" s="150"/>
      <c r="N36" s="150"/>
      <c r="O36" s="150"/>
      <c r="P36" s="150"/>
      <c r="Q36" s="150"/>
      <c r="R36" s="150"/>
      <c r="S36" s="162"/>
    </row>
    <row r="37" spans="1:19" ht="19.5">
      <c r="A37" s="39"/>
      <c r="B37" s="4"/>
      <c r="C37" s="4"/>
      <c r="D37" s="4"/>
      <c r="E37" s="4"/>
      <c r="G37" s="28"/>
      <c r="H37" s="27"/>
      <c r="I37" s="26"/>
      <c r="L37" s="147"/>
      <c r="M37" s="146"/>
      <c r="N37" s="150"/>
      <c r="O37" s="150"/>
      <c r="P37" s="150"/>
      <c r="Q37" s="150"/>
      <c r="R37" s="150"/>
      <c r="S37" s="162"/>
    </row>
    <row r="38" spans="1:19" ht="19.5">
      <c r="A38" s="41" t="s">
        <v>79</v>
      </c>
      <c r="B38" s="3"/>
      <c r="C38" s="3"/>
      <c r="D38" s="4"/>
      <c r="E38" s="4"/>
      <c r="G38" s="26">
        <f>+G36+G26</f>
        <v>312867</v>
      </c>
      <c r="H38" s="27"/>
      <c r="I38" s="26">
        <f>+I36+I26</f>
        <v>507346</v>
      </c>
      <c r="L38" s="147"/>
      <c r="M38" s="146"/>
      <c r="N38" s="150"/>
      <c r="O38" s="150"/>
      <c r="P38" s="150"/>
      <c r="Q38" s="150"/>
      <c r="R38" s="150"/>
      <c r="S38" s="162"/>
    </row>
    <row r="39" spans="1:19" ht="19.5">
      <c r="A39" s="41"/>
      <c r="B39" s="3"/>
      <c r="C39" s="3"/>
      <c r="D39" s="4"/>
      <c r="E39" s="4"/>
      <c r="G39" s="28"/>
      <c r="H39" s="27"/>
      <c r="I39" s="26"/>
      <c r="L39" s="147"/>
      <c r="M39" s="146"/>
      <c r="N39" s="150"/>
      <c r="O39" s="150"/>
      <c r="P39" s="150"/>
      <c r="Q39" s="150"/>
      <c r="R39" s="150"/>
      <c r="S39" s="162"/>
    </row>
    <row r="40" spans="1:19" ht="20.25" thickBot="1">
      <c r="A40" s="41" t="s">
        <v>80</v>
      </c>
      <c r="B40" s="4"/>
      <c r="C40" s="4"/>
      <c r="D40" s="4"/>
      <c r="E40" s="4"/>
      <c r="G40" s="47">
        <f>+G38+G19</f>
        <v>563758</v>
      </c>
      <c r="H40" s="27"/>
      <c r="I40" s="47">
        <f>+I38+I19</f>
        <v>554942</v>
      </c>
      <c r="L40" s="164"/>
      <c r="M40" s="169">
        <f>SUM(M16:M38)</f>
        <v>228204</v>
      </c>
      <c r="N40" s="169">
        <f aca="true" t="shared" si="2" ref="N40:S40">SUM(N16:N38)</f>
        <v>203294</v>
      </c>
      <c r="O40" s="169">
        <f t="shared" si="2"/>
        <v>-202366</v>
      </c>
      <c r="P40" s="169">
        <f t="shared" si="2"/>
        <v>177518</v>
      </c>
      <c r="Q40" s="169">
        <f t="shared" si="2"/>
        <v>46</v>
      </c>
      <c r="R40" s="169">
        <f t="shared" si="2"/>
        <v>-579</v>
      </c>
      <c r="S40" s="169">
        <f t="shared" si="2"/>
        <v>-8345</v>
      </c>
    </row>
    <row r="41" spans="1:19" ht="20.25" thickTop="1">
      <c r="A41" s="39"/>
      <c r="B41" s="4"/>
      <c r="C41" s="4"/>
      <c r="D41" s="4"/>
      <c r="E41" s="4"/>
      <c r="G41" s="28">
        <f>G40-'BS'!G35</f>
        <v>0</v>
      </c>
      <c r="H41" s="27"/>
      <c r="I41" s="28">
        <f>I40-'BS'!I35</f>
        <v>0</v>
      </c>
      <c r="S41" s="162"/>
    </row>
    <row r="42" spans="13:19" ht="19.5">
      <c r="M42" s="140">
        <v>258048</v>
      </c>
      <c r="N42" s="2" t="s">
        <v>159</v>
      </c>
      <c r="S42" s="162"/>
    </row>
    <row r="43" spans="1:14" ht="19.5">
      <c r="A43" s="39"/>
      <c r="B43" s="4"/>
      <c r="C43" s="4"/>
      <c r="D43" s="4"/>
      <c r="E43" s="4"/>
      <c r="G43" s="33"/>
      <c r="H43" s="34"/>
      <c r="I43" s="33"/>
      <c r="M43" s="142">
        <v>-3081</v>
      </c>
      <c r="N43" s="2" t="s">
        <v>163</v>
      </c>
    </row>
    <row r="44" spans="2:14" ht="19.5">
      <c r="B44" s="3"/>
      <c r="C44" s="3"/>
      <c r="D44" s="4"/>
      <c r="E44" s="4"/>
      <c r="F44" s="4"/>
      <c r="G44" s="35"/>
      <c r="H44" s="36"/>
      <c r="I44" s="37"/>
      <c r="M44" s="166">
        <f>-1</f>
        <v>-1</v>
      </c>
      <c r="N44" s="2" t="s">
        <v>106</v>
      </c>
    </row>
    <row r="45" spans="1:14" ht="19.5">
      <c r="A45" s="41"/>
      <c r="B45" s="3"/>
      <c r="C45" s="3"/>
      <c r="D45" s="4"/>
      <c r="E45" s="4"/>
      <c r="F45" s="4"/>
      <c r="G45" s="38"/>
      <c r="H45" s="38"/>
      <c r="I45" s="38"/>
      <c r="J45" s="14"/>
      <c r="M45" s="166">
        <f>PL!I17</f>
        <v>-26762</v>
      </c>
      <c r="N45" s="2" t="s">
        <v>160</v>
      </c>
    </row>
    <row r="46" spans="1:10" ht="54" customHeight="1">
      <c r="A46" s="173" t="s">
        <v>127</v>
      </c>
      <c r="B46" s="174"/>
      <c r="C46" s="174"/>
      <c r="D46" s="174"/>
      <c r="E46" s="174"/>
      <c r="F46" s="174"/>
      <c r="G46" s="174"/>
      <c r="H46" s="174"/>
      <c r="I46" s="174"/>
      <c r="J46" s="174"/>
    </row>
    <row r="47" spans="1:13" ht="20.25" thickBot="1">
      <c r="A47" s="43"/>
      <c r="M47" s="167">
        <f>SUM(M42:M46)</f>
        <v>228204</v>
      </c>
    </row>
    <row r="48" ht="16.5" thickTop="1"/>
    <row r="56" ht="23.25" customHeight="1"/>
  </sheetData>
  <mergeCells count="1">
    <mergeCell ref="A46:J46"/>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workbookViewId="0" topLeftCell="A56">
      <selection activeCell="A1" sqref="A1:G56"/>
    </sheetView>
  </sheetViews>
  <sheetFormatPr defaultColWidth="9.140625" defaultRowHeight="12.75"/>
  <cols>
    <col min="1" max="1" width="2.57421875" style="110" customWidth="1"/>
    <col min="2" max="2" width="46.57421875" style="110" customWidth="1"/>
    <col min="3" max="3" width="23.57421875" style="110" customWidth="1"/>
    <col min="4" max="4" width="25.140625" style="110" customWidth="1"/>
    <col min="5" max="5" width="27.140625" style="110" customWidth="1"/>
    <col min="6" max="6" width="24.00390625" style="110" customWidth="1"/>
    <col min="7" max="7" width="24.8515625" style="110" customWidth="1"/>
    <col min="8" max="8" width="2.421875" style="110" customWidth="1"/>
    <col min="9" max="16384" width="9.140625" style="110" customWidth="1"/>
  </cols>
  <sheetData>
    <row r="1" ht="27">
      <c r="A1" s="45" t="s">
        <v>23</v>
      </c>
    </row>
    <row r="2" ht="26.25">
      <c r="A2" s="46" t="s">
        <v>130</v>
      </c>
    </row>
    <row r="3" ht="23.25">
      <c r="A3" s="44" t="s">
        <v>24</v>
      </c>
    </row>
    <row r="4" ht="23.25">
      <c r="A4" s="153"/>
    </row>
    <row r="5" ht="23.25">
      <c r="A5" s="153"/>
    </row>
    <row r="6" ht="23.25">
      <c r="A6" s="153"/>
    </row>
    <row r="7" ht="27">
      <c r="A7" s="92" t="s">
        <v>131</v>
      </c>
    </row>
    <row r="8" ht="22.5">
      <c r="A8" s="111"/>
    </row>
    <row r="9" spans="1:7" ht="20.25">
      <c r="A9" s="112"/>
      <c r="C9" s="113"/>
      <c r="D9" s="113"/>
      <c r="E9" s="113"/>
      <c r="F9" s="113"/>
      <c r="G9" s="113"/>
    </row>
    <row r="10" spans="1:7" ht="36.75" customHeight="1">
      <c r="A10" s="112"/>
      <c r="C10" s="114" t="s">
        <v>87</v>
      </c>
      <c r="D10" s="115"/>
      <c r="E10" s="116"/>
      <c r="F10" s="117"/>
      <c r="G10" s="117"/>
    </row>
    <row r="11" spans="1:9" s="154" customFormat="1" ht="22.5">
      <c r="A11" s="75"/>
      <c r="B11" s="75"/>
      <c r="C11" s="118" t="s">
        <v>81</v>
      </c>
      <c r="D11" s="118" t="s">
        <v>83</v>
      </c>
      <c r="E11" s="118" t="s">
        <v>41</v>
      </c>
      <c r="F11" s="119" t="s">
        <v>86</v>
      </c>
      <c r="G11" s="119" t="s">
        <v>41</v>
      </c>
      <c r="H11" s="75"/>
      <c r="I11" s="75"/>
    </row>
    <row r="12" spans="1:9" s="154" customFormat="1" ht="22.5">
      <c r="A12" s="75"/>
      <c r="B12" s="75"/>
      <c r="C12" s="118" t="s">
        <v>82</v>
      </c>
      <c r="D12" s="118" t="s">
        <v>84</v>
      </c>
      <c r="E12" s="118"/>
      <c r="F12" s="119" t="s">
        <v>85</v>
      </c>
      <c r="G12" s="119" t="s">
        <v>88</v>
      </c>
      <c r="H12" s="75"/>
      <c r="I12" s="75"/>
    </row>
    <row r="13" spans="1:9" s="154" customFormat="1" ht="22.5">
      <c r="A13" s="75"/>
      <c r="B13" s="75"/>
      <c r="C13" s="120" t="s">
        <v>2</v>
      </c>
      <c r="D13" s="120" t="s">
        <v>2</v>
      </c>
      <c r="E13" s="120" t="s">
        <v>2</v>
      </c>
      <c r="F13" s="120"/>
      <c r="G13" s="120" t="s">
        <v>2</v>
      </c>
      <c r="H13" s="75"/>
      <c r="I13" s="75"/>
    </row>
    <row r="14" spans="1:9" ht="24.75" customHeight="1">
      <c r="A14" s="80"/>
      <c r="B14" s="80"/>
      <c r="C14" s="80"/>
      <c r="D14" s="80"/>
      <c r="E14" s="80"/>
      <c r="F14" s="80"/>
      <c r="G14" s="80"/>
      <c r="H14" s="80"/>
      <c r="I14" s="80"/>
    </row>
    <row r="15" spans="1:9" ht="24.75" customHeight="1">
      <c r="A15" s="79" t="s">
        <v>42</v>
      </c>
      <c r="C15" s="95">
        <v>334887</v>
      </c>
      <c r="D15" s="95">
        <v>-287344</v>
      </c>
      <c r="E15" s="95">
        <f>SUM(C15:D15)</f>
        <v>47543</v>
      </c>
      <c r="F15" s="95">
        <v>53</v>
      </c>
      <c r="G15" s="95">
        <f>SUM(E15:F15)</f>
        <v>47596</v>
      </c>
      <c r="H15" s="80"/>
      <c r="I15" s="80"/>
    </row>
    <row r="16" spans="1:9" ht="24.75" customHeight="1">
      <c r="A16" s="79"/>
      <c r="C16" s="95"/>
      <c r="D16" s="95"/>
      <c r="E16" s="95"/>
      <c r="F16" s="95"/>
      <c r="G16" s="95"/>
      <c r="H16" s="80"/>
      <c r="I16" s="80"/>
    </row>
    <row r="17" spans="1:9" ht="24.75" customHeight="1">
      <c r="A17" s="79" t="s">
        <v>169</v>
      </c>
      <c r="C17" s="95">
        <v>0</v>
      </c>
      <c r="D17" s="95">
        <f>PL!I26</f>
        <v>203294</v>
      </c>
      <c r="E17" s="95">
        <f>SUM(C17:D17)</f>
        <v>203294</v>
      </c>
      <c r="F17" s="95">
        <v>1</v>
      </c>
      <c r="G17" s="95">
        <f>SUM(E17:F17)</f>
        <v>203295</v>
      </c>
      <c r="H17" s="80"/>
      <c r="I17" s="80"/>
    </row>
    <row r="18" spans="1:9" ht="24.75" customHeight="1">
      <c r="A18" s="79"/>
      <c r="C18" s="95"/>
      <c r="D18" s="95"/>
      <c r="E18" s="95"/>
      <c r="F18" s="95"/>
      <c r="G18" s="95"/>
      <c r="H18" s="80"/>
      <c r="I18" s="80"/>
    </row>
    <row r="19" spans="1:9" ht="24.75" customHeight="1" thickBot="1">
      <c r="A19" s="74" t="s">
        <v>170</v>
      </c>
      <c r="C19" s="121">
        <f>SUM(C15:C18)</f>
        <v>334887</v>
      </c>
      <c r="D19" s="121">
        <f>SUM(D15:D18)</f>
        <v>-84050</v>
      </c>
      <c r="E19" s="121">
        <f>SUM(E15:E18)</f>
        <v>250837</v>
      </c>
      <c r="F19" s="121">
        <f>SUM(F15:F18)</f>
        <v>54</v>
      </c>
      <c r="G19" s="121">
        <f>SUM(G15:G18)</f>
        <v>250891</v>
      </c>
      <c r="H19" s="80"/>
      <c r="I19" s="80"/>
    </row>
    <row r="20" spans="1:9" ht="21" thickTop="1">
      <c r="A20" s="80"/>
      <c r="B20" s="80"/>
      <c r="C20" s="104"/>
      <c r="D20" s="104"/>
      <c r="E20" s="104"/>
      <c r="F20" s="104"/>
      <c r="G20" s="104"/>
      <c r="H20" s="80"/>
      <c r="I20" s="80"/>
    </row>
    <row r="21" spans="1:9" ht="20.25">
      <c r="A21" s="80"/>
      <c r="B21" s="80"/>
      <c r="C21" s="104"/>
      <c r="D21" s="104"/>
      <c r="E21" s="104"/>
      <c r="F21" s="104"/>
      <c r="G21" s="104"/>
      <c r="H21" s="80"/>
      <c r="I21" s="80"/>
    </row>
    <row r="22" spans="1:9" ht="20.25">
      <c r="A22" s="80"/>
      <c r="B22" s="80"/>
      <c r="C22" s="104"/>
      <c r="D22" s="104"/>
      <c r="E22" s="104"/>
      <c r="F22" s="104"/>
      <c r="G22" s="104"/>
      <c r="H22" s="80"/>
      <c r="I22" s="80"/>
    </row>
    <row r="23" spans="1:9" ht="20.25">
      <c r="A23" s="80"/>
      <c r="B23" s="80"/>
      <c r="C23" s="104"/>
      <c r="D23" s="104"/>
      <c r="E23" s="104"/>
      <c r="F23" s="104"/>
      <c r="G23" s="104"/>
      <c r="H23" s="80"/>
      <c r="I23" s="80"/>
    </row>
    <row r="24" spans="1:9" ht="20.25">
      <c r="A24" s="80"/>
      <c r="B24" s="80"/>
      <c r="C24" s="104"/>
      <c r="D24" s="104"/>
      <c r="E24" s="104"/>
      <c r="F24" s="104"/>
      <c r="G24" s="104"/>
      <c r="H24" s="80"/>
      <c r="I24" s="80"/>
    </row>
    <row r="25" spans="1:9" ht="20.25">
      <c r="A25" s="80"/>
      <c r="B25" s="80"/>
      <c r="C25" s="104"/>
      <c r="D25" s="104"/>
      <c r="E25" s="104"/>
      <c r="F25" s="104"/>
      <c r="G25" s="104"/>
      <c r="H25" s="80"/>
      <c r="I25" s="80"/>
    </row>
    <row r="26" spans="1:9" ht="20.25">
      <c r="A26" s="80"/>
      <c r="B26" s="80"/>
      <c r="C26" s="104"/>
      <c r="D26" s="104"/>
      <c r="E26" s="104"/>
      <c r="F26" s="104"/>
      <c r="G26" s="104"/>
      <c r="H26" s="80"/>
      <c r="I26" s="80"/>
    </row>
    <row r="27" spans="1:9" ht="20.25">
      <c r="A27" s="80"/>
      <c r="B27" s="80"/>
      <c r="C27" s="104"/>
      <c r="D27" s="104"/>
      <c r="E27" s="104"/>
      <c r="F27" s="104"/>
      <c r="G27" s="104"/>
      <c r="H27" s="80"/>
      <c r="I27" s="80"/>
    </row>
    <row r="28" ht="27">
      <c r="A28" s="92" t="s">
        <v>133</v>
      </c>
    </row>
    <row r="29" ht="27">
      <c r="A29" s="92"/>
    </row>
    <row r="30" ht="23.25" customHeight="1">
      <c r="A30" s="111"/>
    </row>
    <row r="31" spans="1:7" ht="24.75" customHeight="1">
      <c r="A31" s="111"/>
      <c r="C31" s="114" t="s">
        <v>87</v>
      </c>
      <c r="D31" s="115"/>
      <c r="E31" s="116"/>
      <c r="F31" s="117"/>
      <c r="G31" s="117"/>
    </row>
    <row r="32" spans="1:7" ht="39" customHeight="1">
      <c r="A32" s="112"/>
      <c r="C32" s="118" t="s">
        <v>81</v>
      </c>
      <c r="D32" s="118" t="s">
        <v>83</v>
      </c>
      <c r="E32" s="118" t="s">
        <v>41</v>
      </c>
      <c r="F32" s="119" t="s">
        <v>86</v>
      </c>
      <c r="G32" s="119" t="s">
        <v>41</v>
      </c>
    </row>
    <row r="33" spans="1:7" ht="36.75" customHeight="1">
      <c r="A33" s="112"/>
      <c r="C33" s="118" t="s">
        <v>82</v>
      </c>
      <c r="D33" s="118" t="s">
        <v>84</v>
      </c>
      <c r="E33" s="118"/>
      <c r="F33" s="119" t="s">
        <v>85</v>
      </c>
      <c r="G33" s="119" t="s">
        <v>88</v>
      </c>
    </row>
    <row r="34" spans="1:9" s="154" customFormat="1" ht="32.25" customHeight="1">
      <c r="A34" s="75"/>
      <c r="B34" s="75"/>
      <c r="C34" s="120" t="s">
        <v>2</v>
      </c>
      <c r="D34" s="120" t="s">
        <v>2</v>
      </c>
      <c r="E34" s="120" t="s">
        <v>2</v>
      </c>
      <c r="F34" s="120"/>
      <c r="G34" s="120" t="s">
        <v>2</v>
      </c>
      <c r="H34" s="75"/>
      <c r="I34" s="75"/>
    </row>
    <row r="35" spans="1:9" ht="51" customHeight="1">
      <c r="A35" s="80"/>
      <c r="B35" s="80"/>
      <c r="C35" s="80"/>
      <c r="D35" s="80"/>
      <c r="E35" s="80"/>
      <c r="F35" s="80"/>
      <c r="G35" s="80"/>
      <c r="H35" s="80"/>
      <c r="I35" s="80"/>
    </row>
    <row r="36" spans="1:9" ht="26.25">
      <c r="A36" s="79" t="s">
        <v>42</v>
      </c>
      <c r="C36" s="95">
        <v>334887</v>
      </c>
      <c r="D36" s="95">
        <v>-243543</v>
      </c>
      <c r="E36" s="95">
        <f>C36+D36</f>
        <v>91344</v>
      </c>
      <c r="F36" s="95">
        <v>51</v>
      </c>
      <c r="G36" s="95">
        <f>E36+F36</f>
        <v>91395</v>
      </c>
      <c r="H36" s="80"/>
      <c r="I36" s="80"/>
    </row>
    <row r="37" spans="1:9" ht="26.25">
      <c r="A37" s="79"/>
      <c r="C37" s="95"/>
      <c r="D37" s="95"/>
      <c r="E37" s="95"/>
      <c r="F37" s="95"/>
      <c r="G37" s="95"/>
      <c r="H37" s="80"/>
      <c r="I37" s="80"/>
    </row>
    <row r="38" spans="1:9" ht="26.25">
      <c r="A38" s="79" t="s">
        <v>168</v>
      </c>
      <c r="C38" s="95">
        <v>0</v>
      </c>
      <c r="D38" s="95">
        <f>D40-D36</f>
        <v>-43801</v>
      </c>
      <c r="E38" s="95">
        <f>C38+D38</f>
        <v>-43801</v>
      </c>
      <c r="F38" s="95">
        <v>2</v>
      </c>
      <c r="G38" s="95">
        <f>E38+F38</f>
        <v>-43799</v>
      </c>
      <c r="H38" s="80"/>
      <c r="I38" s="80"/>
    </row>
    <row r="39" spans="1:9" ht="37.5" customHeight="1">
      <c r="A39" s="79"/>
      <c r="C39" s="95"/>
      <c r="D39" s="95"/>
      <c r="E39" s="95"/>
      <c r="F39" s="95"/>
      <c r="G39" s="95"/>
      <c r="H39" s="80"/>
      <c r="I39" s="80"/>
    </row>
    <row r="40" spans="1:9" ht="42.75" customHeight="1" thickBot="1">
      <c r="A40" s="74" t="s">
        <v>170</v>
      </c>
      <c r="C40" s="121">
        <f>SUM(C36:C39)</f>
        <v>334887</v>
      </c>
      <c r="D40" s="121">
        <v>-287344</v>
      </c>
      <c r="E40" s="121">
        <f>SUM(E36:E39)</f>
        <v>47543</v>
      </c>
      <c r="F40" s="121">
        <f>SUM(F36:F39)</f>
        <v>53</v>
      </c>
      <c r="G40" s="121">
        <f>SUM(G36:G39)</f>
        <v>47596</v>
      </c>
      <c r="H40" s="80"/>
      <c r="I40" s="80"/>
    </row>
    <row r="41" spans="1:9" ht="21" thickTop="1">
      <c r="A41" s="80"/>
      <c r="B41" s="80"/>
      <c r="C41" s="104"/>
      <c r="D41" s="104"/>
      <c r="E41" s="104"/>
      <c r="F41" s="104"/>
      <c r="G41" s="104"/>
      <c r="H41" s="80"/>
      <c r="I41" s="80"/>
    </row>
    <row r="42" spans="1:9" ht="20.25">
      <c r="A42" s="80"/>
      <c r="B42" s="80"/>
      <c r="C42" s="104"/>
      <c r="D42" s="104"/>
      <c r="E42" s="104"/>
      <c r="F42" s="104"/>
      <c r="G42" s="104"/>
      <c r="H42" s="80"/>
      <c r="I42" s="80"/>
    </row>
    <row r="43" spans="1:9" ht="20.25">
      <c r="A43" s="80"/>
      <c r="B43" s="80"/>
      <c r="C43" s="104"/>
      <c r="D43" s="104"/>
      <c r="E43" s="104"/>
      <c r="F43" s="104"/>
      <c r="G43" s="104"/>
      <c r="H43" s="80"/>
      <c r="I43" s="80"/>
    </row>
    <row r="44" spans="1:9" ht="20.25">
      <c r="A44" s="80"/>
      <c r="B44" s="80"/>
      <c r="C44" s="104"/>
      <c r="D44" s="104"/>
      <c r="E44" s="104"/>
      <c r="F44" s="104"/>
      <c r="G44" s="104"/>
      <c r="H44" s="80"/>
      <c r="I44" s="80"/>
    </row>
    <row r="45" spans="1:9" ht="20.25">
      <c r="A45" s="80"/>
      <c r="B45" s="80"/>
      <c r="C45" s="104"/>
      <c r="D45" s="104"/>
      <c r="E45" s="104"/>
      <c r="F45" s="104"/>
      <c r="G45" s="104"/>
      <c r="H45" s="80"/>
      <c r="I45" s="80"/>
    </row>
    <row r="46" spans="1:9" ht="20.25">
      <c r="A46" s="80"/>
      <c r="B46" s="80"/>
      <c r="C46" s="104"/>
      <c r="D46" s="104"/>
      <c r="E46" s="104"/>
      <c r="F46" s="104"/>
      <c r="G46" s="104"/>
      <c r="H46" s="80"/>
      <c r="I46" s="80"/>
    </row>
    <row r="47" spans="1:9" ht="20.25">
      <c r="A47" s="80"/>
      <c r="B47" s="80"/>
      <c r="C47" s="80"/>
      <c r="D47" s="80"/>
      <c r="E47" s="80"/>
      <c r="F47" s="80"/>
      <c r="G47" s="80"/>
      <c r="H47" s="80"/>
      <c r="I47" s="80"/>
    </row>
    <row r="48" spans="1:9" ht="20.25">
      <c r="A48" s="80"/>
      <c r="B48" s="80"/>
      <c r="C48" s="80"/>
      <c r="D48" s="80"/>
      <c r="E48" s="80"/>
      <c r="F48" s="80"/>
      <c r="G48" s="80"/>
      <c r="H48" s="80"/>
      <c r="I48" s="80"/>
    </row>
    <row r="49" spans="1:9" ht="20.25">
      <c r="A49" s="80" t="s">
        <v>43</v>
      </c>
      <c r="B49" s="80"/>
      <c r="C49" s="80"/>
      <c r="D49" s="80"/>
      <c r="E49" s="80"/>
      <c r="F49" s="80"/>
      <c r="G49" s="80"/>
      <c r="H49" s="80"/>
      <c r="I49" s="80"/>
    </row>
    <row r="50" spans="1:9" ht="20.25">
      <c r="A50" s="80" t="s">
        <v>126</v>
      </c>
      <c r="B50" s="80"/>
      <c r="C50" s="80"/>
      <c r="D50" s="80"/>
      <c r="E50" s="80"/>
      <c r="F50" s="80"/>
      <c r="G50" s="80"/>
      <c r="H50" s="80"/>
      <c r="I50" s="80"/>
    </row>
    <row r="51" spans="2:9" ht="20.25">
      <c r="B51" s="80"/>
      <c r="C51" s="80"/>
      <c r="D51" s="80"/>
      <c r="E51" s="80"/>
      <c r="F51" s="80"/>
      <c r="G51" s="80"/>
      <c r="H51" s="80"/>
      <c r="I51" s="80"/>
    </row>
    <row r="52" spans="2:9" ht="20.25">
      <c r="B52" s="80"/>
      <c r="C52" s="80"/>
      <c r="D52" s="80"/>
      <c r="E52" s="80"/>
      <c r="F52" s="80"/>
      <c r="G52" s="80"/>
      <c r="H52" s="80"/>
      <c r="I52" s="80"/>
    </row>
    <row r="53" spans="1:9" ht="20.25">
      <c r="A53" s="80"/>
      <c r="B53" s="80"/>
      <c r="C53" s="80"/>
      <c r="D53" s="80"/>
      <c r="E53" s="80"/>
      <c r="F53" s="80"/>
      <c r="G53" s="80"/>
      <c r="H53" s="80"/>
      <c r="I53" s="80"/>
    </row>
    <row r="54" spans="1:9" ht="20.25">
      <c r="A54" s="80"/>
      <c r="B54" s="80"/>
      <c r="C54" s="80"/>
      <c r="D54" s="80"/>
      <c r="E54" s="80"/>
      <c r="F54" s="80"/>
      <c r="G54" s="80"/>
      <c r="H54" s="80"/>
      <c r="I54" s="80"/>
    </row>
    <row r="55" spans="1:9" ht="20.25">
      <c r="A55" s="80"/>
      <c r="B55" s="80"/>
      <c r="C55" s="80"/>
      <c r="D55" s="80"/>
      <c r="E55" s="80"/>
      <c r="F55" s="80"/>
      <c r="G55" s="80"/>
      <c r="H55" s="80"/>
      <c r="I55" s="80"/>
    </row>
    <row r="56" spans="1:9" ht="20.25">
      <c r="A56" s="80"/>
      <c r="B56" s="80"/>
      <c r="C56" s="80"/>
      <c r="D56" s="80"/>
      <c r="E56" s="80"/>
      <c r="F56" s="80"/>
      <c r="G56" s="80"/>
      <c r="H56" s="80"/>
      <c r="I56" s="80"/>
    </row>
    <row r="57" spans="1:9" ht="20.25">
      <c r="A57" s="80"/>
      <c r="B57" s="80"/>
      <c r="C57" s="80"/>
      <c r="D57" s="80"/>
      <c r="E57" s="80"/>
      <c r="F57" s="80"/>
      <c r="G57" s="80"/>
      <c r="H57" s="80"/>
      <c r="I57" s="80"/>
    </row>
    <row r="58" spans="1:9" ht="20.25">
      <c r="A58" s="80"/>
      <c r="B58" s="80"/>
      <c r="C58" s="80"/>
      <c r="D58" s="80"/>
      <c r="E58" s="80"/>
      <c r="F58" s="80"/>
      <c r="G58" s="80"/>
      <c r="H58" s="80"/>
      <c r="I58" s="80"/>
    </row>
    <row r="59" spans="1:9" ht="20.25">
      <c r="A59" s="80"/>
      <c r="B59" s="80"/>
      <c r="C59" s="80"/>
      <c r="D59" s="80"/>
      <c r="E59" s="80"/>
      <c r="F59" s="80"/>
      <c r="G59" s="80"/>
      <c r="H59" s="80"/>
      <c r="I59" s="80"/>
    </row>
    <row r="60" spans="1:9" ht="20.25">
      <c r="A60" s="80"/>
      <c r="B60" s="80"/>
      <c r="C60" s="80"/>
      <c r="D60" s="80"/>
      <c r="E60" s="80"/>
      <c r="F60" s="80"/>
      <c r="G60" s="80"/>
      <c r="H60" s="80"/>
      <c r="I60" s="80"/>
    </row>
    <row r="61" spans="1:9" ht="20.25">
      <c r="A61" s="80"/>
      <c r="B61" s="80"/>
      <c r="C61" s="80"/>
      <c r="D61" s="80"/>
      <c r="E61" s="80"/>
      <c r="F61" s="80"/>
      <c r="G61" s="80"/>
      <c r="H61" s="80"/>
      <c r="I61" s="80"/>
    </row>
    <row r="62" spans="1:9" ht="20.25">
      <c r="A62" s="80"/>
      <c r="B62" s="80"/>
      <c r="C62" s="80"/>
      <c r="D62" s="80"/>
      <c r="E62" s="80"/>
      <c r="F62" s="80"/>
      <c r="G62" s="80"/>
      <c r="H62" s="80"/>
      <c r="I62" s="80"/>
    </row>
    <row r="63" spans="1:9" ht="20.25">
      <c r="A63" s="80"/>
      <c r="B63" s="80"/>
      <c r="C63" s="80"/>
      <c r="D63" s="80"/>
      <c r="E63" s="80"/>
      <c r="F63" s="80"/>
      <c r="G63" s="80"/>
      <c r="H63" s="80"/>
      <c r="I63" s="80"/>
    </row>
    <row r="64" spans="1:9" ht="20.25">
      <c r="A64" s="80"/>
      <c r="B64" s="80"/>
      <c r="C64" s="80"/>
      <c r="D64" s="80"/>
      <c r="E64" s="80"/>
      <c r="F64" s="80"/>
      <c r="G64" s="80"/>
      <c r="H64" s="80"/>
      <c r="I64" s="80"/>
    </row>
    <row r="65" spans="1:9" ht="20.25">
      <c r="A65" s="80"/>
      <c r="B65" s="80"/>
      <c r="C65" s="80"/>
      <c r="D65" s="80"/>
      <c r="E65" s="80"/>
      <c r="F65" s="80"/>
      <c r="G65" s="80"/>
      <c r="H65" s="80"/>
      <c r="I65" s="80"/>
    </row>
    <row r="66" spans="1:9" ht="20.25">
      <c r="A66" s="80"/>
      <c r="B66" s="80"/>
      <c r="C66" s="80"/>
      <c r="D66" s="80"/>
      <c r="E66" s="80"/>
      <c r="F66" s="80"/>
      <c r="G66" s="80"/>
      <c r="H66" s="80"/>
      <c r="I66" s="80"/>
    </row>
    <row r="67" spans="1:9" ht="20.25">
      <c r="A67" s="80"/>
      <c r="B67" s="80"/>
      <c r="C67" s="80"/>
      <c r="D67" s="80"/>
      <c r="E67" s="80"/>
      <c r="F67" s="80"/>
      <c r="G67" s="80"/>
      <c r="H67" s="80"/>
      <c r="I67" s="80"/>
    </row>
    <row r="68" spans="1:9" ht="20.25">
      <c r="A68" s="80"/>
      <c r="B68" s="80"/>
      <c r="C68" s="80"/>
      <c r="D68" s="80"/>
      <c r="E68" s="80"/>
      <c r="F68" s="80"/>
      <c r="G68" s="80"/>
      <c r="H68" s="80"/>
      <c r="I68" s="80"/>
    </row>
    <row r="69" spans="1:9" ht="20.25">
      <c r="A69" s="80"/>
      <c r="B69" s="80"/>
      <c r="C69" s="80"/>
      <c r="D69" s="80"/>
      <c r="E69" s="80"/>
      <c r="F69" s="80"/>
      <c r="G69" s="80"/>
      <c r="H69" s="80"/>
      <c r="I69" s="80"/>
    </row>
    <row r="70" spans="1:9" ht="20.25">
      <c r="A70" s="80"/>
      <c r="B70" s="80"/>
      <c r="C70" s="80"/>
      <c r="D70" s="80"/>
      <c r="E70" s="80"/>
      <c r="F70" s="80"/>
      <c r="G70" s="80"/>
      <c r="H70" s="80"/>
      <c r="I70" s="80"/>
    </row>
  </sheetData>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dimension ref="A1:I78"/>
  <sheetViews>
    <sheetView zoomScale="60" zoomScaleNormal="60" workbookViewId="0" topLeftCell="A100">
      <selection activeCell="A1" sqref="A1:E100"/>
    </sheetView>
  </sheetViews>
  <sheetFormatPr defaultColWidth="9.140625" defaultRowHeight="12.75"/>
  <cols>
    <col min="1" max="1" width="1.57421875" style="110" customWidth="1"/>
    <col min="2" max="2" width="2.421875" style="110" customWidth="1"/>
    <col min="3" max="3" width="87.28125" style="110" customWidth="1"/>
    <col min="4" max="4" width="31.421875" style="110" customWidth="1"/>
    <col min="5" max="5" width="29.57421875" style="110" customWidth="1"/>
    <col min="6" max="6" width="20.28125" style="110" customWidth="1"/>
    <col min="7" max="7" width="12.8515625" style="110" customWidth="1"/>
    <col min="8" max="16384" width="9.140625" style="110" customWidth="1"/>
  </cols>
  <sheetData>
    <row r="1" ht="22.5">
      <c r="A1" s="25" t="s">
        <v>23</v>
      </c>
    </row>
    <row r="2" ht="22.5">
      <c r="A2" s="24" t="s">
        <v>171</v>
      </c>
    </row>
    <row r="3" ht="20.25">
      <c r="A3" s="22" t="s">
        <v>24</v>
      </c>
    </row>
    <row r="4" spans="1:6" ht="18.75">
      <c r="A4" s="17"/>
      <c r="D4" s="113"/>
      <c r="E4" s="122"/>
      <c r="F4" s="122"/>
    </row>
    <row r="5" spans="1:6" ht="22.5">
      <c r="A5" s="17"/>
      <c r="B5" s="39"/>
      <c r="C5" s="39"/>
      <c r="D5" s="123" t="s">
        <v>132</v>
      </c>
      <c r="E5" s="171" t="s">
        <v>132</v>
      </c>
      <c r="F5" s="122"/>
    </row>
    <row r="6" spans="1:5" ht="22.5">
      <c r="A6" s="39"/>
      <c r="B6" s="39"/>
      <c r="C6" s="39"/>
      <c r="D6" s="123" t="s">
        <v>21</v>
      </c>
      <c r="E6" s="123" t="s">
        <v>21</v>
      </c>
    </row>
    <row r="7" spans="1:5" ht="22.5">
      <c r="A7" s="39"/>
      <c r="B7" s="39"/>
      <c r="C7" s="39"/>
      <c r="D7" s="125" t="s">
        <v>129</v>
      </c>
      <c r="E7" s="125" t="s">
        <v>122</v>
      </c>
    </row>
    <row r="8" spans="1:5" ht="22.5">
      <c r="A8" s="39"/>
      <c r="B8" s="39"/>
      <c r="C8" s="39"/>
      <c r="D8" s="127" t="s">
        <v>2</v>
      </c>
      <c r="E8" s="127" t="s">
        <v>2</v>
      </c>
    </row>
    <row r="9" spans="1:5" ht="20.25">
      <c r="A9" s="112"/>
      <c r="B9" s="39"/>
      <c r="C9" s="39"/>
      <c r="D9" s="128"/>
      <c r="E9" s="39"/>
    </row>
    <row r="10" spans="1:9" ht="22.5">
      <c r="A10" s="80" t="s">
        <v>172</v>
      </c>
      <c r="B10" s="80"/>
      <c r="C10" s="80"/>
      <c r="D10" s="129">
        <f>PL!I26</f>
        <v>203294</v>
      </c>
      <c r="E10" s="129">
        <f>PL!J26</f>
        <v>-43801</v>
      </c>
      <c r="G10" s="4"/>
      <c r="H10" s="4"/>
      <c r="I10" s="4"/>
    </row>
    <row r="11" spans="1:9" ht="22.5">
      <c r="A11" s="80"/>
      <c r="B11" s="80"/>
      <c r="C11" s="80"/>
      <c r="D11" s="129"/>
      <c r="E11" s="129"/>
      <c r="G11" s="4"/>
      <c r="H11" s="4"/>
      <c r="I11" s="4"/>
    </row>
    <row r="12" spans="1:9" ht="22.5">
      <c r="A12" s="80" t="s">
        <v>40</v>
      </c>
      <c r="B12" s="80"/>
      <c r="C12" s="80"/>
      <c r="D12" s="129"/>
      <c r="G12" s="129"/>
      <c r="H12" s="4"/>
      <c r="I12" s="4"/>
    </row>
    <row r="13" spans="1:9" ht="22.5">
      <c r="A13" s="80"/>
      <c r="B13" s="80"/>
      <c r="C13" s="80"/>
      <c r="D13" s="129"/>
      <c r="E13" s="129"/>
      <c r="G13" s="4"/>
      <c r="H13" s="4"/>
      <c r="I13" s="4"/>
    </row>
    <row r="14" spans="1:9" ht="22.5">
      <c r="A14" s="80"/>
      <c r="B14" s="80" t="s">
        <v>34</v>
      </c>
      <c r="C14" s="80"/>
      <c r="D14" s="129">
        <f>-'BS1'!M40+'BS'!M35</f>
        <v>-223970</v>
      </c>
      <c r="E14" s="129">
        <f>1984-3351-619+72+1673+4103-133+799-330+2+791+44-623</f>
        <v>4412</v>
      </c>
      <c r="G14" s="4"/>
      <c r="H14" s="4"/>
      <c r="I14" s="4"/>
    </row>
    <row r="15" spans="1:9" ht="22.5">
      <c r="A15" s="80"/>
      <c r="B15" s="80"/>
      <c r="C15" s="80"/>
      <c r="D15" s="155"/>
      <c r="E15" s="155"/>
      <c r="G15" s="4"/>
      <c r="H15" s="4"/>
      <c r="I15" s="4"/>
    </row>
    <row r="16" spans="1:9" s="154" customFormat="1" ht="30.75" customHeight="1">
      <c r="A16" s="75" t="s">
        <v>62</v>
      </c>
      <c r="B16" s="75"/>
      <c r="C16" s="75"/>
      <c r="D16" s="130">
        <f>SUM(D10:D15)</f>
        <v>-20676</v>
      </c>
      <c r="E16" s="130">
        <f>SUM(E10:E15)</f>
        <v>-39389</v>
      </c>
      <c r="G16" s="156"/>
      <c r="H16" s="156"/>
      <c r="I16" s="156"/>
    </row>
    <row r="17" spans="1:9" ht="22.5">
      <c r="A17" s="80"/>
      <c r="B17" s="80"/>
      <c r="C17" s="80"/>
      <c r="D17" s="129"/>
      <c r="E17" s="129"/>
      <c r="G17" s="4"/>
      <c r="H17" s="4"/>
      <c r="I17" s="4"/>
    </row>
    <row r="18" spans="1:9" ht="22.5">
      <c r="A18" s="80" t="s">
        <v>47</v>
      </c>
      <c r="B18" s="80"/>
      <c r="C18" s="80"/>
      <c r="D18" s="129"/>
      <c r="E18" s="129"/>
      <c r="G18" s="4"/>
      <c r="H18" s="4"/>
      <c r="I18" s="4"/>
    </row>
    <row r="19" spans="1:9" ht="22.5">
      <c r="A19" s="80"/>
      <c r="B19" s="80" t="s">
        <v>35</v>
      </c>
      <c r="C19" s="80"/>
      <c r="D19" s="129">
        <f>'BS'!N35</f>
        <v>-6507</v>
      </c>
      <c r="E19" s="129">
        <f>3191+3754+3390+698</f>
        <v>11033</v>
      </c>
      <c r="G19" s="4"/>
      <c r="H19" s="4"/>
      <c r="I19" s="4"/>
    </row>
    <row r="20" spans="1:9" ht="22.5">
      <c r="A20" s="80"/>
      <c r="B20" s="80" t="s">
        <v>36</v>
      </c>
      <c r="C20" s="80"/>
      <c r="D20" s="129">
        <f>-'BS1'!S40</f>
        <v>8345</v>
      </c>
      <c r="E20" s="129">
        <f>-9563+3288+31473-9</f>
        <v>25189</v>
      </c>
      <c r="G20" s="4"/>
      <c r="H20" s="4"/>
      <c r="I20" s="4"/>
    </row>
    <row r="21" spans="1:9" ht="22.5">
      <c r="A21" s="80"/>
      <c r="B21" s="80"/>
      <c r="C21" s="80"/>
      <c r="D21" s="129"/>
      <c r="E21" s="129"/>
      <c r="G21" s="4"/>
      <c r="H21" s="4"/>
      <c r="I21" s="4"/>
    </row>
    <row r="22" spans="1:9" s="154" customFormat="1" ht="27" customHeight="1">
      <c r="A22" s="75" t="s">
        <v>92</v>
      </c>
      <c r="B22" s="75"/>
      <c r="C22" s="75"/>
      <c r="D22" s="132">
        <f>SUM(D16:D21)</f>
        <v>-18838</v>
      </c>
      <c r="E22" s="132">
        <f>SUM(E16:E21)</f>
        <v>-3167</v>
      </c>
      <c r="G22" s="156"/>
      <c r="H22" s="156"/>
      <c r="I22" s="156"/>
    </row>
    <row r="23" spans="1:9" ht="22.5">
      <c r="A23" s="80"/>
      <c r="B23" s="80"/>
      <c r="C23" s="80"/>
      <c r="D23" s="129"/>
      <c r="E23" s="129"/>
      <c r="G23" s="4"/>
      <c r="H23" s="4"/>
      <c r="I23" s="4"/>
    </row>
    <row r="24" spans="1:9" ht="22.5">
      <c r="A24" s="112" t="s">
        <v>37</v>
      </c>
      <c r="B24" s="80"/>
      <c r="C24" s="80"/>
      <c r="D24" s="129"/>
      <c r="E24" s="129"/>
      <c r="G24" s="4"/>
      <c r="H24" s="4"/>
      <c r="I24" s="4"/>
    </row>
    <row r="25" spans="1:9" ht="22.5">
      <c r="A25" s="112"/>
      <c r="B25" s="80"/>
      <c r="C25" s="80"/>
      <c r="D25" s="129"/>
      <c r="E25" s="129"/>
      <c r="G25" s="4"/>
      <c r="H25" s="4"/>
      <c r="I25" s="4"/>
    </row>
    <row r="26" spans="1:9" ht="22.5">
      <c r="A26" s="112"/>
      <c r="B26" s="157" t="s">
        <v>121</v>
      </c>
      <c r="C26" s="158"/>
      <c r="D26" s="129">
        <f>'BS'!O15</f>
        <v>0</v>
      </c>
      <c r="E26" s="129">
        <f>-1097+1721</f>
        <v>624</v>
      </c>
      <c r="G26" s="4"/>
      <c r="H26" s="4"/>
      <c r="I26" s="4"/>
    </row>
    <row r="27" spans="1:9" ht="22.5">
      <c r="A27" s="112"/>
      <c r="B27" s="157" t="s">
        <v>46</v>
      </c>
      <c r="D27" s="134">
        <v>0</v>
      </c>
      <c r="E27" s="134">
        <v>1915</v>
      </c>
      <c r="G27" s="4"/>
      <c r="H27" s="4"/>
      <c r="I27" s="4"/>
    </row>
    <row r="28" spans="1:9" ht="22.5">
      <c r="A28" s="112"/>
      <c r="B28" s="157"/>
      <c r="D28" s="155"/>
      <c r="E28" s="155"/>
      <c r="G28" s="4"/>
      <c r="H28" s="4"/>
      <c r="I28" s="4"/>
    </row>
    <row r="29" spans="1:9" s="154" customFormat="1" ht="29.25" customHeight="1">
      <c r="A29" s="75" t="s">
        <v>90</v>
      </c>
      <c r="B29" s="159"/>
      <c r="D29" s="132">
        <f>SUM(D26:D27)</f>
        <v>0</v>
      </c>
      <c r="E29" s="132">
        <f>SUM(E26:E27)</f>
        <v>2539</v>
      </c>
      <c r="G29" s="156"/>
      <c r="H29" s="156"/>
      <c r="I29" s="156"/>
    </row>
    <row r="30" spans="1:9" ht="22.5">
      <c r="A30" s="80"/>
      <c r="B30" s="80"/>
      <c r="C30" s="157"/>
      <c r="D30" s="129"/>
      <c r="E30" s="129"/>
      <c r="G30" s="4"/>
      <c r="H30" s="4"/>
      <c r="I30" s="4"/>
    </row>
    <row r="31" spans="1:9" ht="22.5">
      <c r="A31" s="112" t="s">
        <v>38</v>
      </c>
      <c r="B31" s="80"/>
      <c r="C31" s="80"/>
      <c r="D31" s="129"/>
      <c r="E31" s="129"/>
      <c r="G31" s="4"/>
      <c r="H31" s="4"/>
      <c r="I31" s="4"/>
    </row>
    <row r="32" spans="1:9" ht="22.5">
      <c r="A32" s="112"/>
      <c r="B32" s="80"/>
      <c r="C32" s="80"/>
      <c r="D32" s="129"/>
      <c r="E32" s="129"/>
      <c r="G32" s="4"/>
      <c r="H32" s="4"/>
      <c r="I32" s="4"/>
    </row>
    <row r="33" spans="1:9" ht="22.5">
      <c r="A33" s="112"/>
      <c r="B33" s="157" t="s">
        <v>141</v>
      </c>
      <c r="C33" s="80"/>
      <c r="D33" s="129">
        <f>-'BS1'!O40</f>
        <v>202366</v>
      </c>
      <c r="E33" s="129">
        <f>1925+1496-1800</f>
        <v>1621</v>
      </c>
      <c r="G33" s="4"/>
      <c r="H33" s="4"/>
      <c r="I33" s="4"/>
    </row>
    <row r="34" spans="1:9" ht="22.5">
      <c r="A34" s="112"/>
      <c r="B34" s="157" t="s">
        <v>140</v>
      </c>
      <c r="C34" s="80"/>
      <c r="D34" s="129">
        <v>0</v>
      </c>
      <c r="E34" s="129">
        <v>-474</v>
      </c>
      <c r="G34" s="4"/>
      <c r="H34" s="4"/>
      <c r="I34" s="4"/>
    </row>
    <row r="35" spans="1:9" ht="22.5">
      <c r="A35" s="112"/>
      <c r="B35" s="157" t="s">
        <v>139</v>
      </c>
      <c r="C35" s="80"/>
      <c r="D35" s="129">
        <f>-'BS1'!R40</f>
        <v>579</v>
      </c>
      <c r="E35" s="129">
        <v>-724</v>
      </c>
      <c r="G35" s="4"/>
      <c r="H35" s="4"/>
      <c r="I35" s="4"/>
    </row>
    <row r="36" spans="1:9" ht="22.5">
      <c r="A36" s="112"/>
      <c r="B36" s="157" t="s">
        <v>142</v>
      </c>
      <c r="C36" s="80"/>
      <c r="D36" s="129">
        <f>-'BS1'!P40</f>
        <v>-177518</v>
      </c>
      <c r="E36" s="129">
        <v>0</v>
      </c>
      <c r="G36" s="4"/>
      <c r="H36" s="4"/>
      <c r="I36" s="4"/>
    </row>
    <row r="37" spans="1:9" ht="22.5">
      <c r="A37" s="112"/>
      <c r="B37" s="157" t="s">
        <v>48</v>
      </c>
      <c r="C37" s="80"/>
      <c r="D37" s="129">
        <f>-'BS1'!Q40</f>
        <v>-46</v>
      </c>
      <c r="E37" s="129">
        <v>-102</v>
      </c>
      <c r="G37" s="4"/>
      <c r="H37" s="4"/>
      <c r="I37" s="4"/>
    </row>
    <row r="38" spans="1:9" ht="22.5">
      <c r="A38" s="80"/>
      <c r="B38" s="157"/>
      <c r="C38" s="80"/>
      <c r="D38" s="129"/>
      <c r="E38" s="129"/>
      <c r="G38" s="4"/>
      <c r="H38" s="4"/>
      <c r="I38" s="4"/>
    </row>
    <row r="39" spans="1:9" s="154" customFormat="1" ht="27.75" customHeight="1">
      <c r="A39" s="75" t="s">
        <v>91</v>
      </c>
      <c r="B39" s="75"/>
      <c r="C39" s="75"/>
      <c r="D39" s="132">
        <f>SUM(D33:D38)</f>
        <v>25381</v>
      </c>
      <c r="E39" s="132">
        <f>SUM(E33:E38)</f>
        <v>321</v>
      </c>
      <c r="G39" s="156"/>
      <c r="H39" s="156"/>
      <c r="I39" s="156"/>
    </row>
    <row r="40" spans="1:9" ht="22.5">
      <c r="A40" s="80"/>
      <c r="B40" s="80"/>
      <c r="C40" s="80"/>
      <c r="D40" s="133"/>
      <c r="E40" s="133"/>
      <c r="G40" s="4"/>
      <c r="H40" s="4"/>
      <c r="I40" s="4"/>
    </row>
    <row r="41" spans="1:9" ht="22.5">
      <c r="A41" s="112" t="s">
        <v>93</v>
      </c>
      <c r="B41" s="80"/>
      <c r="C41" s="80"/>
      <c r="D41" s="134">
        <f>+D22+D29+D39</f>
        <v>6543</v>
      </c>
      <c r="E41" s="134">
        <f>+E22+E29+E39</f>
        <v>-307</v>
      </c>
      <c r="G41" s="4"/>
      <c r="H41" s="4"/>
      <c r="I41" s="4"/>
    </row>
    <row r="42" spans="1:9" ht="22.5">
      <c r="A42" s="80"/>
      <c r="B42" s="80"/>
      <c r="C42" s="80"/>
      <c r="D42" s="129"/>
      <c r="E42" s="129"/>
      <c r="G42" s="4"/>
      <c r="H42" s="4"/>
      <c r="I42" s="4"/>
    </row>
    <row r="43" spans="1:9" ht="22.5">
      <c r="A43" s="112" t="s">
        <v>39</v>
      </c>
      <c r="B43" s="80"/>
      <c r="C43" s="80"/>
      <c r="D43" s="129">
        <v>4545</v>
      </c>
      <c r="E43" s="129">
        <v>4852</v>
      </c>
      <c r="G43" s="4"/>
      <c r="H43" s="4"/>
      <c r="I43" s="4"/>
    </row>
    <row r="44" spans="1:9" ht="22.5">
      <c r="A44" s="80"/>
      <c r="B44" s="80"/>
      <c r="C44" s="80"/>
      <c r="D44" s="155"/>
      <c r="E44" s="155"/>
      <c r="G44" s="4"/>
      <c r="H44" s="4"/>
      <c r="I44" s="4"/>
    </row>
    <row r="45" spans="1:9" ht="28.5" customHeight="1" thickBot="1">
      <c r="A45" s="135" t="s">
        <v>69</v>
      </c>
      <c r="B45" s="80"/>
      <c r="C45" s="80"/>
      <c r="D45" s="136">
        <f>SUM(D41:D44)</f>
        <v>11088</v>
      </c>
      <c r="E45" s="136">
        <f>SUM(E41:E44)</f>
        <v>4545</v>
      </c>
      <c r="G45" s="4"/>
      <c r="H45" s="160"/>
      <c r="I45" s="4"/>
    </row>
    <row r="46" spans="1:9" ht="28.5" customHeight="1" thickTop="1">
      <c r="A46" s="135"/>
      <c r="B46" s="80"/>
      <c r="C46" s="80"/>
      <c r="D46" s="131"/>
      <c r="E46" s="39"/>
      <c r="G46" s="4"/>
      <c r="H46" s="4"/>
      <c r="I46" s="4"/>
    </row>
    <row r="47" spans="1:9" ht="28.5" customHeight="1" hidden="1">
      <c r="A47" s="80" t="s">
        <v>60</v>
      </c>
      <c r="B47" s="80"/>
      <c r="D47" s="131"/>
      <c r="E47" s="39"/>
      <c r="G47" s="4"/>
      <c r="H47" s="4"/>
      <c r="I47" s="4"/>
    </row>
    <row r="48" spans="2:9" ht="22.5" hidden="1">
      <c r="B48" s="80"/>
      <c r="C48" s="80" t="s">
        <v>59</v>
      </c>
      <c r="D48" s="129">
        <v>0</v>
      </c>
      <c r="E48" s="129">
        <v>0</v>
      </c>
      <c r="G48" s="4"/>
      <c r="H48" s="4"/>
      <c r="I48" s="4"/>
    </row>
    <row r="49" spans="2:9" ht="22.5" hidden="1">
      <c r="B49" s="80"/>
      <c r="C49" s="80" t="s">
        <v>61</v>
      </c>
      <c r="D49" s="129">
        <v>0</v>
      </c>
      <c r="E49" s="129">
        <v>0</v>
      </c>
      <c r="G49" s="4"/>
      <c r="H49" s="4"/>
      <c r="I49" s="4"/>
    </row>
    <row r="50" spans="2:9" ht="23.25" hidden="1" thickBot="1">
      <c r="B50" s="80"/>
      <c r="C50" s="80"/>
      <c r="D50" s="136">
        <f>SUM(D47:D49)</f>
        <v>0</v>
      </c>
      <c r="E50" s="136">
        <f>SUM(E47:E49)</f>
        <v>0</v>
      </c>
      <c r="G50" s="4"/>
      <c r="H50" s="4"/>
      <c r="I50" s="4"/>
    </row>
    <row r="51" spans="1:9" ht="21" hidden="1" thickTop="1">
      <c r="A51" s="80"/>
      <c r="B51" s="80"/>
      <c r="C51" s="80"/>
      <c r="G51" s="4"/>
      <c r="H51" s="4"/>
      <c r="I51" s="4"/>
    </row>
    <row r="52" spans="1:9" ht="20.25">
      <c r="A52" s="80"/>
      <c r="B52" s="80"/>
      <c r="C52" s="80"/>
      <c r="G52" s="4"/>
      <c r="H52" s="4"/>
      <c r="I52" s="4"/>
    </row>
    <row r="53" spans="1:9" ht="20.25">
      <c r="A53" s="80"/>
      <c r="B53" s="80"/>
      <c r="C53" s="80"/>
      <c r="G53" s="4"/>
      <c r="H53" s="4"/>
      <c r="I53" s="4"/>
    </row>
    <row r="54" spans="1:9" ht="20.25">
      <c r="A54" s="172" t="s">
        <v>49</v>
      </c>
      <c r="B54" s="80"/>
      <c r="C54" s="80"/>
      <c r="D54" s="161"/>
      <c r="G54" s="4"/>
      <c r="H54" s="4"/>
      <c r="I54" s="4"/>
    </row>
    <row r="55" spans="1:9" ht="20.25">
      <c r="A55" s="172" t="s">
        <v>124</v>
      </c>
      <c r="B55" s="80"/>
      <c r="C55" s="80"/>
      <c r="D55" s="80"/>
      <c r="E55" s="39"/>
      <c r="G55" s="4"/>
      <c r="H55" s="4"/>
      <c r="I55" s="4"/>
    </row>
    <row r="56" spans="1:9" ht="20.25">
      <c r="A56" s="172" t="s">
        <v>108</v>
      </c>
      <c r="B56" s="80"/>
      <c r="C56" s="80"/>
      <c r="D56" s="80"/>
      <c r="E56" s="39"/>
      <c r="G56" s="4"/>
      <c r="H56" s="4"/>
      <c r="I56" s="4"/>
    </row>
    <row r="57" spans="2:9" ht="20.25">
      <c r="B57" s="80"/>
      <c r="C57" s="80"/>
      <c r="D57" s="80"/>
      <c r="E57" s="39"/>
      <c r="G57" s="4"/>
      <c r="H57" s="4"/>
      <c r="I57" s="4"/>
    </row>
    <row r="58" spans="3:9" ht="20.25">
      <c r="C58" s="80"/>
      <c r="D58" s="80"/>
      <c r="E58" s="39"/>
      <c r="G58" s="4"/>
      <c r="H58" s="4"/>
      <c r="I58" s="4"/>
    </row>
    <row r="59" spans="1:9" ht="20.25">
      <c r="A59" s="80"/>
      <c r="B59" s="80"/>
      <c r="C59" s="80"/>
      <c r="D59" s="80"/>
      <c r="E59" s="39"/>
      <c r="G59" s="4"/>
      <c r="H59" s="4"/>
      <c r="I59" s="4"/>
    </row>
    <row r="60" spans="1:9" ht="20.25">
      <c r="A60" s="80"/>
      <c r="B60" s="80"/>
      <c r="C60" s="80"/>
      <c r="D60" s="80"/>
      <c r="E60" s="39"/>
      <c r="G60" s="4"/>
      <c r="H60" s="4"/>
      <c r="I60" s="4"/>
    </row>
    <row r="61" spans="1:9" ht="20.25">
      <c r="A61" s="80"/>
      <c r="B61" s="80"/>
      <c r="C61" s="80"/>
      <c r="D61" s="80"/>
      <c r="E61" s="39"/>
      <c r="G61" s="4"/>
      <c r="H61" s="4"/>
      <c r="I61" s="4"/>
    </row>
    <row r="62" spans="1:9" ht="20.25">
      <c r="A62" s="80"/>
      <c r="B62" s="80"/>
      <c r="C62" s="80"/>
      <c r="D62" s="80"/>
      <c r="E62" s="39"/>
      <c r="G62" s="4"/>
      <c r="H62" s="4"/>
      <c r="I62" s="4"/>
    </row>
    <row r="63" spans="1:9" ht="20.25">
      <c r="A63" s="80"/>
      <c r="B63" s="80"/>
      <c r="C63" s="80"/>
      <c r="D63" s="80"/>
      <c r="E63" s="39"/>
      <c r="G63" s="4"/>
      <c r="H63" s="4"/>
      <c r="I63" s="4"/>
    </row>
    <row r="64" spans="1:9" ht="20.25">
      <c r="A64" s="80"/>
      <c r="B64" s="80"/>
      <c r="C64" s="80"/>
      <c r="D64" s="80"/>
      <c r="E64" s="39"/>
      <c r="G64" s="4"/>
      <c r="H64" s="4"/>
      <c r="I64" s="4"/>
    </row>
    <row r="65" spans="1:9" ht="20.25">
      <c r="A65" s="80"/>
      <c r="B65" s="80"/>
      <c r="C65" s="80"/>
      <c r="D65" s="80"/>
      <c r="E65" s="39"/>
      <c r="G65" s="4"/>
      <c r="H65" s="4"/>
      <c r="I65" s="4"/>
    </row>
    <row r="66" spans="1:9" ht="20.25">
      <c r="A66" s="80"/>
      <c r="B66" s="80"/>
      <c r="C66" s="80"/>
      <c r="D66" s="80"/>
      <c r="E66" s="39"/>
      <c r="G66" s="4"/>
      <c r="H66" s="4"/>
      <c r="I66" s="4"/>
    </row>
    <row r="67" spans="1:9" ht="20.25">
      <c r="A67" s="80"/>
      <c r="B67" s="80"/>
      <c r="C67" s="80"/>
      <c r="D67" s="80"/>
      <c r="E67" s="39"/>
      <c r="G67" s="4"/>
      <c r="H67" s="4"/>
      <c r="I67" s="4"/>
    </row>
    <row r="68" spans="1:9" ht="20.25">
      <c r="A68" s="80"/>
      <c r="B68" s="80"/>
      <c r="C68" s="80"/>
      <c r="D68" s="80"/>
      <c r="E68" s="39"/>
      <c r="G68" s="4"/>
      <c r="H68" s="4"/>
      <c r="I68" s="4"/>
    </row>
    <row r="69" spans="1:9" ht="20.25">
      <c r="A69" s="80"/>
      <c r="B69" s="80"/>
      <c r="C69" s="80"/>
      <c r="D69" s="80"/>
      <c r="E69" s="39"/>
      <c r="G69" s="4"/>
      <c r="H69" s="4"/>
      <c r="I69" s="4"/>
    </row>
    <row r="70" spans="1:9" ht="20.25">
      <c r="A70" s="80"/>
      <c r="B70" s="80"/>
      <c r="C70" s="80"/>
      <c r="D70" s="80"/>
      <c r="E70" s="39"/>
      <c r="G70" s="4"/>
      <c r="H70" s="4"/>
      <c r="I70" s="4"/>
    </row>
    <row r="71" spans="1:9" ht="18.75">
      <c r="A71" s="39"/>
      <c r="B71" s="39"/>
      <c r="C71" s="39"/>
      <c r="D71" s="39"/>
      <c r="E71" s="39"/>
      <c r="G71" s="4"/>
      <c r="H71" s="4"/>
      <c r="I71" s="4"/>
    </row>
    <row r="72" spans="1:9" ht="18.75">
      <c r="A72" s="39"/>
      <c r="B72" s="39"/>
      <c r="C72" s="39"/>
      <c r="D72" s="39"/>
      <c r="E72" s="39"/>
      <c r="G72" s="4"/>
      <c r="H72" s="4"/>
      <c r="I72" s="4"/>
    </row>
    <row r="73" spans="1:9" ht="15.75">
      <c r="A73" s="4"/>
      <c r="B73" s="4"/>
      <c r="C73" s="4"/>
      <c r="D73" s="4"/>
      <c r="E73" s="4"/>
      <c r="G73" s="4"/>
      <c r="H73" s="4"/>
      <c r="I73" s="4"/>
    </row>
    <row r="74" spans="1:9" ht="15.75">
      <c r="A74" s="4"/>
      <c r="B74" s="4"/>
      <c r="C74" s="4"/>
      <c r="D74" s="4"/>
      <c r="E74" s="4"/>
      <c r="G74" s="4"/>
      <c r="H74" s="4"/>
      <c r="I74" s="4"/>
    </row>
    <row r="75" spans="1:9" ht="15.75">
      <c r="A75" s="4"/>
      <c r="B75" s="4"/>
      <c r="C75" s="4"/>
      <c r="D75" s="4"/>
      <c r="E75" s="4"/>
      <c r="F75" s="4"/>
      <c r="G75" s="4"/>
      <c r="H75" s="4"/>
      <c r="I75" s="4"/>
    </row>
    <row r="76" spans="1:9" ht="15.75">
      <c r="A76" s="4"/>
      <c r="B76" s="4"/>
      <c r="C76" s="4"/>
      <c r="D76" s="4"/>
      <c r="E76" s="4"/>
      <c r="F76" s="4"/>
      <c r="G76" s="4"/>
      <c r="H76" s="4"/>
      <c r="I76" s="4"/>
    </row>
    <row r="77" spans="1:9" ht="15.75">
      <c r="A77" s="4"/>
      <c r="B77" s="4"/>
      <c r="C77" s="4"/>
      <c r="D77" s="4"/>
      <c r="E77" s="4"/>
      <c r="F77" s="4"/>
      <c r="G77" s="4"/>
      <c r="H77" s="4"/>
      <c r="I77" s="4"/>
    </row>
    <row r="78" spans="1:9" ht="15.75">
      <c r="A78" s="4"/>
      <c r="B78" s="4"/>
      <c r="C78" s="4"/>
      <c r="D78" s="4"/>
      <c r="E78" s="4"/>
      <c r="F78" s="4"/>
      <c r="G78" s="4"/>
      <c r="H78" s="4"/>
      <c r="I78" s="4"/>
    </row>
  </sheetData>
  <printOptions/>
  <pageMargins left="0" right="0.05" top="0.56" bottom="1" header="0.25" footer="0.25"/>
  <pageSetup horizontalDpi="600" verticalDpi="600" orientation="portrait" paperSize="9" scale="60" r:id="rId1"/>
  <colBreaks count="1" manualBreakCount="1">
    <brk id="5" max="49" man="1"/>
  </colBreaks>
</worksheet>
</file>

<file path=xl/worksheets/sheet7.xml><?xml version="1.0" encoding="utf-8"?>
<worksheet xmlns="http://schemas.openxmlformats.org/spreadsheetml/2006/main" xmlns:r="http://schemas.openxmlformats.org/officeDocument/2006/relationships">
  <dimension ref="A1:N42"/>
  <sheetViews>
    <sheetView zoomScale="60" zoomScaleNormal="60" workbookViewId="0" topLeftCell="F124">
      <selection activeCell="A1" sqref="A1:J124"/>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92" t="s">
        <v>23</v>
      </c>
      <c r="B1" s="39"/>
      <c r="C1" s="39"/>
      <c r="D1" s="39"/>
      <c r="E1" s="39"/>
      <c r="F1" s="39"/>
      <c r="G1" s="39"/>
      <c r="H1" s="64"/>
      <c r="I1" s="39"/>
      <c r="J1" s="39"/>
    </row>
    <row r="2" spans="1:10" ht="24" customHeight="1">
      <c r="A2" s="93" t="s">
        <v>135</v>
      </c>
      <c r="B2" s="94"/>
      <c r="C2" s="94"/>
      <c r="D2" s="94"/>
      <c r="E2" s="94"/>
      <c r="F2" s="94"/>
      <c r="G2" s="94"/>
      <c r="H2" s="94"/>
      <c r="I2" s="94"/>
      <c r="J2" s="94"/>
    </row>
    <row r="3" spans="1:10" ht="21.75" customHeight="1">
      <c r="A3" s="44" t="s">
        <v>24</v>
      </c>
      <c r="B3" s="94"/>
      <c r="C3" s="94"/>
      <c r="D3" s="94"/>
      <c r="E3" s="94"/>
      <c r="F3" s="94"/>
      <c r="G3" s="94"/>
      <c r="H3" s="94"/>
      <c r="I3" s="94"/>
      <c r="J3" s="94"/>
    </row>
    <row r="4" spans="1:10" ht="21.75" customHeight="1">
      <c r="A4" s="39"/>
      <c r="B4" s="39"/>
      <c r="C4" s="39"/>
      <c r="D4" s="39"/>
      <c r="E4" s="39"/>
      <c r="F4" s="175" t="s">
        <v>18</v>
      </c>
      <c r="G4" s="176"/>
      <c r="H4" s="64"/>
      <c r="I4" s="175" t="s">
        <v>19</v>
      </c>
      <c r="J4" s="176"/>
    </row>
    <row r="5" spans="1:10" ht="19.5" customHeight="1">
      <c r="A5" s="39"/>
      <c r="B5" s="39"/>
      <c r="C5" s="39"/>
      <c r="D5" s="39"/>
      <c r="E5" s="39"/>
      <c r="F5" s="65" t="s">
        <v>11</v>
      </c>
      <c r="G5" s="65" t="s">
        <v>15</v>
      </c>
      <c r="H5" s="66"/>
      <c r="I5" s="65" t="s">
        <v>11</v>
      </c>
      <c r="J5" s="65" t="s">
        <v>15</v>
      </c>
    </row>
    <row r="6" spans="1:10" ht="20.25" customHeight="1">
      <c r="A6" s="39"/>
      <c r="B6" s="39"/>
      <c r="C6" s="39"/>
      <c r="D6" s="39"/>
      <c r="E6" s="39"/>
      <c r="F6" s="67" t="s">
        <v>1</v>
      </c>
      <c r="G6" s="67" t="s">
        <v>17</v>
      </c>
      <c r="H6" s="66"/>
      <c r="I6" s="67" t="s">
        <v>20</v>
      </c>
      <c r="J6" s="67" t="s">
        <v>17</v>
      </c>
    </row>
    <row r="7" spans="1:10" ht="20.25" customHeight="1">
      <c r="A7" s="39"/>
      <c r="B7" s="39"/>
      <c r="C7" s="39"/>
      <c r="D7" s="39"/>
      <c r="E7" s="39"/>
      <c r="F7" s="67" t="s">
        <v>21</v>
      </c>
      <c r="G7" s="67" t="s">
        <v>22</v>
      </c>
      <c r="H7" s="66"/>
      <c r="I7" s="67" t="s">
        <v>51</v>
      </c>
      <c r="J7" s="67" t="s">
        <v>52</v>
      </c>
    </row>
    <row r="8" spans="1:10" ht="21.75" customHeight="1">
      <c r="A8" s="39"/>
      <c r="B8" s="39"/>
      <c r="C8" s="39"/>
      <c r="D8" s="39"/>
      <c r="E8" s="39"/>
      <c r="F8" s="68" t="s">
        <v>129</v>
      </c>
      <c r="G8" s="68" t="s">
        <v>122</v>
      </c>
      <c r="H8" s="69"/>
      <c r="I8" s="68" t="str">
        <f>F8</f>
        <v>31/12/2007</v>
      </c>
      <c r="J8" s="68" t="str">
        <f>G8</f>
        <v>31/12/2006</v>
      </c>
    </row>
    <row r="9" spans="1:10" ht="23.25" customHeight="1">
      <c r="A9" s="39"/>
      <c r="B9" s="39"/>
      <c r="C9" s="39"/>
      <c r="D9" s="39"/>
      <c r="E9" s="39"/>
      <c r="F9" s="70" t="s">
        <v>2</v>
      </c>
      <c r="G9" s="70" t="s">
        <v>2</v>
      </c>
      <c r="H9" s="66"/>
      <c r="I9" s="70" t="s">
        <v>2</v>
      </c>
      <c r="J9" s="70" t="s">
        <v>2</v>
      </c>
    </row>
    <row r="10" spans="1:10" ht="15" customHeight="1">
      <c r="A10" s="39"/>
      <c r="B10" s="39"/>
      <c r="C10" s="39"/>
      <c r="D10" s="39"/>
      <c r="E10" s="39"/>
      <c r="F10" s="39"/>
      <c r="G10" s="71"/>
      <c r="H10" s="69"/>
      <c r="I10" s="71"/>
      <c r="J10" s="71"/>
    </row>
    <row r="11" spans="1:10" ht="38.25" customHeight="1">
      <c r="A11" s="39"/>
      <c r="B11" s="72" t="s">
        <v>99</v>
      </c>
      <c r="C11" s="39"/>
      <c r="D11" s="39"/>
      <c r="E11" s="39"/>
      <c r="F11" s="39"/>
      <c r="G11" s="71"/>
      <c r="H11" s="69"/>
      <c r="I11" s="71"/>
      <c r="J11" s="71"/>
    </row>
    <row r="12" spans="1:14" s="48" customFormat="1" ht="38.25" customHeight="1">
      <c r="A12" s="73"/>
      <c r="B12" s="74" t="s">
        <v>26</v>
      </c>
      <c r="C12" s="74"/>
      <c r="D12" s="75"/>
      <c r="E12" s="75"/>
      <c r="F12" s="76">
        <f>I12-20759</f>
        <v>14577</v>
      </c>
      <c r="G12" s="76">
        <v>11425</v>
      </c>
      <c r="H12" s="76"/>
      <c r="I12" s="76">
        <v>35336</v>
      </c>
      <c r="J12" s="76">
        <v>26061</v>
      </c>
      <c r="L12"/>
      <c r="N12" s="137"/>
    </row>
    <row r="13" spans="1:14" ht="38.25" customHeight="1">
      <c r="A13" s="77"/>
      <c r="B13" s="78" t="s">
        <v>100</v>
      </c>
      <c r="C13" s="79"/>
      <c r="D13" s="80"/>
      <c r="E13" s="80"/>
      <c r="F13" s="81">
        <f>I13--7508</f>
        <v>-12945</v>
      </c>
      <c r="G13" s="81">
        <v>-9861</v>
      </c>
      <c r="H13" s="82"/>
      <c r="I13" s="81">
        <v>-20453</v>
      </c>
      <c r="J13" s="81">
        <v>-12951</v>
      </c>
      <c r="L13"/>
      <c r="N13" s="137"/>
    </row>
    <row r="14" spans="1:12" ht="38.25" customHeight="1">
      <c r="A14" s="83"/>
      <c r="B14" s="84" t="s">
        <v>101</v>
      </c>
      <c r="C14" s="85"/>
      <c r="D14" s="86"/>
      <c r="E14" s="86"/>
      <c r="F14" s="76">
        <f>F12+F13</f>
        <v>1632</v>
      </c>
      <c r="G14" s="76">
        <f>G12+G13</f>
        <v>1564</v>
      </c>
      <c r="H14" s="82"/>
      <c r="I14" s="76">
        <f>I12+I13</f>
        <v>14883</v>
      </c>
      <c r="J14" s="76">
        <f>J12+J13</f>
        <v>13110</v>
      </c>
      <c r="K14" s="49"/>
      <c r="L14"/>
    </row>
    <row r="15" spans="1:14" ht="38.25" customHeight="1">
      <c r="A15" s="77"/>
      <c r="B15" s="79" t="s">
        <v>27</v>
      </c>
      <c r="C15" s="79"/>
      <c r="D15" s="80"/>
      <c r="E15" s="80"/>
      <c r="F15" s="82">
        <f>I15-1812</f>
        <v>261051</v>
      </c>
      <c r="G15" s="82">
        <v>354</v>
      </c>
      <c r="H15" s="82"/>
      <c r="I15" s="82">
        <v>262863</v>
      </c>
      <c r="J15" s="82">
        <v>3470</v>
      </c>
      <c r="L15"/>
      <c r="N15" s="137"/>
    </row>
    <row r="16" spans="1:14" ht="38.25" customHeight="1">
      <c r="A16" s="77"/>
      <c r="B16" s="79" t="s">
        <v>102</v>
      </c>
      <c r="C16" s="79"/>
      <c r="D16" s="80"/>
      <c r="E16" s="80"/>
      <c r="F16" s="87">
        <f>I16--21883</f>
        <v>-22724</v>
      </c>
      <c r="G16" s="87">
        <v>-8585</v>
      </c>
      <c r="H16" s="87">
        <f>H14+H15-2651</f>
        <v>-2651</v>
      </c>
      <c r="I16" s="87">
        <f>-40969-182-280-3175-1</f>
        <v>-44607</v>
      </c>
      <c r="J16" s="82">
        <f>-28947-1984</f>
        <v>-30931</v>
      </c>
      <c r="L16"/>
      <c r="N16" s="137"/>
    </row>
    <row r="17" spans="1:14" ht="38.25" customHeight="1">
      <c r="A17" s="77"/>
      <c r="B17" s="79" t="s">
        <v>25</v>
      </c>
      <c r="C17" s="79"/>
      <c r="D17" s="80"/>
      <c r="E17" s="80"/>
      <c r="F17" s="87">
        <f>I17--25045</f>
        <v>-1717</v>
      </c>
      <c r="G17" s="87">
        <v>-4941</v>
      </c>
      <c r="H17" s="82"/>
      <c r="I17" s="87">
        <v>-26762</v>
      </c>
      <c r="J17" s="82">
        <v>-30027</v>
      </c>
      <c r="L17"/>
      <c r="N17" s="137"/>
    </row>
    <row r="18" spans="1:12" ht="38.25" customHeight="1">
      <c r="A18" s="77"/>
      <c r="B18" s="78" t="s">
        <v>103</v>
      </c>
      <c r="C18" s="79"/>
      <c r="D18" s="80"/>
      <c r="E18" s="80"/>
      <c r="F18" s="88">
        <v>0</v>
      </c>
      <c r="G18" s="88">
        <v>-44</v>
      </c>
      <c r="H18" s="82"/>
      <c r="I18" s="88">
        <v>0</v>
      </c>
      <c r="J18" s="88">
        <v>-44</v>
      </c>
      <c r="L18"/>
    </row>
    <row r="19" spans="1:12" ht="38.25" customHeight="1">
      <c r="A19" s="77"/>
      <c r="B19" s="89" t="s">
        <v>136</v>
      </c>
      <c r="C19" s="79"/>
      <c r="D19" s="80"/>
      <c r="E19" s="80"/>
      <c r="F19" s="87">
        <f>SUM(F14:F18)</f>
        <v>238242</v>
      </c>
      <c r="G19" s="87">
        <f>SUM(G14:G18)</f>
        <v>-11652</v>
      </c>
      <c r="H19" s="87">
        <f>SUM(H14:H18)</f>
        <v>-2651</v>
      </c>
      <c r="I19" s="87">
        <f>SUM(I14:I18)</f>
        <v>206377</v>
      </c>
      <c r="J19" s="87">
        <f>SUM(J14:J18)</f>
        <v>-44422</v>
      </c>
      <c r="L19"/>
    </row>
    <row r="20" spans="1:14" ht="38.25" customHeight="1">
      <c r="A20" s="77"/>
      <c r="B20" s="79" t="s">
        <v>28</v>
      </c>
      <c r="C20" s="79"/>
      <c r="D20" s="80"/>
      <c r="E20" s="80"/>
      <c r="F20" s="88">
        <f>I20-1</f>
        <v>-3082</v>
      </c>
      <c r="G20" s="88">
        <v>336</v>
      </c>
      <c r="H20" s="82"/>
      <c r="I20" s="88">
        <v>-3081</v>
      </c>
      <c r="J20" s="88">
        <v>623</v>
      </c>
      <c r="L20"/>
      <c r="N20" s="137"/>
    </row>
    <row r="21" spans="1:10" ht="38.25" customHeight="1">
      <c r="A21" s="77"/>
      <c r="B21" s="89" t="s">
        <v>174</v>
      </c>
      <c r="C21" s="79"/>
      <c r="D21" s="80"/>
      <c r="E21" s="80"/>
      <c r="F21" s="87">
        <f>F19+F20</f>
        <v>235160</v>
      </c>
      <c r="G21" s="87">
        <f>G19+G20</f>
        <v>-11316</v>
      </c>
      <c r="H21" s="87"/>
      <c r="I21" s="87">
        <f>I19+I20</f>
        <v>203296</v>
      </c>
      <c r="J21" s="87">
        <f>J19+J20</f>
        <v>-43799</v>
      </c>
    </row>
    <row r="22" spans="1:10" ht="38.25" customHeight="1">
      <c r="A22" s="77"/>
      <c r="B22" s="78" t="s">
        <v>104</v>
      </c>
      <c r="C22" s="79"/>
      <c r="D22" s="80"/>
      <c r="E22" s="80"/>
      <c r="F22" s="88">
        <v>0</v>
      </c>
      <c r="G22" s="88">
        <v>0</v>
      </c>
      <c r="H22" s="82"/>
      <c r="I22" s="88">
        <v>0</v>
      </c>
      <c r="J22" s="88">
        <v>0</v>
      </c>
    </row>
    <row r="23" spans="1:10" ht="38.25" customHeight="1">
      <c r="A23" s="77"/>
      <c r="B23" s="89" t="s">
        <v>173</v>
      </c>
      <c r="C23" s="79"/>
      <c r="D23" s="80"/>
      <c r="E23" s="80"/>
      <c r="F23" s="87">
        <f>SUM(F21:F22)</f>
        <v>235160</v>
      </c>
      <c r="G23" s="87">
        <f>SUM(G21:G22)</f>
        <v>-11316</v>
      </c>
      <c r="H23" s="87"/>
      <c r="I23" s="87">
        <f>SUM(I21:I22)</f>
        <v>203296</v>
      </c>
      <c r="J23" s="87">
        <f>J21+J22</f>
        <v>-43799</v>
      </c>
    </row>
    <row r="24" spans="1:10" ht="38.25" customHeight="1">
      <c r="A24" s="77"/>
      <c r="B24" s="89"/>
      <c r="C24" s="79"/>
      <c r="D24" s="80"/>
      <c r="E24" s="80"/>
      <c r="F24" s="87"/>
      <c r="G24" s="87"/>
      <c r="H24" s="87"/>
      <c r="I24" s="87"/>
      <c r="J24" s="87"/>
    </row>
    <row r="25" spans="1:10" ht="38.25" customHeight="1">
      <c r="A25" s="77"/>
      <c r="B25" s="79" t="s">
        <v>175</v>
      </c>
      <c r="C25" s="39"/>
      <c r="D25" s="80"/>
      <c r="E25" s="80"/>
      <c r="F25" s="87"/>
      <c r="G25" s="87"/>
      <c r="H25" s="82"/>
      <c r="I25" s="87"/>
      <c r="J25" s="82"/>
    </row>
    <row r="26" spans="1:10" ht="38.25" customHeight="1">
      <c r="A26" s="77"/>
      <c r="B26" s="90" t="s">
        <v>105</v>
      </c>
      <c r="C26" s="39"/>
      <c r="D26" s="80"/>
      <c r="E26" s="80"/>
      <c r="F26" s="82">
        <f>F23-F27</f>
        <v>235159</v>
      </c>
      <c r="G26" s="82">
        <f>G23-G27</f>
        <v>-11317</v>
      </c>
      <c r="H26" s="82"/>
      <c r="I26" s="82">
        <f>I23-I27</f>
        <v>203294</v>
      </c>
      <c r="J26" s="82">
        <f>J23-J27</f>
        <v>-43801</v>
      </c>
    </row>
    <row r="27" spans="1:10" ht="38.25" customHeight="1" thickBot="1">
      <c r="A27" s="77"/>
      <c r="B27" s="90" t="s">
        <v>106</v>
      </c>
      <c r="C27" s="79"/>
      <c r="D27" s="80"/>
      <c r="E27" s="80"/>
      <c r="F27" s="91">
        <f>I27-1</f>
        <v>1</v>
      </c>
      <c r="G27" s="91">
        <v>1</v>
      </c>
      <c r="H27" s="82"/>
      <c r="I27" s="91">
        <v>2</v>
      </c>
      <c r="J27" s="91">
        <v>2</v>
      </c>
    </row>
    <row r="28" spans="1:10" ht="27" thickTop="1">
      <c r="A28" s="77"/>
      <c r="B28" s="78"/>
      <c r="C28" s="79"/>
      <c r="D28" s="80"/>
      <c r="E28" s="80"/>
      <c r="F28" s="82"/>
      <c r="G28" s="82"/>
      <c r="H28" s="82"/>
      <c r="I28" s="82"/>
      <c r="J28" s="82"/>
    </row>
    <row r="29" spans="1:10" ht="26.25">
      <c r="A29" s="77"/>
      <c r="B29" s="79" t="s">
        <v>176</v>
      </c>
      <c r="C29" s="79"/>
      <c r="D29" s="80"/>
      <c r="E29" s="80"/>
      <c r="F29" s="79"/>
      <c r="G29" s="79"/>
      <c r="H29" s="96"/>
      <c r="I29" s="79"/>
      <c r="J29" s="95"/>
    </row>
    <row r="30" spans="1:10" ht="15" customHeight="1">
      <c r="A30" s="77"/>
      <c r="B30" s="77"/>
      <c r="C30" s="79"/>
      <c r="D30" s="80"/>
      <c r="E30" s="80"/>
      <c r="F30" s="79"/>
      <c r="G30" s="79"/>
      <c r="H30" s="96"/>
      <c r="I30" s="79"/>
      <c r="J30" s="95"/>
    </row>
    <row r="31" spans="1:10" s="48" customFormat="1" ht="31.5" customHeight="1" thickBot="1">
      <c r="A31" s="73"/>
      <c r="B31" s="73" t="s">
        <v>12</v>
      </c>
      <c r="C31" s="74" t="s">
        <v>177</v>
      </c>
      <c r="D31" s="75"/>
      <c r="E31" s="75"/>
      <c r="F31" s="97">
        <f>F23/334887*100</f>
        <v>70.22070131118855</v>
      </c>
      <c r="G31" s="97">
        <f>G23/334887*100</f>
        <v>-3.379050246799667</v>
      </c>
      <c r="H31" s="98"/>
      <c r="I31" s="97">
        <f>I23/334887*100</f>
        <v>60.7058500329962</v>
      </c>
      <c r="J31" s="97">
        <f>J23/334887*100</f>
        <v>-13.078739992893126</v>
      </c>
    </row>
    <row r="32" spans="1:10" ht="26.25">
      <c r="A32" s="77"/>
      <c r="B32" s="77"/>
      <c r="C32" s="79" t="s">
        <v>53</v>
      </c>
      <c r="D32" s="80"/>
      <c r="E32" s="80"/>
      <c r="F32" s="79"/>
      <c r="G32" s="79"/>
      <c r="H32" s="100"/>
      <c r="I32" s="79"/>
      <c r="J32" s="100"/>
    </row>
    <row r="33" spans="1:10" ht="26.25">
      <c r="A33" s="77"/>
      <c r="B33" s="77"/>
      <c r="C33" s="79" t="s">
        <v>123</v>
      </c>
      <c r="D33" s="80"/>
      <c r="E33" s="80"/>
      <c r="F33" s="79"/>
      <c r="G33" s="79"/>
      <c r="H33" s="100"/>
      <c r="I33" s="79"/>
      <c r="J33" s="100"/>
    </row>
    <row r="34" spans="1:10" ht="15" customHeight="1">
      <c r="A34" s="77"/>
      <c r="B34" s="77"/>
      <c r="C34" s="79"/>
      <c r="D34" s="80"/>
      <c r="E34" s="80"/>
      <c r="F34" s="79"/>
      <c r="G34" s="79"/>
      <c r="H34" s="101"/>
      <c r="I34" s="79"/>
      <c r="J34" s="99"/>
    </row>
    <row r="35" spans="1:10" s="48" customFormat="1" ht="30" customHeight="1" thickBot="1">
      <c r="A35" s="73"/>
      <c r="B35" s="73" t="s">
        <v>13</v>
      </c>
      <c r="C35" s="74" t="s">
        <v>178</v>
      </c>
      <c r="D35" s="75"/>
      <c r="E35" s="75"/>
      <c r="F35" s="102">
        <f>F31</f>
        <v>70.22070131118855</v>
      </c>
      <c r="G35" s="102">
        <f>G31</f>
        <v>-3.379050246799667</v>
      </c>
      <c r="H35" s="98"/>
      <c r="I35" s="102">
        <f>I31</f>
        <v>60.7058500329962</v>
      </c>
      <c r="J35" s="102">
        <f>J31</f>
        <v>-13.078739992893126</v>
      </c>
    </row>
    <row r="36" spans="1:10" ht="26.25">
      <c r="A36" s="79"/>
      <c r="B36" s="79"/>
      <c r="C36" s="103" t="s">
        <v>30</v>
      </c>
      <c r="D36" s="80"/>
      <c r="E36" s="80"/>
      <c r="F36" s="104"/>
      <c r="G36" s="104"/>
      <c r="H36" s="105"/>
      <c r="I36" s="104"/>
      <c r="J36" s="104"/>
    </row>
    <row r="37" spans="1:10" ht="26.25">
      <c r="A37" s="79"/>
      <c r="B37" s="79"/>
      <c r="C37" s="103"/>
      <c r="D37" s="80"/>
      <c r="E37" s="80"/>
      <c r="F37" s="80"/>
      <c r="G37" s="80"/>
      <c r="H37" s="80"/>
      <c r="I37" s="80"/>
      <c r="J37" s="80"/>
    </row>
    <row r="38" spans="1:10" ht="26.25">
      <c r="A38" s="79"/>
      <c r="B38" s="79"/>
      <c r="C38" s="79"/>
      <c r="D38" s="39"/>
      <c r="E38" s="39"/>
      <c r="F38" s="39"/>
      <c r="G38" s="39"/>
      <c r="H38" s="39"/>
      <c r="I38" s="39"/>
      <c r="J38" s="39"/>
    </row>
    <row r="39" spans="1:10" ht="18.75">
      <c r="A39" s="39"/>
      <c r="B39" s="39"/>
      <c r="C39" s="39"/>
      <c r="D39" s="39"/>
      <c r="E39" s="39"/>
      <c r="F39" s="39"/>
      <c r="G39" s="39"/>
      <c r="H39" s="39"/>
      <c r="I39" s="39"/>
      <c r="J39" s="39"/>
    </row>
    <row r="40" spans="1:10" ht="44.25" customHeight="1">
      <c r="A40" s="39"/>
      <c r="B40" s="177" t="s">
        <v>125</v>
      </c>
      <c r="C40" s="178"/>
      <c r="D40" s="178"/>
      <c r="E40" s="178"/>
      <c r="F40" s="178"/>
      <c r="G40" s="178"/>
      <c r="H40" s="178"/>
      <c r="I40" s="178"/>
      <c r="J40" s="178"/>
    </row>
    <row r="41" spans="1:10" ht="18.75">
      <c r="A41" s="39"/>
      <c r="B41" s="39"/>
      <c r="C41" s="39"/>
      <c r="D41" s="39"/>
      <c r="E41" s="39"/>
      <c r="F41" s="39"/>
      <c r="G41" s="39"/>
      <c r="H41" s="39"/>
      <c r="I41" s="39"/>
      <c r="J41" s="39"/>
    </row>
    <row r="42" spans="1:10" ht="18.75">
      <c r="A42" s="39"/>
      <c r="B42" s="39"/>
      <c r="C42" s="39"/>
      <c r="D42" s="39"/>
      <c r="E42" s="39"/>
      <c r="F42" s="39"/>
      <c r="G42" s="39"/>
      <c r="H42" s="39"/>
      <c r="I42" s="39"/>
      <c r="J42" s="39"/>
    </row>
  </sheetData>
  <mergeCells count="3">
    <mergeCell ref="F4:G4"/>
    <mergeCell ref="I4:J4"/>
    <mergeCell ref="B40:J40"/>
  </mergeCells>
  <printOptions/>
  <pageMargins left="0.67" right="0.57" top="1" bottom="0.62" header="0.5" footer="0.5"/>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SM</cp:lastModifiedBy>
  <cp:lastPrinted>2008-02-29T04:08:02Z</cp:lastPrinted>
  <dcterms:created xsi:type="dcterms:W3CDTF">1999-11-03T08:39:49Z</dcterms:created>
  <dcterms:modified xsi:type="dcterms:W3CDTF">2008-02-29T04:08:35Z</dcterms:modified>
  <cp:category/>
  <cp:version/>
  <cp:contentType/>
  <cp:contentStatus/>
</cp:coreProperties>
</file>