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38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'Sheet1'!$A$1:$P$82</definedName>
  </definedNames>
  <calcPr fullCalcOnLoad="1"/>
</workbook>
</file>

<file path=xl/sharedStrings.xml><?xml version="1.0" encoding="utf-8"?>
<sst xmlns="http://schemas.openxmlformats.org/spreadsheetml/2006/main" count="161" uniqueCount="126">
  <si>
    <t>SELANGOR DREDGING BERHAD ( 4624-U)</t>
  </si>
  <si>
    <t xml:space="preserve">The Board of Directors is pleased to announce the consolidated results of the Group for the fourth quarter  ended </t>
  </si>
  <si>
    <t>31 March 2001. The figures for the fourth quarter ended 31 March 2001 have not been audited.</t>
  </si>
  <si>
    <t>CONSOLIDATED INCOME STATEMENT</t>
  </si>
  <si>
    <t>INDIVIDUAL QUARTER</t>
  </si>
  <si>
    <t>CUMMULATIVE QUARTER</t>
  </si>
  <si>
    <t>CURRENT</t>
  </si>
  <si>
    <t>PRECEDING YEAR</t>
  </si>
  <si>
    <t xml:space="preserve">YEAR </t>
  </si>
  <si>
    <t>CORRESPONDING</t>
  </si>
  <si>
    <t>QUARTER</t>
  </si>
  <si>
    <t>TODATE</t>
  </si>
  <si>
    <t>PERIOD</t>
  </si>
  <si>
    <t>31/03/01</t>
  </si>
  <si>
    <t>31/03/00</t>
  </si>
  <si>
    <t>RM'000</t>
  </si>
  <si>
    <t>1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</si>
  <si>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</si>
  <si>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</si>
  <si>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</si>
  <si>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</si>
  <si>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</si>
  <si>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</si>
  <si>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</si>
  <si>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</t>
  </si>
  <si>
    <t xml:space="preserve">Operating profit/(loss) before </t>
  </si>
  <si>
    <t>interest on borrowings, depreciation</t>
  </si>
  <si>
    <t>and amortisation, exceptional items,</t>
  </si>
  <si>
    <t>income tax, minority interests and</t>
  </si>
  <si>
    <t>extraordinary items</t>
  </si>
  <si>
    <t>Less interest on borrowings</t>
  </si>
  <si>
    <t>Less depreciation and amortisation</t>
  </si>
  <si>
    <t>(d)</t>
  </si>
  <si>
    <t>Exceptional items</t>
  </si>
  <si>
    <t>(e)</t>
  </si>
  <si>
    <t xml:space="preserve">Operating profit/(loss) after </t>
  </si>
  <si>
    <t>and amortisation and exceptional items</t>
  </si>
  <si>
    <t xml:space="preserve">but before income tax, minority </t>
  </si>
  <si>
    <t>interests and extraordinary items</t>
  </si>
  <si>
    <t>(f)</t>
  </si>
  <si>
    <t>Share in the results of associated</t>
  </si>
  <si>
    <t>companies</t>
  </si>
  <si>
    <t>(g)</t>
  </si>
  <si>
    <t>Profit/(loss) before taxation,</t>
  </si>
  <si>
    <t>minority interests and extraordinary</t>
  </si>
  <si>
    <t>items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</si>
  <si>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</si>
  <si>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</si>
  <si>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</si>
  <si>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</si>
  <si>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</si>
  <si>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</si>
  <si>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</si>
  <si>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</si>
  <si>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</si>
  <si>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 xml:space="preserve">attributable to members </t>
  </si>
  <si>
    <t>of the company</t>
  </si>
  <si>
    <t>(k)</t>
  </si>
  <si>
    <t>Extraordinary items</t>
  </si>
  <si>
    <t>(iii)</t>
  </si>
  <si>
    <t>Extraordinary items attributable</t>
  </si>
  <si>
    <t>to members of the company</t>
  </si>
  <si>
    <t>(l)</t>
  </si>
  <si>
    <t>Profit/(loss) after taxation and</t>
  </si>
  <si>
    <t>extraordinary items attributable</t>
  </si>
  <si>
    <t>3</t>
  </si>
  <si>
    <t>Earnings per share based on 2(j)</t>
  </si>
  <si>
    <t>above after deducting any provision</t>
  </si>
  <si>
    <t>for preference dividends, if any:-</t>
  </si>
  <si>
    <t>Basic (based on  weighted average</t>
  </si>
  <si>
    <t>number of ordinary shares in issue</t>
  </si>
  <si>
    <t>during the period) sen</t>
  </si>
  <si>
    <t xml:space="preserve">-2001       : </t>
  </si>
  <si>
    <t xml:space="preserve">-2000       : </t>
  </si>
  <si>
    <t>Fully diluted (based on weighted average</t>
  </si>
  <si>
    <t>CONSOLIDATED BALANCE SHEET</t>
  </si>
  <si>
    <t>UNAUDITED</t>
  </si>
  <si>
    <t>AUDITED</t>
  </si>
  <si>
    <t>AS  AT</t>
  </si>
  <si>
    <t>END OF</t>
  </si>
  <si>
    <t xml:space="preserve">PRECEDING </t>
  </si>
  <si>
    <t>FINANCIAL</t>
  </si>
  <si>
    <t>YEAR END</t>
  </si>
  <si>
    <t>Fixed Assets</t>
  </si>
  <si>
    <t>Investment in Associated Companies</t>
  </si>
  <si>
    <t>Long Term Investments</t>
  </si>
  <si>
    <t>Investment Properties</t>
  </si>
  <si>
    <t>Other Investments</t>
  </si>
  <si>
    <t>4</t>
  </si>
  <si>
    <t>Intangible Assets</t>
  </si>
  <si>
    <t>5</t>
  </si>
  <si>
    <t>Current Assets</t>
  </si>
  <si>
    <t xml:space="preserve"> Land under development</t>
  </si>
  <si>
    <t>Stocks</t>
  </si>
  <si>
    <t>Trade Debtors</t>
  </si>
  <si>
    <t>Short term Investments</t>
  </si>
  <si>
    <t>Cash and Bank Balances</t>
  </si>
  <si>
    <t>Other Debtors, Deposits &amp; Prepayment</t>
  </si>
  <si>
    <t>Amount owing by associated  companies</t>
  </si>
  <si>
    <t>Deposits with License Banks</t>
  </si>
  <si>
    <t>6</t>
  </si>
  <si>
    <t>Current Liabilities</t>
  </si>
  <si>
    <t>Short Term Borrowings</t>
  </si>
  <si>
    <t>Trade Creditors</t>
  </si>
  <si>
    <t>Other Creditors, Deposits &amp; Accruals</t>
  </si>
  <si>
    <t>Amount owing to associated company</t>
  </si>
  <si>
    <t>Provision for Taxation</t>
  </si>
  <si>
    <t>Dividend Payable</t>
  </si>
  <si>
    <t>7</t>
  </si>
  <si>
    <t>Net Current Assets or Current Liabilities</t>
  </si>
  <si>
    <t>Deferred Expenditure</t>
  </si>
  <si>
    <t>8</t>
  </si>
  <si>
    <t>Shareholders Fund</t>
  </si>
  <si>
    <t>Share Capital</t>
  </si>
  <si>
    <t>Reserves</t>
  </si>
  <si>
    <t>Share Premium</t>
  </si>
  <si>
    <t>Revaluation Reserve</t>
  </si>
  <si>
    <t>Capital Reserve</t>
  </si>
  <si>
    <t>Retained Profits</t>
  </si>
  <si>
    <t>9</t>
  </si>
  <si>
    <t>Minority Interests</t>
  </si>
  <si>
    <t>10</t>
  </si>
  <si>
    <t>Long Term Borrowings</t>
  </si>
  <si>
    <t>11</t>
  </si>
  <si>
    <t>Other Long Term Liabilities</t>
  </si>
  <si>
    <t>Net tangible assets per share (sen)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</si>
</sst>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2" fillId="0" borderId="0" xfId="0" applyNumberFormat="1" applyFon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4" fontId="0" fillId="0" borderId="0" xfId="15" applyNumberFormat="1" applyAlignment="1">
      <alignment horizontal="right"/>
    </xf>
    <xf numFmtId="164" fontId="0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164" fontId="2" fillId="0" borderId="0" xfId="15" applyNumberFormat="1" applyFon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0" fontId="0" fillId="0" borderId="0" xfId="0" applyFill="1" applyAlignment="1" quotePrefix="1">
      <alignment/>
    </xf>
    <xf numFmtId="164" fontId="0" fillId="0" borderId="1" xfId="15" applyNumberForma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0" fillId="0" borderId="1" xfId="15" applyNumberFormat="1" applyFill="1" applyBorder="1" applyAlignment="1">
      <alignment horizontal="right"/>
    </xf>
    <xf numFmtId="164" fontId="0" fillId="0" borderId="0" xfId="15" applyNumberFormat="1" applyFill="1" applyAlignment="1">
      <alignment horizontal="right"/>
    </xf>
    <xf numFmtId="164" fontId="2" fillId="0" borderId="1" xfId="15" applyNumberFormat="1" applyFont="1" applyFill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/>
    </xf>
    <xf numFmtId="2" fontId="2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 applyProtection="1">
      <alignment/>
      <protection/>
    </xf>
    <xf numFmtId="2" fontId="2" fillId="0" borderId="1" xfId="15" applyNumberFormat="1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Fill="1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15" applyNumberFormat="1" applyFill="1" applyBorder="1" applyAlignment="1">
      <alignment horizontal="right"/>
    </xf>
    <xf numFmtId="3" fontId="0" fillId="0" borderId="0" xfId="15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39" fontId="0" fillId="0" borderId="0" xfId="0" applyNumberFormat="1" applyFont="1" applyAlignment="1" applyProtection="1">
      <alignment horizontal="right"/>
      <protection/>
    </xf>
    <xf numFmtId="2" fontId="0" fillId="0" borderId="0" xfId="15" applyNumberFormat="1" applyFont="1" applyAlignment="1">
      <alignment horizontal="right"/>
    </xf>
    <xf numFmtId="39" fontId="2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0" applyFont="1" applyAlignment="1" applyProtection="1">
      <alignment horizontal="left"/>
      <protection/>
    </xf>
    <xf numFmtId="14" fontId="2" fillId="0" borderId="0" xfId="0" applyNumberFormat="1" applyFon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75" zoomScaleNormal="75" workbookViewId="0" topLeftCell="A118">
      <selection activeCell="O148" sqref="O148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.00390625" style="0" customWidth="1"/>
    <col min="5" max="5" width="11.421875" style="0" customWidth="1"/>
    <col min="6" max="6" width="5.421875" style="0" customWidth="1"/>
    <col min="8" max="8" width="11.140625" style="0" customWidth="1"/>
    <col min="9" max="9" width="4.7109375" style="0" customWidth="1"/>
    <col min="10" max="10" width="10.7109375" style="0" customWidth="1"/>
    <col min="11" max="11" width="11.00390625" style="0" customWidth="1"/>
    <col min="12" max="12" width="4.7109375" style="0" customWidth="1"/>
    <col min="13" max="13" width="10.140625" style="0" customWidth="1"/>
    <col min="14" max="14" width="4.7109375" style="0" customWidth="1"/>
    <col min="15" max="15" width="10.28125" style="0" customWidth="1"/>
    <col min="16" max="16" width="8.57421875" style="0" customWidth="1"/>
  </cols>
  <sheetData>
    <row r="1" ht="18" customHeight="1">
      <c r="A1" s="1" t="s">
        <v>0</v>
      </c>
    </row>
    <row r="2" ht="12.75">
      <c r="A2" s="2" t="s">
        <v>1</v>
      </c>
    </row>
    <row r="3" ht="12.75">
      <c r="A3" s="2" t="s">
        <v>2</v>
      </c>
    </row>
    <row r="5" spans="1:13" ht="12.75">
      <c r="A5" s="4" t="s">
        <v>3</v>
      </c>
      <c r="M5" s="5"/>
    </row>
    <row r="6" spans="8:16" ht="12.75">
      <c r="H6" s="58" t="s">
        <v>4</v>
      </c>
      <c r="I6" s="58"/>
      <c r="J6" s="58"/>
      <c r="K6" s="58"/>
      <c r="M6" s="59" t="s">
        <v>5</v>
      </c>
      <c r="N6" s="59"/>
      <c r="O6" s="59"/>
      <c r="P6" s="59"/>
    </row>
    <row r="7" spans="8:15" ht="12.75">
      <c r="H7" t="s">
        <v>6</v>
      </c>
      <c r="J7" t="s">
        <v>7</v>
      </c>
      <c r="M7" t="s">
        <v>6</v>
      </c>
      <c r="O7" t="s">
        <v>7</v>
      </c>
    </row>
    <row r="8" spans="8:15" ht="12.75">
      <c r="H8" s="6" t="s">
        <v>8</v>
      </c>
      <c r="J8" t="s">
        <v>9</v>
      </c>
      <c r="M8" s="6" t="s">
        <v>8</v>
      </c>
      <c r="O8" t="s">
        <v>9</v>
      </c>
    </row>
    <row r="9" spans="8:16" ht="12.75">
      <c r="H9" t="s">
        <v>10</v>
      </c>
      <c r="J9" s="58" t="s">
        <v>10</v>
      </c>
      <c r="K9" s="58"/>
      <c r="M9" t="s">
        <v>11</v>
      </c>
      <c r="O9" s="58" t="s">
        <v>12</v>
      </c>
      <c r="P9" s="58"/>
    </row>
    <row r="10" spans="8:16" ht="12.75">
      <c r="H10" s="7" t="s">
        <v>13</v>
      </c>
      <c r="J10" s="56" t="s">
        <v>14</v>
      </c>
      <c r="K10" s="56"/>
      <c r="M10" s="8" t="str">
        <f>+H10</f>
        <v>31/03/01</v>
      </c>
      <c r="O10" s="57" t="str">
        <f>+J10</f>
        <v>31/03/00</v>
      </c>
      <c r="P10" s="57"/>
    </row>
    <row r="11" spans="8:16" ht="12.75">
      <c r="H11" s="6" t="s">
        <v>15</v>
      </c>
      <c r="J11" s="58" t="s">
        <v>15</v>
      </c>
      <c r="K11" s="58"/>
      <c r="M11" s="6" t="s">
        <v>15</v>
      </c>
      <c r="O11" s="58" t="s">
        <v>15</v>
      </c>
      <c r="P11" s="58"/>
    </row>
    <row r="12" spans="8:16" ht="12.75">
      <c r="H12" s="6"/>
      <c r="K12" s="6"/>
      <c r="M12" s="6"/>
      <c r="P12" s="6"/>
    </row>
    <row r="13" spans="1:16" ht="12.75">
      <c r="A13" s="3" t="s">
        <v>16</v>
      </c>
      <c r="B13" s="3" t="s">
        <v>17</v>
      </c>
      <c r="C13" t="s">
        <v>18</v>
      </c>
      <c r="H13" s="9">
        <v>7756</v>
      </c>
      <c r="I13" s="9"/>
      <c r="J13" s="9"/>
      <c r="K13" s="10">
        <v>7415</v>
      </c>
      <c r="L13" s="9"/>
      <c r="M13" s="11">
        <v>32567</v>
      </c>
      <c r="N13" s="9"/>
      <c r="O13" s="9"/>
      <c r="P13" s="12">
        <v>31378</v>
      </c>
    </row>
    <row r="14" spans="8:16" ht="12.75">
      <c r="H14" s="9"/>
      <c r="I14" s="9"/>
      <c r="J14" s="9"/>
      <c r="K14" s="9"/>
      <c r="L14" s="9"/>
      <c r="M14" s="11"/>
      <c r="N14" s="9"/>
      <c r="O14" s="9"/>
      <c r="P14" s="11"/>
    </row>
    <row r="15" spans="1:16" ht="12.75">
      <c r="A15" s="5"/>
      <c r="B15" s="14" t="s">
        <v>19</v>
      </c>
      <c r="C15" s="5" t="s">
        <v>20</v>
      </c>
      <c r="D15" s="5"/>
      <c r="E15" s="5"/>
      <c r="H15" s="9">
        <f>-158-612</f>
        <v>-770</v>
      </c>
      <c r="I15" s="9"/>
      <c r="J15" s="9"/>
      <c r="K15" s="10">
        <v>1923</v>
      </c>
      <c r="L15" s="9"/>
      <c r="M15" s="12">
        <f>377-612</f>
        <v>-235</v>
      </c>
      <c r="N15" s="9"/>
      <c r="O15" s="9"/>
      <c r="P15" s="15">
        <v>2455</v>
      </c>
    </row>
    <row r="16" spans="2:16" ht="12.75">
      <c r="B16" s="5"/>
      <c r="C16" s="5"/>
      <c r="D16" s="5"/>
      <c r="E16" s="5"/>
      <c r="H16" s="9"/>
      <c r="I16" s="9"/>
      <c r="J16" s="9"/>
      <c r="K16" s="9"/>
      <c r="L16" s="9"/>
      <c r="M16" s="12"/>
      <c r="N16" s="9"/>
      <c r="O16" s="9"/>
      <c r="P16" s="16"/>
    </row>
    <row r="17" spans="1:16" ht="12.75">
      <c r="A17" s="5"/>
      <c r="B17" s="17" t="s">
        <v>21</v>
      </c>
      <c r="C17" s="5" t="s">
        <v>22</v>
      </c>
      <c r="D17" s="5"/>
      <c r="E17" s="5"/>
      <c r="H17" s="9">
        <v>-53</v>
      </c>
      <c r="I17" s="9"/>
      <c r="J17" s="9"/>
      <c r="K17" s="10">
        <v>-363</v>
      </c>
      <c r="L17" s="9"/>
      <c r="M17" s="12">
        <v>1104</v>
      </c>
      <c r="N17" s="9"/>
      <c r="O17" s="9"/>
      <c r="P17" s="15">
        <v>1447</v>
      </c>
    </row>
    <row r="18" spans="2:16" ht="13.5" thickBot="1">
      <c r="B18" s="5"/>
      <c r="C18" s="5" t="s">
        <v>23</v>
      </c>
      <c r="D18" s="5"/>
      <c r="E18" s="5"/>
      <c r="H18" s="18"/>
      <c r="I18" s="9"/>
      <c r="J18" s="9"/>
      <c r="K18" s="18"/>
      <c r="L18" s="9"/>
      <c r="M18" s="18"/>
      <c r="N18" s="9"/>
      <c r="O18" s="9"/>
      <c r="P18" s="18"/>
    </row>
    <row r="19" spans="8:16" ht="12.75">
      <c r="H19" s="9"/>
      <c r="I19" s="9"/>
      <c r="J19" s="9"/>
      <c r="K19" s="9"/>
      <c r="L19" s="9"/>
      <c r="M19" s="9"/>
      <c r="N19" s="9"/>
      <c r="O19" s="9"/>
      <c r="P19" s="9"/>
    </row>
    <row r="20" spans="1:16" ht="12.75">
      <c r="A20" s="3" t="s">
        <v>24</v>
      </c>
      <c r="B20" s="3" t="s">
        <v>17</v>
      </c>
      <c r="C20" t="s">
        <v>25</v>
      </c>
      <c r="H20" s="9"/>
      <c r="I20" s="9"/>
      <c r="J20" s="9"/>
      <c r="K20" s="9"/>
      <c r="L20" s="9"/>
      <c r="M20" s="9"/>
      <c r="N20" s="9"/>
      <c r="O20" s="9"/>
      <c r="P20" s="9"/>
    </row>
    <row r="21" spans="3:16" ht="12.75">
      <c r="C21" t="s">
        <v>26</v>
      </c>
      <c r="H21" s="9"/>
      <c r="I21" s="9"/>
      <c r="J21" s="9"/>
      <c r="K21" s="9"/>
      <c r="L21" s="9"/>
      <c r="M21" s="9"/>
      <c r="N21" s="9"/>
      <c r="O21" s="9"/>
      <c r="P21" s="9"/>
    </row>
    <row r="22" spans="3:16" ht="12.75">
      <c r="C22" t="s">
        <v>27</v>
      </c>
      <c r="H22" s="9"/>
      <c r="I22" s="9"/>
      <c r="J22" s="9"/>
      <c r="K22" s="9"/>
      <c r="L22" s="9"/>
      <c r="M22" s="9"/>
      <c r="N22" s="9"/>
      <c r="O22" s="9"/>
      <c r="P22" s="9"/>
    </row>
    <row r="23" spans="3:16" ht="12.75">
      <c r="C23" t="s">
        <v>28</v>
      </c>
      <c r="H23" s="9"/>
      <c r="I23" s="9"/>
      <c r="J23" s="9"/>
      <c r="K23" s="9"/>
      <c r="L23" s="9"/>
      <c r="M23" s="9"/>
      <c r="N23" s="9"/>
      <c r="O23" s="9"/>
      <c r="P23" s="9"/>
    </row>
    <row r="24" spans="3:16" ht="12.75">
      <c r="C24" t="s">
        <v>29</v>
      </c>
      <c r="H24" s="9">
        <v>2311</v>
      </c>
      <c r="I24" s="9"/>
      <c r="J24" s="9"/>
      <c r="K24" s="9">
        <v>1757</v>
      </c>
      <c r="L24" s="9"/>
      <c r="M24" s="9">
        <f>+M36-M30-M28-M26</f>
        <v>7689</v>
      </c>
      <c r="N24" s="9"/>
      <c r="O24" s="9"/>
      <c r="P24" s="9">
        <f>+P36-P30-P28-P26</f>
        <v>6155</v>
      </c>
    </row>
    <row r="25" spans="8:16" ht="12.75">
      <c r="H25" s="9"/>
      <c r="I25" s="9"/>
      <c r="J25" s="9"/>
      <c r="K25" s="9"/>
      <c r="L25" s="9"/>
      <c r="M25" s="9"/>
      <c r="N25" s="9"/>
      <c r="O25" s="9"/>
      <c r="P25" s="9"/>
    </row>
    <row r="26" spans="2:16" ht="12.75">
      <c r="B26" s="3" t="s">
        <v>19</v>
      </c>
      <c r="C26" t="s">
        <v>30</v>
      </c>
      <c r="H26" s="9">
        <v>-128</v>
      </c>
      <c r="I26" s="9"/>
      <c r="J26" s="9"/>
      <c r="K26" s="10">
        <v>-91</v>
      </c>
      <c r="L26" s="9"/>
      <c r="M26" s="11">
        <f>-288-58</f>
        <v>-346</v>
      </c>
      <c r="N26" s="9"/>
      <c r="O26" s="9"/>
      <c r="P26" s="11">
        <v>-1422</v>
      </c>
    </row>
    <row r="27" spans="8:16" ht="12.75">
      <c r="H27" s="9"/>
      <c r="I27" s="9"/>
      <c r="J27" s="9"/>
      <c r="K27" s="9"/>
      <c r="L27" s="9"/>
      <c r="M27" s="11"/>
      <c r="N27" s="9"/>
      <c r="O27" s="9"/>
      <c r="P27" s="11"/>
    </row>
    <row r="28" spans="2:16" ht="12.75">
      <c r="B28" s="3" t="s">
        <v>21</v>
      </c>
      <c r="C28" t="s">
        <v>31</v>
      </c>
      <c r="H28" s="9">
        <f>-1065+612</f>
        <v>-453</v>
      </c>
      <c r="I28" s="9"/>
      <c r="J28" s="9"/>
      <c r="K28" s="10">
        <v>-682</v>
      </c>
      <c r="L28" s="9"/>
      <c r="M28" s="11">
        <f>-2199</f>
        <v>-2199</v>
      </c>
      <c r="N28" s="9"/>
      <c r="O28" s="9"/>
      <c r="P28" s="11">
        <v>-3393</v>
      </c>
    </row>
    <row r="29" spans="8:16" ht="12.75">
      <c r="H29" s="9"/>
      <c r="I29" s="9"/>
      <c r="J29" s="9"/>
      <c r="K29" s="9"/>
      <c r="L29" s="9"/>
      <c r="M29" s="11"/>
      <c r="N29" s="9"/>
      <c r="O29" s="9"/>
      <c r="P29" s="11"/>
    </row>
    <row r="30" spans="2:16" ht="13.5" thickBot="1">
      <c r="B30" s="3" t="s">
        <v>32</v>
      </c>
      <c r="C30" t="s">
        <v>33</v>
      </c>
      <c r="H30" s="18">
        <f>-163-612</f>
        <v>-775</v>
      </c>
      <c r="I30" s="9"/>
      <c r="J30" s="9"/>
      <c r="K30" s="19">
        <v>-281</v>
      </c>
      <c r="L30" s="9"/>
      <c r="M30" s="20">
        <f>-18-40-253+147-11+8+40-306-612</f>
        <v>-1045</v>
      </c>
      <c r="N30" s="9"/>
      <c r="O30" s="9"/>
      <c r="P30" s="20">
        <v>1003</v>
      </c>
    </row>
    <row r="31" spans="8:16" ht="12.75">
      <c r="H31" s="16"/>
      <c r="I31" s="9"/>
      <c r="J31" s="9"/>
      <c r="K31" s="16"/>
      <c r="L31" s="9"/>
      <c r="M31" s="16"/>
      <c r="N31" s="9"/>
      <c r="O31" s="9"/>
      <c r="P31" s="16"/>
    </row>
    <row r="32" spans="2:16" ht="12.75">
      <c r="B32" s="3" t="s">
        <v>34</v>
      </c>
      <c r="C32" t="s">
        <v>35</v>
      </c>
      <c r="H32" s="9"/>
      <c r="I32" s="9"/>
      <c r="J32" s="9"/>
      <c r="K32" s="9"/>
      <c r="L32" s="9"/>
      <c r="M32" s="9"/>
      <c r="N32" s="9"/>
      <c r="O32" s="9"/>
      <c r="P32" s="9"/>
    </row>
    <row r="33" spans="3:16" ht="12.75">
      <c r="C33" t="s">
        <v>26</v>
      </c>
      <c r="H33" s="9"/>
      <c r="I33" s="9"/>
      <c r="J33" s="9"/>
      <c r="K33" s="9"/>
      <c r="L33" s="9"/>
      <c r="M33" s="9"/>
      <c r="N33" s="9"/>
      <c r="O33" s="9"/>
      <c r="P33" s="9"/>
    </row>
    <row r="34" spans="3:16" ht="12.75">
      <c r="C34" t="s">
        <v>36</v>
      </c>
      <c r="H34" s="9"/>
      <c r="I34" s="9"/>
      <c r="J34" s="9"/>
      <c r="K34" s="9"/>
      <c r="L34" s="9"/>
      <c r="M34" s="9"/>
      <c r="N34" s="9"/>
      <c r="O34" s="9"/>
      <c r="P34" s="9"/>
    </row>
    <row r="35" spans="3:16" ht="12.75">
      <c r="C35" t="s">
        <v>37</v>
      </c>
      <c r="H35" s="9"/>
      <c r="I35" s="9"/>
      <c r="J35" s="9"/>
      <c r="K35" s="9"/>
      <c r="L35" s="9"/>
      <c r="M35" s="9"/>
      <c r="N35" s="9"/>
      <c r="O35" s="9"/>
      <c r="P35" s="9"/>
    </row>
    <row r="36" spans="3:16" ht="12.75">
      <c r="C36" t="s">
        <v>38</v>
      </c>
      <c r="H36" s="9">
        <f>+H24+H26+H28+H30</f>
        <v>955</v>
      </c>
      <c r="I36" s="9"/>
      <c r="J36" s="9"/>
      <c r="K36" s="9">
        <f>+K24+K26+K28+K30</f>
        <v>703</v>
      </c>
      <c r="L36" s="9"/>
      <c r="M36" s="9">
        <f>+M43-M39</f>
        <v>4099</v>
      </c>
      <c r="N36" s="9"/>
      <c r="O36" s="9"/>
      <c r="P36" s="9">
        <v>2343</v>
      </c>
    </row>
    <row r="37" spans="8:16" ht="12.75">
      <c r="H37" s="9"/>
      <c r="I37" s="9"/>
      <c r="J37" s="9"/>
      <c r="K37" s="9"/>
      <c r="L37" s="9"/>
      <c r="M37" s="9"/>
      <c r="N37" s="9"/>
      <c r="O37" s="9"/>
      <c r="P37" s="9"/>
    </row>
    <row r="38" spans="2:16" ht="12.75">
      <c r="B38" s="3" t="s">
        <v>39</v>
      </c>
      <c r="C38" t="s">
        <v>40</v>
      </c>
      <c r="H38" s="9"/>
      <c r="I38" s="9"/>
      <c r="J38" s="9"/>
      <c r="K38" s="9"/>
      <c r="L38" s="9"/>
      <c r="M38" s="9"/>
      <c r="N38" s="9"/>
      <c r="O38" s="9"/>
      <c r="P38" s="9"/>
    </row>
    <row r="39" spans="3:16" ht="13.5" thickBot="1">
      <c r="C39" t="s">
        <v>41</v>
      </c>
      <c r="H39" s="18">
        <v>955</v>
      </c>
      <c r="I39" s="9"/>
      <c r="J39" s="9"/>
      <c r="K39" s="19">
        <v>1626</v>
      </c>
      <c r="L39" s="9"/>
      <c r="M39" s="20">
        <v>1528</v>
      </c>
      <c r="N39" s="9"/>
      <c r="O39" s="9"/>
      <c r="P39" s="20">
        <v>5001</v>
      </c>
    </row>
    <row r="40" spans="8:16" ht="12.75">
      <c r="H40" s="9"/>
      <c r="I40" s="9"/>
      <c r="J40" s="9"/>
      <c r="K40" s="9"/>
      <c r="L40" s="9"/>
      <c r="M40" s="9"/>
      <c r="N40" s="9"/>
      <c r="O40" s="9"/>
      <c r="P40" s="9"/>
    </row>
    <row r="41" spans="2:16" ht="12.75">
      <c r="B41" s="3" t="s">
        <v>42</v>
      </c>
      <c r="C41" t="s">
        <v>43</v>
      </c>
      <c r="H41" s="9"/>
      <c r="I41" s="9"/>
      <c r="J41" s="9"/>
      <c r="K41" s="9"/>
      <c r="L41" s="9"/>
      <c r="M41" s="9"/>
      <c r="N41" s="9"/>
      <c r="O41" s="9"/>
      <c r="P41" s="9"/>
    </row>
    <row r="42" spans="3:16" ht="12.75">
      <c r="C42" t="s">
        <v>44</v>
      </c>
      <c r="H42" s="9"/>
      <c r="I42" s="9"/>
      <c r="J42" s="9"/>
      <c r="K42" s="9"/>
      <c r="L42" s="9"/>
      <c r="M42" s="9"/>
      <c r="N42" s="9"/>
      <c r="O42" s="9"/>
      <c r="P42" s="9"/>
    </row>
    <row r="43" spans="3:16" ht="12.75">
      <c r="C43" t="s">
        <v>45</v>
      </c>
      <c r="H43" s="9">
        <f>+H36+H39</f>
        <v>1910</v>
      </c>
      <c r="I43" s="9"/>
      <c r="J43" s="9"/>
      <c r="K43" s="9">
        <f>+K36+K39</f>
        <v>2329</v>
      </c>
      <c r="L43" s="9"/>
      <c r="M43" s="11">
        <f>5934-307</f>
        <v>5627</v>
      </c>
      <c r="N43" s="9"/>
      <c r="O43" s="9"/>
      <c r="P43" s="11">
        <v>7344</v>
      </c>
    </row>
    <row r="44" spans="8:16" ht="12.75">
      <c r="H44" s="9"/>
      <c r="I44" s="9"/>
      <c r="J44" s="9"/>
      <c r="K44" s="9"/>
      <c r="L44" s="9"/>
      <c r="M44" s="9"/>
      <c r="N44" s="9"/>
      <c r="O44" s="9"/>
      <c r="P44" s="9"/>
    </row>
    <row r="45" spans="2:16" ht="13.5" thickBot="1">
      <c r="B45" s="3" t="s">
        <v>46</v>
      </c>
      <c r="C45" t="s">
        <v>47</v>
      </c>
      <c r="H45" s="21">
        <v>-810</v>
      </c>
      <c r="I45" s="9"/>
      <c r="J45" s="9"/>
      <c r="K45" s="19">
        <v>-606</v>
      </c>
      <c r="L45" s="22"/>
      <c r="M45" s="23">
        <f>-2169+1732</f>
        <v>-437</v>
      </c>
      <c r="N45" s="22"/>
      <c r="O45" s="22"/>
      <c r="P45" s="23">
        <v>-2657</v>
      </c>
    </row>
    <row r="46" spans="8:16" ht="12.75">
      <c r="H46" s="9"/>
      <c r="I46" s="9"/>
      <c r="J46" s="9"/>
      <c r="K46" s="9"/>
      <c r="L46" s="9"/>
      <c r="M46" s="9"/>
      <c r="N46" s="9"/>
      <c r="O46" s="9"/>
      <c r="P46" s="9"/>
    </row>
    <row r="47" spans="2:16" ht="12.75">
      <c r="B47" s="3" t="s">
        <v>48</v>
      </c>
      <c r="C47" s="3" t="s">
        <v>48</v>
      </c>
      <c r="D47" t="s">
        <v>49</v>
      </c>
      <c r="H47" s="9"/>
      <c r="I47" s="9"/>
      <c r="J47" s="9"/>
      <c r="K47" s="9"/>
      <c r="L47" s="9"/>
      <c r="M47" s="9"/>
      <c r="N47" s="9"/>
      <c r="O47" s="9"/>
      <c r="P47" s="9"/>
    </row>
    <row r="48" spans="4:16" ht="12.75">
      <c r="D48" t="s">
        <v>50</v>
      </c>
      <c r="H48" s="9"/>
      <c r="I48" s="9"/>
      <c r="J48" s="9"/>
      <c r="K48" s="9"/>
      <c r="L48" s="9"/>
      <c r="M48" s="9"/>
      <c r="N48" s="9"/>
      <c r="O48" s="9"/>
      <c r="P48" s="9"/>
    </row>
    <row r="49" spans="4:16" ht="12.75">
      <c r="D49" t="s">
        <v>51</v>
      </c>
      <c r="H49" s="9">
        <f>+H43+H45</f>
        <v>1100</v>
      </c>
      <c r="I49" s="9"/>
      <c r="J49" s="9"/>
      <c r="K49" s="9">
        <f>+K43+K45</f>
        <v>1723</v>
      </c>
      <c r="L49" s="9"/>
      <c r="M49" s="9">
        <f>+M43+M45</f>
        <v>5190</v>
      </c>
      <c r="N49" s="9"/>
      <c r="O49" s="9"/>
      <c r="P49" s="9">
        <v>4687</v>
      </c>
    </row>
    <row r="50" spans="8:16" ht="12.75">
      <c r="H50" s="9"/>
      <c r="I50" s="9"/>
      <c r="J50" s="9"/>
      <c r="K50" s="9"/>
      <c r="L50" s="9"/>
      <c r="M50" s="9"/>
      <c r="N50" s="9"/>
      <c r="O50" s="9"/>
      <c r="P50" s="9"/>
    </row>
    <row r="51" spans="3:16" ht="13.5" thickBot="1">
      <c r="C51" s="3" t="s">
        <v>52</v>
      </c>
      <c r="D51" t="s">
        <v>53</v>
      </c>
      <c r="H51" s="18">
        <v>-191</v>
      </c>
      <c r="I51" s="16"/>
      <c r="J51" s="16"/>
      <c r="K51" s="19">
        <v>-409</v>
      </c>
      <c r="L51" s="16"/>
      <c r="M51" s="20">
        <f>-1360-6</f>
        <v>-1366</v>
      </c>
      <c r="N51" s="16"/>
      <c r="O51" s="16"/>
      <c r="P51" s="20">
        <v>-949</v>
      </c>
    </row>
    <row r="52" spans="3:16" ht="12.75">
      <c r="C52" s="3"/>
      <c r="H52" s="16"/>
      <c r="I52" s="9"/>
      <c r="J52" s="9"/>
      <c r="K52" s="16"/>
      <c r="L52" s="9"/>
      <c r="M52" s="15"/>
      <c r="N52" s="9"/>
      <c r="O52" s="9"/>
      <c r="P52" s="15"/>
    </row>
    <row r="53" spans="2:16" ht="12.75">
      <c r="B53" s="3" t="s">
        <v>54</v>
      </c>
      <c r="D53" t="s">
        <v>49</v>
      </c>
      <c r="H53" s="9"/>
      <c r="I53" s="9"/>
      <c r="J53" s="9"/>
      <c r="K53" s="9"/>
      <c r="L53" s="9"/>
      <c r="M53" s="9"/>
      <c r="N53" s="9"/>
      <c r="O53" s="9"/>
      <c r="P53" s="9"/>
    </row>
    <row r="54" spans="4:16" ht="12.75">
      <c r="D54" t="s">
        <v>55</v>
      </c>
      <c r="H54" s="9"/>
      <c r="I54" s="9"/>
      <c r="J54" s="9"/>
      <c r="K54" s="9"/>
      <c r="L54" s="9"/>
      <c r="M54" s="9"/>
      <c r="N54" s="9"/>
      <c r="O54" s="9"/>
      <c r="P54" s="9"/>
    </row>
    <row r="55" spans="4:16" ht="12.75">
      <c r="D55" t="s">
        <v>56</v>
      </c>
      <c r="H55" s="9">
        <f>+H49+H51</f>
        <v>909</v>
      </c>
      <c r="I55" s="9"/>
      <c r="J55" s="9"/>
      <c r="K55" s="9">
        <f>+K49+K51</f>
        <v>1314</v>
      </c>
      <c r="L55" s="9"/>
      <c r="M55" s="9">
        <f>+M49+M51</f>
        <v>3824</v>
      </c>
      <c r="N55" s="9"/>
      <c r="O55" s="9"/>
      <c r="P55" s="9">
        <f>+P49+P51</f>
        <v>3738</v>
      </c>
    </row>
    <row r="56" spans="8:16" ht="12.75">
      <c r="H56" s="9"/>
      <c r="I56" s="9"/>
      <c r="J56" s="9"/>
      <c r="K56" s="9"/>
      <c r="L56" s="9"/>
      <c r="M56" s="9"/>
      <c r="N56" s="9"/>
      <c r="O56" s="9"/>
      <c r="P56" s="9"/>
    </row>
    <row r="57" spans="2:16" ht="12.75">
      <c r="B57" s="3" t="s">
        <v>57</v>
      </c>
      <c r="C57" s="3" t="s">
        <v>48</v>
      </c>
      <c r="D57" t="s">
        <v>58</v>
      </c>
      <c r="H57" s="9">
        <v>0</v>
      </c>
      <c r="I57" s="9"/>
      <c r="J57" s="9"/>
      <c r="K57" s="9">
        <v>0</v>
      </c>
      <c r="L57" s="9"/>
      <c r="M57" s="9">
        <v>0</v>
      </c>
      <c r="N57" s="9"/>
      <c r="O57" s="9"/>
      <c r="P57" s="9">
        <v>0</v>
      </c>
    </row>
    <row r="58" spans="3:16" ht="12.75">
      <c r="C58" s="3" t="s">
        <v>52</v>
      </c>
      <c r="D58" t="s">
        <v>53</v>
      </c>
      <c r="H58" s="9">
        <v>0</v>
      </c>
      <c r="I58" s="9"/>
      <c r="J58" s="9"/>
      <c r="K58" s="9">
        <v>0</v>
      </c>
      <c r="L58" s="9"/>
      <c r="M58" s="9">
        <v>0</v>
      </c>
      <c r="N58" s="9"/>
      <c r="O58" s="9"/>
      <c r="P58" s="9">
        <v>0</v>
      </c>
    </row>
    <row r="59" spans="3:16" ht="12.75">
      <c r="C59" s="3" t="s">
        <v>59</v>
      </c>
      <c r="D59" t="s">
        <v>60</v>
      </c>
      <c r="H59" s="9"/>
      <c r="I59" s="9"/>
      <c r="J59" s="9"/>
      <c r="K59" s="9"/>
      <c r="L59" s="9"/>
      <c r="M59" s="9"/>
      <c r="N59" s="9"/>
      <c r="O59" s="9"/>
      <c r="P59" s="9"/>
    </row>
    <row r="60" spans="4:16" ht="13.5" thickBot="1">
      <c r="D60" t="s">
        <v>61</v>
      </c>
      <c r="H60" s="18">
        <v>0</v>
      </c>
      <c r="I60" s="9"/>
      <c r="J60" s="9"/>
      <c r="K60" s="18">
        <v>0</v>
      </c>
      <c r="L60" s="9"/>
      <c r="M60" s="18">
        <v>0</v>
      </c>
      <c r="N60" s="9"/>
      <c r="O60" s="9"/>
      <c r="P60" s="18">
        <v>0</v>
      </c>
    </row>
    <row r="61" spans="8:16" ht="12.75">
      <c r="H61" s="9"/>
      <c r="I61" s="9"/>
      <c r="J61" s="9"/>
      <c r="K61" s="9"/>
      <c r="L61" s="9"/>
      <c r="M61" s="9"/>
      <c r="N61" s="9"/>
      <c r="O61" s="9"/>
      <c r="P61" s="9"/>
    </row>
    <row r="62" spans="2:16" ht="12.75">
      <c r="B62" s="3" t="s">
        <v>62</v>
      </c>
      <c r="D62" t="s">
        <v>63</v>
      </c>
      <c r="H62" s="9"/>
      <c r="I62" s="9"/>
      <c r="J62" s="9"/>
      <c r="K62" s="9"/>
      <c r="L62" s="9"/>
      <c r="M62" s="9"/>
      <c r="N62" s="9"/>
      <c r="O62" s="9"/>
      <c r="P62" s="9"/>
    </row>
    <row r="63" spans="4:16" ht="12.75">
      <c r="D63" t="s">
        <v>64</v>
      </c>
      <c r="H63" s="9"/>
      <c r="I63" s="9"/>
      <c r="J63" s="9"/>
      <c r="K63" s="9"/>
      <c r="L63" s="9"/>
      <c r="M63" s="9"/>
      <c r="N63" s="9"/>
      <c r="O63" s="9"/>
      <c r="P63" s="9"/>
    </row>
    <row r="64" spans="4:16" ht="13.5" thickBot="1">
      <c r="D64" t="s">
        <v>61</v>
      </c>
      <c r="H64" s="24">
        <f>SUM(H55:H60)</f>
        <v>909</v>
      </c>
      <c r="I64" s="9"/>
      <c r="J64" s="9"/>
      <c r="K64" s="24">
        <f>SUM(K55:K60)</f>
        <v>1314</v>
      </c>
      <c r="L64" s="9"/>
      <c r="M64" s="24">
        <f>SUM(M55:M60)</f>
        <v>3824</v>
      </c>
      <c r="N64" s="9"/>
      <c r="O64" s="9"/>
      <c r="P64" s="24">
        <f>SUM(P55:P60)</f>
        <v>3738</v>
      </c>
    </row>
    <row r="65" spans="8:16" ht="12.75">
      <c r="H65" s="25"/>
      <c r="I65" s="25"/>
      <c r="J65" s="25"/>
      <c r="K65" s="25"/>
      <c r="L65" s="25"/>
      <c r="M65" s="25"/>
      <c r="N65" s="25"/>
      <c r="O65" s="25"/>
      <c r="P65" s="25"/>
    </row>
    <row r="66" spans="1:16" ht="12.75">
      <c r="A66" s="3" t="s">
        <v>65</v>
      </c>
      <c r="B66" s="3" t="s">
        <v>17</v>
      </c>
      <c r="D66" t="s">
        <v>66</v>
      </c>
      <c r="H66" s="25"/>
      <c r="I66" s="25"/>
      <c r="J66" s="25"/>
      <c r="K66" s="25"/>
      <c r="L66" s="25"/>
      <c r="M66" s="25"/>
      <c r="N66" s="25"/>
      <c r="O66" s="25"/>
      <c r="P66" s="25"/>
    </row>
    <row r="67" spans="4:16" ht="12.75">
      <c r="D67" t="s">
        <v>67</v>
      </c>
      <c r="H67" s="25"/>
      <c r="I67" s="25"/>
      <c r="J67" s="25"/>
      <c r="K67" s="25"/>
      <c r="L67" s="25"/>
      <c r="M67" s="25"/>
      <c r="N67" s="25"/>
      <c r="O67" s="25"/>
      <c r="P67" s="25"/>
    </row>
    <row r="68" spans="4:16" ht="12.75">
      <c r="D68" t="s">
        <v>68</v>
      </c>
      <c r="H68" s="25"/>
      <c r="I68" s="25"/>
      <c r="J68" s="25"/>
      <c r="K68" s="25"/>
      <c r="L68" s="25"/>
      <c r="M68" s="25"/>
      <c r="N68" s="25"/>
      <c r="O68" s="25"/>
      <c r="P68" s="25"/>
    </row>
    <row r="69" spans="8:16" ht="12.75">
      <c r="H69" s="25"/>
      <c r="I69" s="25"/>
      <c r="J69" s="25"/>
      <c r="K69" s="25"/>
      <c r="L69" s="25"/>
      <c r="M69" s="25"/>
      <c r="N69" s="25"/>
      <c r="O69" s="25"/>
      <c r="P69" s="25"/>
    </row>
    <row r="70" spans="3:16" ht="12.75">
      <c r="C70" s="3" t="s">
        <v>48</v>
      </c>
      <c r="D70" t="s">
        <v>69</v>
      </c>
      <c r="H70" s="25"/>
      <c r="I70" s="25"/>
      <c r="J70" s="25"/>
      <c r="K70" s="25"/>
      <c r="L70" s="25"/>
      <c r="M70" s="25"/>
      <c r="N70" s="25"/>
      <c r="O70" s="25"/>
      <c r="P70" s="25"/>
    </row>
    <row r="71" spans="3:16" ht="12.75">
      <c r="C71" s="3"/>
      <c r="D71" t="s">
        <v>70</v>
      </c>
      <c r="H71" s="25"/>
      <c r="I71" s="25"/>
      <c r="J71" s="25"/>
      <c r="K71" s="25"/>
      <c r="L71" s="25"/>
      <c r="M71" s="25"/>
      <c r="N71" s="25"/>
      <c r="O71" s="25"/>
      <c r="P71" s="25"/>
    </row>
    <row r="72" spans="3:16" ht="12.75">
      <c r="C72" s="3"/>
      <c r="D72" t="s">
        <v>71</v>
      </c>
      <c r="H72" s="25"/>
      <c r="I72" s="25"/>
      <c r="J72" s="25"/>
      <c r="K72" s="25"/>
      <c r="L72" s="25"/>
      <c r="M72" s="25"/>
      <c r="N72" s="25"/>
      <c r="O72" s="25"/>
      <c r="P72" s="25"/>
    </row>
    <row r="73" spans="3:5" ht="12.75">
      <c r="C73" s="3"/>
      <c r="D73" s="3" t="s">
        <v>72</v>
      </c>
      <c r="E73" s="13">
        <v>426127662</v>
      </c>
    </row>
    <row r="74" spans="4:16" ht="12.75">
      <c r="D74" s="3" t="s">
        <v>73</v>
      </c>
      <c r="E74" s="13">
        <v>406169786</v>
      </c>
      <c r="F74" s="26"/>
      <c r="H74" s="27">
        <f>+H55/426127*100</f>
        <v>0.21331668727867514</v>
      </c>
      <c r="I74" s="28"/>
      <c r="J74" s="28"/>
      <c r="K74" s="27">
        <f>+K55/406170*100</f>
        <v>0.32350986040327945</v>
      </c>
      <c r="L74" s="28"/>
      <c r="M74" s="27">
        <f>(+M55/426127*100)</f>
        <v>0.8973850518742065</v>
      </c>
      <c r="N74" s="28"/>
      <c r="O74" s="28"/>
      <c r="P74" s="27">
        <v>0.9</v>
      </c>
    </row>
    <row r="75" spans="4:16" ht="12.75">
      <c r="D75" s="3"/>
      <c r="E75" s="13"/>
      <c r="H75" s="29"/>
      <c r="I75" s="28"/>
      <c r="J75" s="28"/>
      <c r="K75" s="29"/>
      <c r="L75" s="28"/>
      <c r="M75" s="29"/>
      <c r="N75" s="28"/>
      <c r="O75" s="28"/>
      <c r="P75" s="29"/>
    </row>
    <row r="76" spans="8:16" ht="12.75">
      <c r="H76" s="27"/>
      <c r="I76" s="28"/>
      <c r="J76" s="28"/>
      <c r="K76" s="27"/>
      <c r="L76" s="28"/>
      <c r="M76" s="27"/>
      <c r="N76" s="28"/>
      <c r="O76" s="28"/>
      <c r="P76" s="27"/>
    </row>
    <row r="77" spans="1:16" ht="12.75">
      <c r="A77" s="5"/>
      <c r="C77" s="3" t="s">
        <v>52</v>
      </c>
      <c r="D77" t="s">
        <v>74</v>
      </c>
      <c r="H77" s="28"/>
      <c r="I77" s="28"/>
      <c r="J77" s="28"/>
      <c r="K77" s="28"/>
      <c r="L77" s="28"/>
      <c r="M77" s="28"/>
      <c r="N77" s="28"/>
      <c r="O77" s="28"/>
      <c r="P77" s="28"/>
    </row>
    <row r="78" spans="4:16" ht="12.75">
      <c r="D78" t="s">
        <v>70</v>
      </c>
      <c r="H78" s="29"/>
      <c r="I78" s="29"/>
      <c r="J78" s="29"/>
      <c r="K78" s="29"/>
      <c r="L78" s="29"/>
      <c r="M78" s="29"/>
      <c r="N78" s="29"/>
      <c r="O78" s="29"/>
      <c r="P78" s="29"/>
    </row>
    <row r="79" spans="4:16" ht="12.75">
      <c r="D79" t="s">
        <v>71</v>
      </c>
      <c r="H79" s="29"/>
      <c r="I79" s="29"/>
      <c r="J79" s="29"/>
      <c r="K79" s="29"/>
      <c r="L79" s="29"/>
      <c r="M79" s="29"/>
      <c r="N79" s="29"/>
      <c r="O79" s="29"/>
      <c r="P79" s="29"/>
    </row>
    <row r="80" spans="4:16" ht="12.75">
      <c r="D80" s="3" t="s">
        <v>72</v>
      </c>
      <c r="E80" s="13">
        <v>426127662</v>
      </c>
      <c r="H80" s="29"/>
      <c r="I80" s="29"/>
      <c r="J80" s="29"/>
      <c r="K80" s="29"/>
      <c r="L80" s="29"/>
      <c r="M80" s="29"/>
      <c r="N80" s="29"/>
      <c r="O80" s="29"/>
      <c r="P80" s="29"/>
    </row>
    <row r="81" spans="4:16" ht="13.5" thickBot="1">
      <c r="D81" s="3" t="s">
        <v>73</v>
      </c>
      <c r="E81" s="13">
        <f>+E74</f>
        <v>406169786</v>
      </c>
      <c r="H81" s="30">
        <f>+H55/426127*100</f>
        <v>0.21331668727867514</v>
      </c>
      <c r="I81" s="28"/>
      <c r="J81" s="28"/>
      <c r="K81" s="31">
        <f>+K55/406170*100</f>
        <v>0.32350986040327945</v>
      </c>
      <c r="L81" s="28"/>
      <c r="M81" s="30">
        <f>(+M55/426127*100)</f>
        <v>0.8973850518742065</v>
      </c>
      <c r="N81" s="28"/>
      <c r="O81" s="28"/>
      <c r="P81" s="30">
        <v>0.9</v>
      </c>
    </row>
    <row r="82" spans="8:16" ht="12.75">
      <c r="H82" s="32"/>
      <c r="I82" s="25"/>
      <c r="J82" s="25"/>
      <c r="K82" s="33"/>
      <c r="L82" s="25"/>
      <c r="M82" s="32"/>
      <c r="N82" s="25"/>
      <c r="O82" s="25"/>
      <c r="P82" s="33"/>
    </row>
    <row r="83" spans="8:16" ht="12.75">
      <c r="H83" s="25"/>
      <c r="I83" s="25"/>
      <c r="J83" s="25"/>
      <c r="K83" s="25"/>
      <c r="L83" s="25"/>
      <c r="M83" s="25"/>
      <c r="N83" s="25"/>
      <c r="O83" s="25"/>
      <c r="P83" s="25"/>
    </row>
    <row r="84" spans="8:16" ht="12.75">
      <c r="H84" s="25"/>
      <c r="I84" s="25"/>
      <c r="J84" s="25"/>
      <c r="K84" s="25"/>
      <c r="L84" s="25"/>
      <c r="M84" s="25"/>
      <c r="N84" s="25"/>
      <c r="O84" s="25"/>
      <c r="P84" s="25"/>
    </row>
    <row r="85" spans="8:16" ht="12.75">
      <c r="H85" s="25"/>
      <c r="I85" s="25"/>
      <c r="J85" s="25"/>
      <c r="K85" s="25"/>
      <c r="L85" s="25"/>
      <c r="M85" s="25"/>
      <c r="N85" s="25"/>
      <c r="O85" s="25"/>
      <c r="P85" s="25"/>
    </row>
    <row r="86" spans="8:16" ht="12.75">
      <c r="H86" s="25"/>
      <c r="I86" s="25"/>
      <c r="J86" s="25"/>
      <c r="K86" s="25"/>
      <c r="L86" s="25"/>
      <c r="M86" s="25"/>
      <c r="N86" s="25"/>
      <c r="O86" s="25"/>
      <c r="P86" s="25"/>
    </row>
    <row r="87" spans="8:16" ht="12.75">
      <c r="H87" s="25"/>
      <c r="I87" s="25"/>
      <c r="J87" s="25"/>
      <c r="K87" s="25"/>
      <c r="L87" s="25"/>
      <c r="M87" s="25"/>
      <c r="N87" s="25"/>
      <c r="O87" s="25"/>
      <c r="P87" s="25"/>
    </row>
    <row r="88" spans="8:16" ht="12.75">
      <c r="H88" s="25"/>
      <c r="I88" s="25"/>
      <c r="J88" s="25"/>
      <c r="K88" s="25"/>
      <c r="L88" s="25"/>
      <c r="M88" s="25"/>
      <c r="N88" s="25"/>
      <c r="O88" s="25"/>
      <c r="P88" s="25"/>
    </row>
    <row r="89" spans="8:16" ht="12.75">
      <c r="H89" s="25"/>
      <c r="I89" s="25"/>
      <c r="J89" s="25"/>
      <c r="K89" s="25"/>
      <c r="L89" s="25"/>
      <c r="M89" s="25"/>
      <c r="N89" s="25"/>
      <c r="O89" s="25"/>
      <c r="P89" s="25"/>
    </row>
    <row r="90" spans="1:16" ht="12.75">
      <c r="A90" s="4" t="s">
        <v>75</v>
      </c>
      <c r="H90" s="25"/>
      <c r="I90" s="25"/>
      <c r="J90" s="25"/>
      <c r="K90" s="25"/>
      <c r="L90" s="25"/>
      <c r="M90" s="25"/>
      <c r="N90" s="25"/>
      <c r="O90" s="25"/>
      <c r="P90" s="25"/>
    </row>
    <row r="91" spans="1:16" ht="12.75">
      <c r="A91" s="4"/>
      <c r="H91" s="25"/>
      <c r="I91" s="25"/>
      <c r="J91" s="25"/>
      <c r="K91" s="25"/>
      <c r="L91" s="25"/>
      <c r="M91" s="25" t="s">
        <v>76</v>
      </c>
      <c r="N91" s="25"/>
      <c r="O91" s="25" t="s">
        <v>77</v>
      </c>
      <c r="P91" s="25"/>
    </row>
    <row r="92" spans="8:16" ht="12.75">
      <c r="H92" s="25"/>
      <c r="I92" s="25"/>
      <c r="J92" s="25"/>
      <c r="K92" s="25"/>
      <c r="L92" s="25"/>
      <c r="M92" s="6" t="s">
        <v>78</v>
      </c>
      <c r="N92" s="25"/>
      <c r="O92" s="6" t="s">
        <v>78</v>
      </c>
      <c r="P92" s="25"/>
    </row>
    <row r="93" spans="8:16" ht="12.75">
      <c r="H93" s="25"/>
      <c r="I93" s="25"/>
      <c r="J93" s="25"/>
      <c r="K93" s="25"/>
      <c r="L93" s="25"/>
      <c r="M93" s="6" t="s">
        <v>79</v>
      </c>
      <c r="N93" s="25"/>
      <c r="O93" s="6" t="s">
        <v>80</v>
      </c>
      <c r="P93" s="25"/>
    </row>
    <row r="94" spans="8:16" ht="12.75">
      <c r="H94" s="25"/>
      <c r="I94" s="25"/>
      <c r="J94" s="25"/>
      <c r="K94" s="25"/>
      <c r="L94" s="25"/>
      <c r="M94" s="6" t="s">
        <v>6</v>
      </c>
      <c r="N94" s="25"/>
      <c r="O94" s="6" t="s">
        <v>81</v>
      </c>
      <c r="P94" s="25"/>
    </row>
    <row r="95" spans="8:16" ht="12.75">
      <c r="H95" s="25"/>
      <c r="I95" s="25"/>
      <c r="J95" s="25"/>
      <c r="K95" s="25"/>
      <c r="L95" s="25"/>
      <c r="M95" s="6" t="s">
        <v>10</v>
      </c>
      <c r="N95" s="25"/>
      <c r="O95" s="6" t="s">
        <v>82</v>
      </c>
      <c r="P95" s="25"/>
    </row>
    <row r="96" spans="8:16" ht="12.75">
      <c r="H96" s="25"/>
      <c r="I96" s="25"/>
      <c r="J96" s="25"/>
      <c r="K96" s="25"/>
      <c r="L96" s="25"/>
      <c r="M96" s="34" t="s">
        <v>13</v>
      </c>
      <c r="N96" s="25"/>
      <c r="O96" s="8" t="s">
        <v>14</v>
      </c>
      <c r="P96" s="25"/>
    </row>
    <row r="97" spans="8:16" ht="12.75">
      <c r="H97" s="25"/>
      <c r="I97" s="25"/>
      <c r="J97" s="25"/>
      <c r="K97" s="25"/>
      <c r="L97" s="25"/>
      <c r="M97" s="6" t="s">
        <v>15</v>
      </c>
      <c r="N97" s="25"/>
      <c r="O97" s="6" t="s">
        <v>15</v>
      </c>
      <c r="P97" s="25"/>
    </row>
    <row r="98" spans="8:16" ht="12.75"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12.75">
      <c r="A99" s="3" t="s">
        <v>16</v>
      </c>
      <c r="C99" t="s">
        <v>83</v>
      </c>
      <c r="H99" s="25"/>
      <c r="I99" s="25"/>
      <c r="J99" s="25"/>
      <c r="K99" s="35"/>
      <c r="L99" s="25"/>
      <c r="M99" s="36">
        <v>33571</v>
      </c>
      <c r="N99" s="25"/>
      <c r="O99" s="36">
        <f>36991-2300</f>
        <v>34691</v>
      </c>
      <c r="P99" s="37"/>
    </row>
    <row r="100" spans="1:16" ht="12.75">
      <c r="A100" s="3" t="s">
        <v>24</v>
      </c>
      <c r="C100" t="s">
        <v>84</v>
      </c>
      <c r="H100" s="25"/>
      <c r="I100" s="25"/>
      <c r="J100" s="25"/>
      <c r="K100" s="35"/>
      <c r="L100" s="25"/>
      <c r="M100" s="36">
        <v>23675</v>
      </c>
      <c r="N100" s="25"/>
      <c r="O100" s="36">
        <v>20888</v>
      </c>
      <c r="P100" s="37"/>
    </row>
    <row r="101" spans="1:16" ht="12.75">
      <c r="A101" s="3" t="s">
        <v>65</v>
      </c>
      <c r="C101" t="s">
        <v>85</v>
      </c>
      <c r="H101" s="25"/>
      <c r="I101" s="25"/>
      <c r="J101" s="25"/>
      <c r="K101" s="35"/>
      <c r="L101" s="25"/>
      <c r="M101" s="36"/>
      <c r="N101" s="25"/>
      <c r="O101" s="36"/>
      <c r="P101" s="37"/>
    </row>
    <row r="102" spans="1:16" ht="12.75">
      <c r="A102" s="3"/>
      <c r="D102" t="s">
        <v>86</v>
      </c>
      <c r="H102" s="25"/>
      <c r="I102" s="25"/>
      <c r="J102" s="25"/>
      <c r="K102" s="35"/>
      <c r="L102" s="25"/>
      <c r="M102" s="36">
        <f>175872+115000</f>
        <v>290872</v>
      </c>
      <c r="N102" s="25"/>
      <c r="O102" s="36">
        <v>287550</v>
      </c>
      <c r="P102" s="37"/>
    </row>
    <row r="103" spans="1:16" ht="12.75">
      <c r="A103" s="3"/>
      <c r="D103" t="s">
        <v>87</v>
      </c>
      <c r="H103" s="25"/>
      <c r="I103" s="25"/>
      <c r="J103" s="25"/>
      <c r="K103" s="35"/>
      <c r="L103" s="25"/>
      <c r="M103" s="36">
        <f>5004+30-307-612</f>
        <v>4115</v>
      </c>
      <c r="N103" s="25"/>
      <c r="O103" s="36">
        <v>4397</v>
      </c>
      <c r="P103" s="37"/>
    </row>
    <row r="104" spans="1:16" ht="12.75">
      <c r="A104" s="3" t="s">
        <v>88</v>
      </c>
      <c r="C104" t="s">
        <v>89</v>
      </c>
      <c r="H104" s="25"/>
      <c r="I104" s="25"/>
      <c r="J104" s="25"/>
      <c r="K104" s="35"/>
      <c r="L104" s="25"/>
      <c r="M104" s="36">
        <v>0</v>
      </c>
      <c r="N104" s="25"/>
      <c r="O104" s="36">
        <v>0</v>
      </c>
      <c r="P104" s="37"/>
    </row>
    <row r="105" spans="1:16" ht="12.75">
      <c r="A105" s="3"/>
      <c r="H105" s="25"/>
      <c r="I105" s="25"/>
      <c r="J105" s="25"/>
      <c r="K105" s="35"/>
      <c r="L105" s="25"/>
      <c r="M105" s="36"/>
      <c r="N105" s="25"/>
      <c r="O105" s="36"/>
      <c r="P105" s="37"/>
    </row>
    <row r="106" spans="1:16" ht="12.75">
      <c r="A106" s="3" t="s">
        <v>90</v>
      </c>
      <c r="C106" t="s">
        <v>91</v>
      </c>
      <c r="H106" s="25"/>
      <c r="I106" s="25"/>
      <c r="J106" s="25"/>
      <c r="K106" s="35"/>
      <c r="L106" s="25"/>
      <c r="M106" s="36"/>
      <c r="N106" s="25"/>
      <c r="O106" s="36"/>
      <c r="P106" s="37"/>
    </row>
    <row r="107" spans="1:16" ht="12.75">
      <c r="A107" s="3"/>
      <c r="D107" s="38" t="s">
        <v>92</v>
      </c>
      <c r="H107" s="25"/>
      <c r="I107" s="25"/>
      <c r="J107" s="25"/>
      <c r="K107" s="35"/>
      <c r="L107" s="25"/>
      <c r="M107" s="36">
        <v>3514</v>
      </c>
      <c r="N107" s="25"/>
      <c r="O107" s="36">
        <v>0</v>
      </c>
      <c r="P107" s="37"/>
    </row>
    <row r="108" spans="1:16" ht="12.75">
      <c r="A108" s="3"/>
      <c r="D108" s="38" t="s">
        <v>93</v>
      </c>
      <c r="E108" s="38"/>
      <c r="F108" s="38"/>
      <c r="G108" s="38"/>
      <c r="H108" s="25"/>
      <c r="I108" s="25"/>
      <c r="J108" s="25"/>
      <c r="K108" s="35"/>
      <c r="L108" s="25"/>
      <c r="M108" s="36">
        <v>3826</v>
      </c>
      <c r="N108" s="25"/>
      <c r="O108" s="36">
        <v>8306</v>
      </c>
      <c r="P108" s="37"/>
    </row>
    <row r="109" spans="4:16" ht="12.75">
      <c r="D109" s="38" t="s">
        <v>94</v>
      </c>
      <c r="E109" s="38"/>
      <c r="F109" s="38"/>
      <c r="G109" s="38"/>
      <c r="H109" s="25"/>
      <c r="I109" s="25"/>
      <c r="J109" s="25"/>
      <c r="K109" s="35"/>
      <c r="L109" s="25"/>
      <c r="M109" s="36">
        <f>3989-724</f>
        <v>3265</v>
      </c>
      <c r="N109" s="25"/>
      <c r="O109" s="36">
        <f>3686-593</f>
        <v>3093</v>
      </c>
      <c r="P109" s="37"/>
    </row>
    <row r="110" spans="4:16" ht="12.75">
      <c r="D110" s="38" t="s">
        <v>95</v>
      </c>
      <c r="E110" s="38"/>
      <c r="F110" s="38"/>
      <c r="G110" s="38"/>
      <c r="H110" s="25"/>
      <c r="I110" s="25"/>
      <c r="J110" s="25"/>
      <c r="K110" s="35"/>
      <c r="L110" s="25"/>
      <c r="M110" s="36">
        <v>0</v>
      </c>
      <c r="N110" s="25"/>
      <c r="O110" s="36">
        <v>0</v>
      </c>
      <c r="P110" s="37"/>
    </row>
    <row r="111" spans="4:16" ht="12.75">
      <c r="D111" s="38" t="s">
        <v>96</v>
      </c>
      <c r="E111" s="38"/>
      <c r="F111" s="38"/>
      <c r="G111" s="38"/>
      <c r="H111" s="25"/>
      <c r="I111" s="25"/>
      <c r="J111" s="25"/>
      <c r="K111" s="35"/>
      <c r="L111" s="25"/>
      <c r="M111" s="36">
        <v>1843</v>
      </c>
      <c r="N111" s="25"/>
      <c r="O111" s="36">
        <v>1381</v>
      </c>
      <c r="P111" s="37"/>
    </row>
    <row r="112" spans="4:16" ht="12.75">
      <c r="D112" s="38" t="s">
        <v>97</v>
      </c>
      <c r="E112" s="38"/>
      <c r="F112" s="38"/>
      <c r="G112" s="38"/>
      <c r="H112" s="25"/>
      <c r="I112" s="25"/>
      <c r="J112" s="25"/>
      <c r="K112" s="35"/>
      <c r="L112" s="25"/>
      <c r="M112" s="36">
        <f>1517-162</f>
        <v>1355</v>
      </c>
      <c r="N112" s="25"/>
      <c r="O112" s="36">
        <f>3953-96</f>
        <v>3857</v>
      </c>
      <c r="P112" s="37"/>
    </row>
    <row r="113" spans="4:16" ht="12.75">
      <c r="D113" s="38" t="s">
        <v>98</v>
      </c>
      <c r="E113" s="38"/>
      <c r="F113" s="38"/>
      <c r="G113" s="38"/>
      <c r="H113" s="25"/>
      <c r="I113" s="25"/>
      <c r="J113" s="25"/>
      <c r="K113" s="35"/>
      <c r="L113" s="25"/>
      <c r="M113" s="36">
        <v>2074</v>
      </c>
      <c r="N113" s="25"/>
      <c r="O113" s="36">
        <v>3028</v>
      </c>
      <c r="P113" s="37"/>
    </row>
    <row r="114" spans="4:16" ht="13.5" thickBot="1">
      <c r="D114" s="38" t="s">
        <v>99</v>
      </c>
      <c r="E114" s="38"/>
      <c r="F114" s="38"/>
      <c r="G114" s="38"/>
      <c r="H114" s="25"/>
      <c r="I114" s="25"/>
      <c r="J114" s="25"/>
      <c r="K114" s="35"/>
      <c r="L114" s="25"/>
      <c r="M114" s="39">
        <v>20680</v>
      </c>
      <c r="N114" s="40"/>
      <c r="O114" s="39">
        <v>21850</v>
      </c>
      <c r="P114" s="37"/>
    </row>
    <row r="115" spans="4:16" ht="12.75">
      <c r="D115" s="38"/>
      <c r="E115" s="38"/>
      <c r="F115" s="38"/>
      <c r="G115" s="38"/>
      <c r="H115" s="25"/>
      <c r="I115" s="25"/>
      <c r="J115" s="25"/>
      <c r="K115" s="41"/>
      <c r="L115" s="25"/>
      <c r="M115" s="42">
        <f>SUM(M107:M114)</f>
        <v>36557</v>
      </c>
      <c r="N115" s="25"/>
      <c r="O115" s="42">
        <f>SUM(O107:O114)</f>
        <v>41515</v>
      </c>
      <c r="P115" s="43"/>
    </row>
    <row r="116" spans="8:16" ht="12.75">
      <c r="H116" s="25"/>
      <c r="I116" s="25"/>
      <c r="J116" s="25"/>
      <c r="K116" s="41"/>
      <c r="L116" s="25"/>
      <c r="M116" s="42"/>
      <c r="N116" s="25"/>
      <c r="O116" s="42"/>
      <c r="P116" s="43"/>
    </row>
    <row r="117" spans="1:16" ht="12.75">
      <c r="A117" s="3" t="s">
        <v>100</v>
      </c>
      <c r="C117" t="s">
        <v>101</v>
      </c>
      <c r="H117" s="25"/>
      <c r="I117" s="25"/>
      <c r="J117" s="25"/>
      <c r="K117" s="41"/>
      <c r="L117" s="25"/>
      <c r="M117" s="42"/>
      <c r="N117" s="25"/>
      <c r="O117" s="42"/>
      <c r="P117" s="43"/>
    </row>
    <row r="118" spans="4:16" ht="12.75">
      <c r="D118" s="38" t="s">
        <v>102</v>
      </c>
      <c r="H118" s="25"/>
      <c r="I118" s="25"/>
      <c r="J118" s="25"/>
      <c r="K118" s="35"/>
      <c r="L118" s="25"/>
      <c r="M118" s="36">
        <v>0</v>
      </c>
      <c r="N118" s="25"/>
      <c r="O118" s="36">
        <v>0</v>
      </c>
      <c r="P118" s="37"/>
    </row>
    <row r="119" spans="4:16" ht="12.75">
      <c r="D119" s="38" t="s">
        <v>103</v>
      </c>
      <c r="H119" s="25"/>
      <c r="I119" s="25"/>
      <c r="J119" s="25"/>
      <c r="K119" s="35"/>
      <c r="L119" s="25"/>
      <c r="M119" s="36">
        <v>1216</v>
      </c>
      <c r="N119" s="25"/>
      <c r="O119" s="36">
        <v>774</v>
      </c>
      <c r="P119" s="37"/>
    </row>
    <row r="120" spans="4:16" ht="12.75">
      <c r="D120" s="38" t="s">
        <v>104</v>
      </c>
      <c r="H120" s="25"/>
      <c r="I120" s="25"/>
      <c r="J120" s="25"/>
      <c r="K120" s="35"/>
      <c r="L120" s="25"/>
      <c r="M120" s="36">
        <f>2000+6904+28+93</f>
        <v>9025</v>
      </c>
      <c r="N120" s="25"/>
      <c r="O120" s="36">
        <f>2030+8237+33+92</f>
        <v>10392</v>
      </c>
      <c r="P120" s="37"/>
    </row>
    <row r="121" spans="4:16" ht="12.75">
      <c r="D121" s="38" t="s">
        <v>105</v>
      </c>
      <c r="H121" s="25"/>
      <c r="I121" s="25"/>
      <c r="J121" s="25"/>
      <c r="K121" s="35"/>
      <c r="L121" s="25"/>
      <c r="M121" s="36">
        <v>0</v>
      </c>
      <c r="N121" s="25"/>
      <c r="O121" s="36">
        <v>0</v>
      </c>
      <c r="P121" s="37"/>
    </row>
    <row r="122" spans="4:16" ht="12.75">
      <c r="D122" s="38" t="s">
        <v>106</v>
      </c>
      <c r="H122" s="25"/>
      <c r="I122" s="25"/>
      <c r="J122" s="25"/>
      <c r="K122" s="35"/>
      <c r="L122" s="25"/>
      <c r="M122" s="36">
        <v>658</v>
      </c>
      <c r="N122" s="25"/>
      <c r="O122" s="36">
        <v>1724</v>
      </c>
      <c r="P122" s="37"/>
    </row>
    <row r="123" spans="4:16" ht="13.5" thickBot="1">
      <c r="D123" s="38" t="s">
        <v>107</v>
      </c>
      <c r="H123" s="25"/>
      <c r="I123" s="25"/>
      <c r="J123" s="25"/>
      <c r="K123" s="35"/>
      <c r="L123" s="25"/>
      <c r="M123" s="39">
        <v>1534</v>
      </c>
      <c r="N123" s="40"/>
      <c r="O123" s="39">
        <v>1534</v>
      </c>
      <c r="P123" s="37"/>
    </row>
    <row r="124" spans="8:16" ht="13.5" thickBot="1">
      <c r="H124" s="25"/>
      <c r="I124" s="25"/>
      <c r="J124" s="25"/>
      <c r="K124" s="41"/>
      <c r="L124" s="25"/>
      <c r="M124" s="44">
        <f>SUM(M118:M123)</f>
        <v>12433</v>
      </c>
      <c r="N124" s="40"/>
      <c r="O124" s="44">
        <f>SUM(O118:O123)</f>
        <v>14424</v>
      </c>
      <c r="P124" s="43"/>
    </row>
    <row r="125" spans="8:16" ht="12.75">
      <c r="H125" s="25"/>
      <c r="I125" s="25"/>
      <c r="J125" s="25"/>
      <c r="K125" s="41"/>
      <c r="L125" s="25"/>
      <c r="M125" s="42"/>
      <c r="N125" s="25"/>
      <c r="O125" s="42"/>
      <c r="P125" s="43"/>
    </row>
    <row r="126" spans="1:16" ht="12.75">
      <c r="A126" s="3" t="s">
        <v>108</v>
      </c>
      <c r="C126" t="s">
        <v>109</v>
      </c>
      <c r="H126" s="25"/>
      <c r="I126" s="25"/>
      <c r="J126" s="25"/>
      <c r="K126" s="45"/>
      <c r="L126" s="25"/>
      <c r="M126" s="46">
        <f>+M115-M124</f>
        <v>24124</v>
      </c>
      <c r="N126" s="25"/>
      <c r="O126" s="16">
        <f>+O115-O124</f>
        <v>27091</v>
      </c>
      <c r="P126" s="16"/>
    </row>
    <row r="127" spans="1:16" ht="13.5" thickBot="1">
      <c r="A127" s="3"/>
      <c r="C127" t="s">
        <v>110</v>
      </c>
      <c r="H127" s="25"/>
      <c r="I127" s="25"/>
      <c r="J127" s="25"/>
      <c r="K127" s="35"/>
      <c r="L127" s="25"/>
      <c r="M127" s="39">
        <f>815+612-1427</f>
        <v>0</v>
      </c>
      <c r="N127" s="40"/>
      <c r="O127" s="39">
        <f>1427-1427</f>
        <v>0</v>
      </c>
      <c r="P127" s="15"/>
    </row>
    <row r="128" spans="8:16" ht="13.5" thickBot="1">
      <c r="H128" s="25"/>
      <c r="I128" s="25"/>
      <c r="J128" s="25"/>
      <c r="K128" s="41"/>
      <c r="L128" s="25"/>
      <c r="M128" s="44">
        <f>SUM(M99:M104)+M126+M127</f>
        <v>376357</v>
      </c>
      <c r="N128" s="47"/>
      <c r="O128" s="44">
        <f>SUM(O99:O104)+O126+O127</f>
        <v>374617</v>
      </c>
      <c r="P128" s="43"/>
    </row>
    <row r="129" spans="8:16" ht="12.75">
      <c r="H129" s="25"/>
      <c r="I129" s="25"/>
      <c r="J129" s="25"/>
      <c r="K129" s="41"/>
      <c r="L129" s="25"/>
      <c r="M129" s="43"/>
      <c r="N129" s="48"/>
      <c r="O129" s="43"/>
      <c r="P129" s="43"/>
    </row>
    <row r="130" spans="1:16" ht="12.75">
      <c r="A130" s="3" t="s">
        <v>111</v>
      </c>
      <c r="C130" t="s">
        <v>112</v>
      </c>
      <c r="H130" s="25"/>
      <c r="I130" s="25"/>
      <c r="J130" s="25"/>
      <c r="K130" s="41"/>
      <c r="L130" s="25"/>
      <c r="M130" s="42"/>
      <c r="N130" s="25"/>
      <c r="O130" s="42"/>
      <c r="P130" s="43"/>
    </row>
    <row r="131" spans="3:16" ht="12.75">
      <c r="C131" t="s">
        <v>113</v>
      </c>
      <c r="H131" s="25"/>
      <c r="I131" s="25"/>
      <c r="J131" s="25"/>
      <c r="K131" s="35"/>
      <c r="L131" s="25"/>
      <c r="M131" s="36">
        <v>213064</v>
      </c>
      <c r="N131" s="25"/>
      <c r="O131" s="36">
        <v>213064</v>
      </c>
      <c r="P131" s="37"/>
    </row>
    <row r="132" spans="3:16" ht="12.75">
      <c r="C132" t="s">
        <v>114</v>
      </c>
      <c r="H132" s="25"/>
      <c r="I132" s="25"/>
      <c r="J132" s="25"/>
      <c r="K132" s="35"/>
      <c r="L132" s="25"/>
      <c r="M132" s="36"/>
      <c r="N132" s="25"/>
      <c r="O132" s="36"/>
      <c r="P132" s="37"/>
    </row>
    <row r="133" spans="4:16" ht="12.75">
      <c r="D133" s="38" t="s">
        <v>115</v>
      </c>
      <c r="H133" s="25"/>
      <c r="I133" s="25"/>
      <c r="J133" s="25"/>
      <c r="K133" s="35"/>
      <c r="L133" s="25"/>
      <c r="M133" s="36">
        <v>477</v>
      </c>
      <c r="N133" s="25"/>
      <c r="O133" s="36">
        <v>477</v>
      </c>
      <c r="P133" s="37"/>
    </row>
    <row r="134" spans="4:16" ht="12.75">
      <c r="D134" s="38" t="s">
        <v>116</v>
      </c>
      <c r="H134" s="25"/>
      <c r="I134" s="25"/>
      <c r="J134" s="25"/>
      <c r="K134" s="35"/>
      <c r="L134" s="25"/>
      <c r="M134" s="36">
        <v>94674</v>
      </c>
      <c r="N134" s="25"/>
      <c r="O134" s="36">
        <v>94674</v>
      </c>
      <c r="P134" s="37"/>
    </row>
    <row r="135" spans="4:16" ht="12.75">
      <c r="D135" s="38" t="s">
        <v>117</v>
      </c>
      <c r="H135" s="25"/>
      <c r="I135" s="25"/>
      <c r="J135" s="25"/>
      <c r="K135" s="35"/>
      <c r="L135" s="25"/>
      <c r="M135" s="36">
        <v>7861</v>
      </c>
      <c r="N135" s="25"/>
      <c r="O135" s="36">
        <v>7861</v>
      </c>
      <c r="P135" s="37"/>
    </row>
    <row r="136" spans="4:16" ht="13.5" thickBot="1">
      <c r="D136" s="38" t="s">
        <v>118</v>
      </c>
      <c r="H136" s="25"/>
      <c r="I136" s="25"/>
      <c r="J136" s="25"/>
      <c r="K136" s="35"/>
      <c r="L136" s="25"/>
      <c r="M136" s="39">
        <f>30268-307-612+612-1427</f>
        <v>28534</v>
      </c>
      <c r="N136" s="40"/>
      <c r="O136" s="39">
        <f>29971-2300-1427</f>
        <v>26244</v>
      </c>
      <c r="P136" s="37"/>
    </row>
    <row r="137" spans="8:16" ht="12.75">
      <c r="H137" s="25"/>
      <c r="I137" s="25"/>
      <c r="J137" s="25"/>
      <c r="K137" s="41"/>
      <c r="L137" s="25"/>
      <c r="M137" s="42">
        <f>SUM(M131:M136)</f>
        <v>344610</v>
      </c>
      <c r="N137" s="25"/>
      <c r="O137" s="42">
        <f>SUM(O131:O136)</f>
        <v>342320</v>
      </c>
      <c r="P137" s="43"/>
    </row>
    <row r="138" spans="1:16" ht="12.75">
      <c r="A138" s="3" t="s">
        <v>119</v>
      </c>
      <c r="C138" t="s">
        <v>120</v>
      </c>
      <c r="H138" s="25"/>
      <c r="I138" s="25"/>
      <c r="J138" s="25"/>
      <c r="K138" s="35"/>
      <c r="L138" s="25"/>
      <c r="M138" s="36">
        <v>22833</v>
      </c>
      <c r="N138" s="25"/>
      <c r="O138" s="36">
        <v>21863</v>
      </c>
      <c r="P138" s="37"/>
    </row>
    <row r="139" spans="1:16" ht="12.75">
      <c r="A139" s="3" t="s">
        <v>121</v>
      </c>
      <c r="C139" t="s">
        <v>122</v>
      </c>
      <c r="H139" s="25"/>
      <c r="I139" s="25"/>
      <c r="J139" s="25"/>
      <c r="K139" s="35"/>
      <c r="L139" s="25"/>
      <c r="M139" s="36">
        <v>0</v>
      </c>
      <c r="N139" s="25"/>
      <c r="O139" s="36">
        <v>0</v>
      </c>
      <c r="P139" s="37"/>
    </row>
    <row r="140" spans="1:16" ht="13.5" thickBot="1">
      <c r="A140" s="3" t="s">
        <v>123</v>
      </c>
      <c r="C140" t="s">
        <v>124</v>
      </c>
      <c r="H140" s="25"/>
      <c r="I140" s="25"/>
      <c r="J140" s="25"/>
      <c r="K140" s="35"/>
      <c r="L140" s="25"/>
      <c r="M140" s="39">
        <f>8561+89+264</f>
        <v>8914</v>
      </c>
      <c r="N140" s="40"/>
      <c r="O140" s="39">
        <f>10273+161</f>
        <v>10434</v>
      </c>
      <c r="P140" s="37"/>
    </row>
    <row r="141" spans="8:16" ht="13.5" thickBot="1">
      <c r="H141" s="25"/>
      <c r="I141" s="25"/>
      <c r="J141" s="25"/>
      <c r="K141" s="41"/>
      <c r="L141" s="25"/>
      <c r="M141" s="44">
        <f>+M137+M138+M139+M140</f>
        <v>376357</v>
      </c>
      <c r="N141" s="40"/>
      <c r="O141" s="44">
        <f>+O137+O138+O139+O140</f>
        <v>374617</v>
      </c>
      <c r="P141" s="43"/>
    </row>
    <row r="142" spans="8:16" ht="12.75">
      <c r="H142" s="25"/>
      <c r="I142" s="25"/>
      <c r="J142" s="25"/>
      <c r="K142" s="49"/>
      <c r="L142" s="25"/>
      <c r="M142" s="50"/>
      <c r="N142" s="25"/>
      <c r="O142" s="42"/>
      <c r="P142" s="43"/>
    </row>
    <row r="143" spans="1:16" ht="12.75">
      <c r="A143" s="3">
        <v>12</v>
      </c>
      <c r="C143" t="s">
        <v>125</v>
      </c>
      <c r="H143" s="51"/>
      <c r="I143" s="25"/>
      <c r="J143" s="25"/>
      <c r="K143" s="52"/>
      <c r="L143" s="25"/>
      <c r="M143" s="52">
        <f>(+M137-M127)/426127*100</f>
        <v>80.87025698911357</v>
      </c>
      <c r="N143" s="25"/>
      <c r="O143" s="52">
        <f>(+O137-O127)/426127*100</f>
        <v>80.33285851401108</v>
      </c>
      <c r="P143" s="53"/>
    </row>
    <row r="144" spans="8:16" ht="12.75">
      <c r="H144" s="25"/>
      <c r="I144" s="25"/>
      <c r="J144" s="25"/>
      <c r="K144" s="49"/>
      <c r="L144" s="25"/>
      <c r="M144" s="50"/>
      <c r="N144" s="25"/>
      <c r="O144" s="42"/>
      <c r="P144" s="43"/>
    </row>
    <row r="145" spans="8:16" ht="12.75">
      <c r="H145" s="25"/>
      <c r="I145" s="25"/>
      <c r="J145" s="25"/>
      <c r="K145" s="41"/>
      <c r="L145" s="25"/>
      <c r="M145" s="42"/>
      <c r="N145" s="25"/>
      <c r="O145" s="42"/>
      <c r="P145" s="43"/>
    </row>
    <row r="146" spans="8:16" ht="12.75">
      <c r="H146" s="25"/>
      <c r="I146" s="25"/>
      <c r="J146" s="25"/>
      <c r="K146" s="54"/>
      <c r="L146" s="25"/>
      <c r="M146" s="25"/>
      <c r="N146" s="25"/>
      <c r="O146" s="42"/>
      <c r="P146" s="43"/>
    </row>
    <row r="147" spans="3:16" ht="12.75">
      <c r="C147" s="55"/>
      <c r="H147" s="25"/>
      <c r="I147" s="25"/>
      <c r="J147" s="25"/>
      <c r="K147" s="54"/>
      <c r="L147" s="25"/>
      <c r="M147" s="25"/>
      <c r="N147" s="25"/>
      <c r="O147" s="42"/>
      <c r="P147" s="25"/>
    </row>
    <row r="148" spans="8:16" ht="12.75">
      <c r="H148" s="25"/>
      <c r="I148" s="25"/>
      <c r="J148" s="25"/>
      <c r="K148" s="25"/>
      <c r="L148" s="25"/>
      <c r="M148" s="25"/>
      <c r="N148" s="25"/>
      <c r="O148" s="42"/>
      <c r="P148" s="25"/>
    </row>
  </sheetData>
  <mergeCells count="8">
    <mergeCell ref="H6:K6"/>
    <mergeCell ref="M6:P6"/>
    <mergeCell ref="J9:K9"/>
    <mergeCell ref="O9:P9"/>
    <mergeCell ref="J10:K10"/>
    <mergeCell ref="O10:P10"/>
    <mergeCell ref="J11:K11"/>
    <mergeCell ref="O11:P11"/>
  </mergeCells>
  <printOptions/>
  <pageMargins left="0.75" right="0.75" top="1" bottom="0.75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Yoong Siew Wah &amp; Co.</cp:lastModifiedBy>
  <cp:lastPrinted>2001-05-24T03:12:37Z</cp:lastPrinted>
  <dcterms:created xsi:type="dcterms:W3CDTF">2001-05-24T02:45:14Z</dcterms:created>
  <dcterms:modified xsi:type="dcterms:W3CDTF">2001-05-30T00:35:54Z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