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65" yWindow="65521" windowWidth="7290" windowHeight="8700" tabRatio="686" activeTab="0"/>
  </bookViews>
  <sheets>
    <sheet name="QTR BSHEET" sheetId="1" r:id="rId1"/>
    <sheet name="QTR RESULTS" sheetId="2" r:id="rId2"/>
    <sheet name="changes in equity" sheetId="3" r:id="rId3"/>
    <sheet name="QTR-cash flow" sheetId="4" r:id="rId4"/>
    <sheet name="NOTES(MASB)" sheetId="5" r:id="rId5"/>
    <sheet name="NOTES(KLSE)"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equity'!$A$1:$F$29</definedName>
    <definedName name="_xlnm.Print_Area" localSheetId="5">'NOTES(KLSE)'!$A$1:$K$132</definedName>
    <definedName name="_xlnm.Print_Area" localSheetId="0">'QTR BSHEET'!$A$1:$G$48</definedName>
    <definedName name="Print_Area_MI">#REF!</definedName>
    <definedName name="_xlnm.Print_Titles" localSheetId="5">'NOTES(KLSE)'!$1:$4</definedName>
    <definedName name="_xlnm.Print_Titles" localSheetId="4">'NOTES(MASB)'!$1:$4</definedName>
    <definedName name="Print_Titles_MI">#REF!</definedName>
    <definedName name="trialbal1">'[4]gl'!#REF!</definedName>
    <definedName name="YE">'[7]FSA'!$A$2</definedName>
  </definedNames>
  <calcPr fullCalcOnLoad="1"/>
</workbook>
</file>

<file path=xl/sharedStrings.xml><?xml version="1.0" encoding="utf-8"?>
<sst xmlns="http://schemas.openxmlformats.org/spreadsheetml/2006/main" count="361" uniqueCount="254">
  <si>
    <t>Cash and bank balances</t>
  </si>
  <si>
    <t>Taxation</t>
  </si>
  <si>
    <t>RM</t>
  </si>
  <si>
    <t>CURRENT ASSETS</t>
  </si>
  <si>
    <t>Reserves</t>
  </si>
  <si>
    <t>Interest income</t>
  </si>
  <si>
    <t>Total</t>
  </si>
  <si>
    <t>Investment</t>
  </si>
  <si>
    <t>RM'000</t>
  </si>
  <si>
    <t>to date</t>
  </si>
  <si>
    <t>RM' 000</t>
  </si>
  <si>
    <t>As at</t>
  </si>
  <si>
    <t>Share Capital</t>
  </si>
  <si>
    <t>Off Balance Sheet Financial Instruments</t>
  </si>
  <si>
    <t>Quarter</t>
  </si>
  <si>
    <t>Borrowings and Debt Securities</t>
  </si>
  <si>
    <t>Quarter Ended</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</si>
  <si>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</si>
  <si>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</si>
  <si>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</si>
  <si>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</si>
  <si>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</si>
  <si>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</si>
  <si>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</si>
  <si>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</si>
  <si>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</si>
  <si>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</si>
  <si>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 xml:space="preserve">Current </t>
  </si>
  <si>
    <t>Year ended</t>
  </si>
  <si>
    <t>Quarter ended</t>
  </si>
  <si>
    <t>NON-CURRENT ASSETS</t>
  </si>
  <si>
    <t>NET CURRENT ASSETS</t>
  </si>
  <si>
    <t>FINANCED BY:</t>
  </si>
  <si>
    <t>Shareholders' equity</t>
  </si>
  <si>
    <t>CURRENT LIABILITY</t>
  </si>
  <si>
    <t>2002</t>
  </si>
  <si>
    <t>Comparative</t>
  </si>
  <si>
    <t>Cumulative</t>
  </si>
  <si>
    <t>Direct Costs</t>
  </si>
  <si>
    <t>Gross Profit</t>
  </si>
  <si>
    <t>Administrative Expenses</t>
  </si>
  <si>
    <t>Earnings per share (sen)</t>
  </si>
  <si>
    <t xml:space="preserve">   Basic</t>
  </si>
  <si>
    <t>CASH FLOWS FROM OPERATING ACTIVITIES</t>
  </si>
  <si>
    <t>Dividend income</t>
  </si>
  <si>
    <t>Operating profit before working capital changes</t>
  </si>
  <si>
    <t>Cash generated from operations</t>
  </si>
  <si>
    <t>Dividend received</t>
  </si>
  <si>
    <t>NET INCREASE IN CASH AND CASH EQUIVALENTS</t>
  </si>
  <si>
    <t>CASH AND CASH EQUIVALENTS AT BEGINNING OF YEAR</t>
  </si>
  <si>
    <t>CASH AND CASH EQUIVALENTS AT END OF YEAR</t>
  </si>
  <si>
    <t xml:space="preserve">Share </t>
  </si>
  <si>
    <t>capital</t>
  </si>
  <si>
    <t>Property and</t>
  </si>
  <si>
    <t>investment reserve</t>
  </si>
  <si>
    <t xml:space="preserve">General </t>
  </si>
  <si>
    <t>reserve</t>
  </si>
  <si>
    <t>Retained</t>
  </si>
  <si>
    <t>profits</t>
  </si>
  <si>
    <t>Distributable</t>
  </si>
  <si>
    <t>Basis of Preparation</t>
  </si>
  <si>
    <t>Dividend Paid</t>
  </si>
  <si>
    <t>Individual Quarter</t>
  </si>
  <si>
    <t>Cumulative Quarter</t>
  </si>
  <si>
    <t>Current Year</t>
  </si>
  <si>
    <t>Preceding Year</t>
  </si>
  <si>
    <t>Changes in Material Litigation</t>
  </si>
  <si>
    <t>Basic Earnings Per Share</t>
  </si>
  <si>
    <t xml:space="preserve">  Malaysian Income Tax</t>
  </si>
  <si>
    <t xml:space="preserve">  Foreign Tax</t>
  </si>
  <si>
    <t>Quoted Securities</t>
  </si>
  <si>
    <t>Less: Provision for diminution in value of investments</t>
  </si>
  <si>
    <t>report.</t>
  </si>
  <si>
    <t>There were no financial instruments with off balance sheet risk as at the date of the issue of this quarterly</t>
  </si>
  <si>
    <t>Profit before taxation</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</si>
  <si>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</si>
  <si>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</si>
  <si>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</si>
  <si>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</si>
  <si>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</si>
  <si>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</si>
  <si>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</si>
  <si>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</si>
  <si>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</si>
  <si>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</si>
  <si>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</si>
  <si>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</si>
  <si>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 xml:space="preserve">   Profit from operations</t>
  </si>
  <si>
    <t>REVENUE AND EXPENSES</t>
  </si>
  <si>
    <t xml:space="preserve">   Profit after taxation</t>
  </si>
  <si>
    <t>Rental Income</t>
  </si>
  <si>
    <t>CONDENSED CONSOLIDATED STATEMENT OF CHANGES IN EQUITY</t>
  </si>
  <si>
    <t>Condensed Consolidated Cash Flow Statement</t>
  </si>
  <si>
    <t>Number of ordinary shares</t>
  </si>
  <si>
    <t>Changes in Estimates</t>
  </si>
  <si>
    <t>Total investment at cost</t>
  </si>
  <si>
    <t>Tax recoverable</t>
  </si>
  <si>
    <t xml:space="preserve">  Diminution in Value in Investment</t>
  </si>
  <si>
    <t>Transfer (to)/from reserves</t>
  </si>
  <si>
    <t>Profit before tax</t>
  </si>
  <si>
    <t>Tax rate applicable for the current year at 28%</t>
  </si>
  <si>
    <t>Expenses not deductible for tax purposes</t>
  </si>
  <si>
    <t>rate is as follows :</t>
  </si>
  <si>
    <t>The reconciliation of the tax expense and the product of accounting profit multiplied by the applicable</t>
  </si>
  <si>
    <t>Current</t>
  </si>
  <si>
    <t>Financial</t>
  </si>
  <si>
    <t>year-to-date</t>
  </si>
  <si>
    <t>Foreign income subjected to tax at source at different tax rate</t>
  </si>
  <si>
    <t xml:space="preserve">The valuations of property, plant and equipment have been brought forward, without amendment from the </t>
  </si>
  <si>
    <t>previous annual financial report.</t>
  </si>
  <si>
    <t>There were no issuance and repayment of debts and equity securities, share buy-backs, share cancellations,</t>
  </si>
  <si>
    <t>There is no profit forecast and profit guarantee.</t>
  </si>
  <si>
    <t>There were no corporate proposals announced by the Company as at the date of the issue of this quarterly</t>
  </si>
  <si>
    <t>Listing Requirements</t>
  </si>
  <si>
    <t>(b) Summary of details of all investments in quoted securities:</t>
  </si>
  <si>
    <t>31.12.2002</t>
  </si>
  <si>
    <t xml:space="preserve"> with the Annual Financial Report for the year ended 31 December 2002)</t>
  </si>
  <si>
    <t>2003</t>
  </si>
  <si>
    <t xml:space="preserve"> Report for the year ended 31 December 2002)</t>
  </si>
  <si>
    <t>Other Operating Expenses</t>
  </si>
  <si>
    <t>Financial Report for the year ended 31 December 2002)</t>
  </si>
  <si>
    <t>Unrealised foreign exchange loss</t>
  </si>
  <si>
    <t>Provision for diminution in value in investment</t>
  </si>
  <si>
    <t xml:space="preserve">  with the Annual Financial Report for the year ended 31 December 2002)</t>
  </si>
  <si>
    <t>No dividend has been paid in the current quarter.</t>
  </si>
  <si>
    <t>First and final dividend of 10% less 28% taxation</t>
  </si>
  <si>
    <t>Bonus dividend of 17% less 28% taxation</t>
  </si>
  <si>
    <t>Total investment at carrying value</t>
  </si>
  <si>
    <t>Part A- Explanatory Notes Pursuant to MASB 26</t>
  </si>
  <si>
    <t>1.</t>
  </si>
  <si>
    <t>The interim financial statements are unaudited and have been prepared in accordance with the requirements</t>
  </si>
  <si>
    <t>of MASB 26: Interim Financial Reporting and paragraph 9.22 of the Listing Requirements of the Kuala Lumpur</t>
  </si>
  <si>
    <t>Stock Exchange ("KLSE").</t>
  </si>
  <si>
    <t xml:space="preserve">ended 31 December 2002. These explanatory notes attached to the interim financial statements provide an </t>
  </si>
  <si>
    <t>explanation of events and transactions that are significant to an understanding of the changes in the financial</t>
  </si>
  <si>
    <t>position and performance of the Company since the financial year ended 31 December 2002.</t>
  </si>
  <si>
    <t>The same accounting policies and methods of computation are followed in the interim financial statements</t>
  </si>
  <si>
    <t>2.</t>
  </si>
  <si>
    <t>Auditors' Report on Preceding Annual Financial Statements</t>
  </si>
  <si>
    <t>The auditors' report on the financial statements for the year ended 31 December 2002 was not qualified.</t>
  </si>
  <si>
    <t>3.</t>
  </si>
  <si>
    <t>Comments About Seasonal or Cyclical Factors</t>
  </si>
  <si>
    <t>4.</t>
  </si>
  <si>
    <t>Unusual items Due to their Nature, Size or Incidence</t>
  </si>
  <si>
    <t>There were no unusual items affecting assets, liabilities, equity, net income, or cash flows during the</t>
  </si>
  <si>
    <t>5.</t>
  </si>
  <si>
    <t>There were no changes in estimates that have had a material effect in the current quarter.</t>
  </si>
  <si>
    <t>6.</t>
  </si>
  <si>
    <t>Debt and Equity Securities</t>
  </si>
  <si>
    <t>share held as treasury shares and resale of treasury shares in the current quarter.</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</si>
  <si>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</si>
  <si>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</si>
  <si>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</si>
  <si>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</si>
  <si>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</si>
  <si>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</si>
  <si>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</si>
  <si>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</si>
  <si>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</si>
  <si>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</si>
  <si>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</si>
  <si>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There were no material events subsequent to the end of the current quarter.</t>
  </si>
  <si>
    <t>Part B- Explanatory Notes Pursuant to Appendix 9B of the Listing Requirements of KLSE</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</si>
  <si>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</si>
  <si>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</si>
  <si>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</si>
  <si>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</si>
  <si>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</si>
  <si>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</si>
  <si>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</si>
  <si>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</si>
  <si>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</si>
  <si>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</si>
  <si>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</si>
  <si>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</si>
  <si>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19.</t>
  </si>
  <si>
    <t>20.</t>
  </si>
  <si>
    <t>Corporate Proposals</t>
  </si>
  <si>
    <t>21.</t>
  </si>
  <si>
    <t>22.</t>
  </si>
  <si>
    <t>23.</t>
  </si>
  <si>
    <t>24.</t>
  </si>
  <si>
    <t>25.</t>
  </si>
  <si>
    <t xml:space="preserve">Basic earnings per share is calculated by dividing the net profit for the period by the </t>
  </si>
  <si>
    <t>weighted average number of ordinary shares in issue during the period.</t>
  </si>
  <si>
    <t>26.</t>
  </si>
  <si>
    <t xml:space="preserve">      in value of investments.</t>
  </si>
  <si>
    <t xml:space="preserve">      to-date. The decrease in the investments is mainly due to the additional provision for diminution</t>
  </si>
  <si>
    <t xml:space="preserve">(The Condensed Consolidated Statement of Changes in Equity should be read in conjunction with the Annual </t>
  </si>
  <si>
    <t xml:space="preserve">(The Condensed Consolidated Cash Flow Statement should be read in conjunction </t>
  </si>
  <si>
    <t>as compared with the financial statements for the year ended 31 December 2002, except for the adoption</t>
  </si>
  <si>
    <t>of MASB 29, which became effective from 1 January 2003. The adoption of MASB 29 has not given</t>
  </si>
  <si>
    <t>rise to any adjustments to the opening balances of retained profits of the prior year and the current period</t>
  </si>
  <si>
    <t>or to changes in comparatives.</t>
  </si>
  <si>
    <t>Basic earnings per share (sen)</t>
  </si>
  <si>
    <t xml:space="preserve">(The Condensed Consolidated Balance Sheet should be read in conjunction </t>
  </si>
  <si>
    <t>(The Condensed Consolidated Income Statement should be read in conjunction with the Annual Financial</t>
  </si>
  <si>
    <t>FOR THE QUARTER ENDED 30 JUNE 2003</t>
  </si>
  <si>
    <t>30.6.2003</t>
  </si>
  <si>
    <t>30.6.2002</t>
  </si>
  <si>
    <t>AS AT 30 JUNE 2003</t>
  </si>
  <si>
    <t>6-Month</t>
  </si>
  <si>
    <t>Net Profit for the year</t>
  </si>
  <si>
    <t>Profit Before Taxation</t>
  </si>
  <si>
    <t xml:space="preserve">6-month quarter </t>
  </si>
  <si>
    <t>Net profit for the period</t>
  </si>
  <si>
    <t>As 30 June 2003</t>
  </si>
  <si>
    <t>For the quarter ended 30 June 2003</t>
  </si>
  <si>
    <t xml:space="preserve">6 months </t>
  </si>
  <si>
    <t>ended 30 June</t>
  </si>
  <si>
    <t>Taxes recovered</t>
  </si>
  <si>
    <t>Net cash from operating activities</t>
  </si>
  <si>
    <t>financial period ended 30 June 2003.</t>
  </si>
  <si>
    <t>6 months cumulative to-date 30 June</t>
  </si>
  <si>
    <t>Current quarter ended 30 June</t>
  </si>
  <si>
    <t>Over provision in prior years:</t>
  </si>
  <si>
    <t>Foreign Tax</t>
  </si>
  <si>
    <t>(a) There was no purchase or disposal of quoted securities for the current quarter and 6 months</t>
  </si>
  <si>
    <t>Total investment at market value at end of 30 June, 2003</t>
  </si>
  <si>
    <t>There were no borrowings and debt securities as at 30 June, 2003.</t>
  </si>
  <si>
    <t>Net profit for the year</t>
  </si>
  <si>
    <t>CONDENSED CONSOLIDATED BALANCE SHEET</t>
  </si>
  <si>
    <t>(Incorporated in Malaysia)</t>
  </si>
  <si>
    <t>KUCHAI DEVELOPMENT BERHAD (7573 V)</t>
  </si>
  <si>
    <t>CONDENSED CONSOLIDATED INCOME STATEMENT</t>
  </si>
  <si>
    <t>ended 30 June 2003</t>
  </si>
  <si>
    <t>At 1 January 2003</t>
  </si>
  <si>
    <t>Kuchai Development Berhad (7573 V)</t>
  </si>
  <si>
    <t>EFFECTS OF EXCHANGE RATE CHANGES</t>
  </si>
  <si>
    <t>The following dividends in respect of the last financial year ended 31 December 2002 has been approved by</t>
  </si>
  <si>
    <t>The interim financial statements should be read in conjunction with the audited financial statements for the year</t>
  </si>
  <si>
    <t>1)</t>
  </si>
  <si>
    <t>Higher dividend income</t>
  </si>
  <si>
    <t>2)</t>
  </si>
  <si>
    <t>Write-back of provision for diminution in value of investments</t>
  </si>
  <si>
    <t>3)</t>
  </si>
  <si>
    <t>Lower operating expenses</t>
  </si>
  <si>
    <t>4)</t>
  </si>
  <si>
    <t xml:space="preserve">(Provision for) / Write-back of </t>
  </si>
  <si>
    <t>For the quarter under review, the Company recorded a significant profit before tax of RM1,602,000 compared</t>
  </si>
  <si>
    <t>with a loss before tax of RM649,000 to the preceding quarter. The increase in profit was mainly due to: -</t>
  </si>
  <si>
    <t>and the effect of exchange rate fluctuations.</t>
  </si>
  <si>
    <t>Amount</t>
  </si>
  <si>
    <t>Net dividend</t>
  </si>
  <si>
    <t>per share</t>
  </si>
  <si>
    <t>Sen</t>
  </si>
  <si>
    <t>There was no sale of unquoted investments and properties for the quarter and 6 months to-date.</t>
  </si>
  <si>
    <t>The Company has not complied with the minimum paid-up capital requirement. Options are being reviewed.</t>
  </si>
  <si>
    <t xml:space="preserve">The performance of the Company for the 6 months to-date have been affected by provision for diminution </t>
  </si>
  <si>
    <t>in value of investments and higher dividend income.</t>
  </si>
  <si>
    <t>The results for the rest of the financial year will be dependent on dividend income receivable from investments</t>
  </si>
  <si>
    <t>shareholders during the last Annual General Meeting and was paid on 20 August 2003.</t>
  </si>
  <si>
    <t>The principal business operations of the Company are not affected by seasonal or cyclical factors.</t>
  </si>
  <si>
    <t>Exchange gain as compared to exchange loss suffered in previous quarter</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</si>
</sst>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quot;RM&quot;#,##0_);[Red]\(&quot;RM&quot;#,##0\)"/>
    <numFmt numFmtId="177" formatCode="&quot;RM&quot;#,##0.00_);[Red]\(&quot;RM&quot;#,##0.00\)"/>
    <numFmt numFmtId="178" formatCode="0_);\(0\)"/>
    <numFmt numFmtId="179" formatCode="0.0"/>
    <numFmt numFmtId="180" formatCode="0;[Red]0"/>
    <numFmt numFmtId="181" formatCode="#,##0.000_);\(#,##0.000\)"/>
    <numFmt numFmtId="182" formatCode="0.000%"/>
    <numFmt numFmtId="183" formatCode="[$SGD]\ #,##0.00"/>
    <numFmt numFmtId="184" formatCode="[$SGD]\ #,##0"/>
    <numFmt numFmtId="185" formatCode="&quot;RM&quot;#,##0_);\(&quot;RM&quot;#,##0\)"/>
    <numFmt numFmtId="186" formatCode="&quot;RM&quot;#,##0.00_);\(&quot;RM&quot;#,##0.00\)"/>
    <numFmt numFmtId="187" formatCode="_(&quot;RM&quot;* #,##0_);_(&quot;RM&quot;* \(#,##0\);_(&quot;RM&quot;* &quot;-&quot;_);_(@_)"/>
    <numFmt numFmtId="188" formatCode="_(&quot;RM&quot;* #,##0.00_);_(&quot;RM&quot;* \(#,##0.00\);_(&quot;RM&quot;* &quot;-&quot;??_);_(@_)"/>
    <numFmt numFmtId="189" formatCode="&quot;RM&quot;#,##0;\-&quot;RM&quot;#,##0"/>
    <numFmt numFmtId="190" formatCode="&quot;RM&quot;#,##0;[Red]\-&quot;RM&quot;#,##0"/>
    <numFmt numFmtId="191" formatCode="&quot;RM&quot;#,##0.00;\-&quot;RM&quot;#,##0.00"/>
    <numFmt numFmtId="192" formatCode="&quot;RM&quot;#,##0.00;[Red]\-&quot;RM&quot;#,##0.00"/>
    <numFmt numFmtId="193" formatCode="_-&quot;RM&quot;* #,##0_-;\-&quot;RM&quot;* #,##0_-;_-&quot;RM&quot;* &quot;-&quot;_-;_-@_-"/>
    <numFmt numFmtId="194" formatCode="_-* #,##0_-;\-* #,##0_-;_-* &quot;-&quot;_-;_-@_-"/>
    <numFmt numFmtId="195" formatCode="_-&quot;RM&quot;* #,##0.00_-;\-&quot;RM&quot;* #,##0.00_-;_-&quot;RM&quot;* &quot;-&quot;??_-;_-@_-"/>
    <numFmt numFmtId="196" formatCode="_-* #,##0.00_-;\-* #,##0.00_-;_-* &quot;-&quot;??_-;_-@_-"/>
    <numFmt numFmtId="197" formatCode="_(* #,##0.000_);_(* \(#,##0.000\);_(* &quot;-&quot;??_);_(@_)"/>
    <numFmt numFmtId="198" formatCode="0.0%"/>
    <numFmt numFmtId="199" formatCode="_(* #,##0.0000_);_(* \(#,##0.0000\);_(* &quot;-&quot;??_);_(@_)"/>
    <numFmt numFmtId="200" formatCode="#,##0.0_);[Red]\(#,##0.0\)"/>
    <numFmt numFmtId="201" formatCode="#,##0.000_);[Red]\(#,##0.000\)"/>
    <numFmt numFmtId="202" formatCode="_(* #,##0.0_);_(* \(#,##0.0\);_(* &quot;-&quot;_);_(@_)"/>
    <numFmt numFmtId="203" formatCode="_(* #,##0.00_);_(* \(#,##0.00\);_(* &quot;-&quot;_);_(@_)"/>
    <numFmt numFmtId="204" formatCode="_(* #,##0.000_);_(* \(#,##0.000\);_(* &quot;-&quot;_);_(@_)"/>
    <numFmt numFmtId="205" formatCode="_(* #,##0.0000_);_(* \(#,##0.0000\);_(* &quot;-&quot;_);_(@_)"/>
    <numFmt numFmtId="206" formatCode="dd\-mm\-yyyy"/>
    <numFmt numFmtId="207" formatCode="0.0000%"/>
    <numFmt numFmtId="208" formatCode="[$SGD]\ #,##0_);\([$SGD]\ #,##0\)"/>
    <numFmt numFmtId="209" formatCode="[$SGD]\ #,##0.0_);\([$SGD]\ #,##0.0\)"/>
    <numFmt numFmtId="210" formatCode="[$SGD]\ #,##0.00_);\([$SGD]\ #,##0.00\)"/>
    <numFmt numFmtId="211" formatCode="[$USD]\ #,##0_);\([$USD]\ #,##0\)"/>
    <numFmt numFmtId="212" formatCode="[$USD]\ #,##0.0_);\([$USD]\ #,##0.0\)"/>
    <numFmt numFmtId="213" formatCode="[$USD]\ #,##0.00_);\([$USD]\ #,##0.00\)"/>
    <numFmt numFmtId="214" formatCode="00000"/>
    <numFmt numFmtId="215" formatCode="_(* #,##0.000_);_(* \(#,##0.000\);_(* &quot;-&quot;???_);_(@_)"/>
    <numFmt numFmtId="216" formatCode="d\-mmm\-yyyy"/>
    <numFmt numFmtId="217" formatCode="#,##0.0000_);[Red]\(#,##0.0000\)"/>
    <numFmt numFmtId="218" formatCode="&quot;$&quot;#,##0.0_);\(&quot;$&quot;#,##0.0\)"/>
    <numFmt numFmtId="219" formatCode="#,##0.0_);\(#,##0.0\)"/>
    <numFmt numFmtId="220" formatCode="0.00000%"/>
  </numFmts>
  <fonts count="22">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b/>
      <u val="single"/>
      <sz val="11"/>
      <color indexed="8"/>
      <name val="Arial"/>
      <family val="2"/>
    </font>
    <font>
      <b/>
      <u val="single"/>
      <sz val="10"/>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
      <sz val="11"/>
      <color indexed="10"/>
      <name val="Arial"/>
      <family val="2"/>
    </font>
    <font>
      <u val="singleAccounting"/>
      <sz val="11"/>
      <color indexed="8"/>
      <name val="Arial"/>
      <family val="2"/>
    </font>
    <font>
      <u val="single"/>
      <sz val="11"/>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110">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41" fontId="10" fillId="0" borderId="0" xfId="0" applyNumberFormat="1"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0" fontId="10" fillId="0" borderId="4" xfId="0"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43" fontId="10" fillId="0" borderId="0" xfId="15" applyFont="1" applyAlignment="1">
      <alignment/>
    </xf>
    <xf numFmtId="38" fontId="10" fillId="0" borderId="0" xfId="0" applyNumberFormat="1" applyFont="1" applyAlignment="1">
      <alignment/>
    </xf>
    <xf numFmtId="170" fontId="10" fillId="0" borderId="0" xfId="15" applyNumberFormat="1" applyFont="1" applyAlignment="1">
      <alignment/>
    </xf>
    <xf numFmtId="0" fontId="10" fillId="0" borderId="6" xfId="0" applyFont="1" applyBorder="1" applyAlignment="1">
      <alignment/>
    </xf>
    <xf numFmtId="0" fontId="10" fillId="0" borderId="5" xfId="0" applyFont="1" applyBorder="1" applyAlignment="1">
      <alignment/>
    </xf>
    <xf numFmtId="38" fontId="10" fillId="0" borderId="5" xfId="0" applyNumberFormat="1" applyFont="1" applyBorder="1" applyAlignment="1">
      <alignment/>
    </xf>
    <xf numFmtId="41" fontId="10" fillId="0" borderId="5" xfId="0" applyNumberFormat="1" applyFont="1" applyBorder="1" applyAlignment="1">
      <alignment/>
    </xf>
    <xf numFmtId="170" fontId="10" fillId="0" borderId="0" xfId="15" applyNumberFormat="1" applyFont="1" applyFill="1" applyAlignment="1">
      <alignment/>
    </xf>
    <xf numFmtId="170" fontId="10" fillId="0" borderId="0" xfId="15" applyNumberFormat="1" applyFont="1" applyFill="1" applyAlignment="1">
      <alignment horizontal="left"/>
    </xf>
    <xf numFmtId="170" fontId="9" fillId="0" borderId="0" xfId="15" applyNumberFormat="1" applyFont="1" applyFill="1" applyAlignment="1">
      <alignment horizontal="center"/>
    </xf>
    <xf numFmtId="170" fontId="9" fillId="0" borderId="0" xfId="15" applyNumberFormat="1" applyFont="1" applyFill="1" applyAlignment="1">
      <alignment/>
    </xf>
    <xf numFmtId="170" fontId="10" fillId="0" borderId="2" xfId="15" applyNumberFormat="1" applyFont="1" applyFill="1" applyBorder="1" applyAlignment="1">
      <alignment/>
    </xf>
    <xf numFmtId="170" fontId="10" fillId="0" borderId="0" xfId="0" applyNumberFormat="1" applyFont="1" applyAlignment="1">
      <alignment/>
    </xf>
    <xf numFmtId="170" fontId="10" fillId="0" borderId="4" xfId="15" applyNumberFormat="1" applyFont="1" applyFill="1" applyBorder="1" applyAlignment="1">
      <alignment/>
    </xf>
    <xf numFmtId="0" fontId="9" fillId="0" borderId="0" xfId="0" applyFont="1" applyFill="1" applyAlignment="1">
      <alignment horizontal="left"/>
    </xf>
    <xf numFmtId="0" fontId="10" fillId="0" borderId="0" xfId="0" applyFont="1" applyFill="1" applyAlignment="1">
      <alignment/>
    </xf>
    <xf numFmtId="0" fontId="17" fillId="0" borderId="0" xfId="0" applyFont="1" applyAlignment="1">
      <alignment/>
    </xf>
    <xf numFmtId="170" fontId="10" fillId="0" borderId="0" xfId="15" applyNumberFormat="1" applyFont="1" applyFill="1" applyBorder="1" applyAlignment="1">
      <alignment/>
    </xf>
    <xf numFmtId="0" fontId="9" fillId="0" borderId="0" xfId="0" applyFont="1" applyFill="1" applyAlignment="1">
      <alignment/>
    </xf>
    <xf numFmtId="170" fontId="9" fillId="0" borderId="0" xfId="15" applyNumberFormat="1" applyFont="1" applyFill="1" applyAlignment="1" quotePrefix="1">
      <alignment horizontal="center"/>
    </xf>
    <xf numFmtId="170" fontId="9" fillId="0" borderId="0" xfId="15" applyNumberFormat="1" applyFont="1" applyFill="1" applyBorder="1" applyAlignment="1">
      <alignment horizontal="center"/>
    </xf>
    <xf numFmtId="170" fontId="10" fillId="0" borderId="0" xfId="15" applyNumberFormat="1" applyFont="1" applyFill="1" applyAlignment="1">
      <alignment horizontal="center"/>
    </xf>
    <xf numFmtId="170" fontId="10" fillId="0" borderId="0" xfId="15" applyNumberFormat="1" applyFont="1" applyFill="1" applyBorder="1" applyAlignment="1">
      <alignment horizontal="center"/>
    </xf>
    <xf numFmtId="16" fontId="9" fillId="0" borderId="0" xfId="15" applyNumberFormat="1" applyFont="1" applyFill="1" applyAlignment="1">
      <alignment horizontal="center"/>
    </xf>
    <xf numFmtId="170" fontId="10" fillId="0" borderId="6" xfId="15" applyNumberFormat="1" applyFont="1" applyFill="1" applyBorder="1" applyAlignment="1">
      <alignment horizontal="center"/>
    </xf>
    <xf numFmtId="170" fontId="10" fillId="0" borderId="6" xfId="15" applyNumberFormat="1" applyFont="1" applyFill="1" applyBorder="1" applyAlignment="1">
      <alignment/>
    </xf>
    <xf numFmtId="43" fontId="10" fillId="0" borderId="5" xfId="15" applyNumberFormat="1" applyFont="1" applyFill="1" applyBorder="1" applyAlignment="1">
      <alignment/>
    </xf>
    <xf numFmtId="43" fontId="10" fillId="0" borderId="0" xfId="15" applyNumberFormat="1" applyFont="1" applyFill="1" applyBorder="1" applyAlignment="1">
      <alignment/>
    </xf>
    <xf numFmtId="0" fontId="9"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170" fontId="10" fillId="0" borderId="2" xfId="15" applyNumberFormat="1" applyFont="1" applyBorder="1" applyAlignment="1">
      <alignment/>
    </xf>
    <xf numFmtId="37" fontId="9" fillId="0" borderId="0" xfId="0" applyNumberFormat="1" applyFont="1" applyFill="1" applyAlignment="1">
      <alignment/>
    </xf>
    <xf numFmtId="43" fontId="10" fillId="0" borderId="0" xfId="0" applyNumberFormat="1" applyFont="1" applyAlignment="1">
      <alignment/>
    </xf>
    <xf numFmtId="37" fontId="10" fillId="0" borderId="0" xfId="0" applyNumberFormat="1" applyFont="1" applyAlignment="1">
      <alignment/>
    </xf>
    <xf numFmtId="170" fontId="10" fillId="0" borderId="0" xfId="0" applyNumberFormat="1" applyFont="1" applyBorder="1" applyAlignment="1">
      <alignment/>
    </xf>
    <xf numFmtId="170" fontId="10" fillId="0" borderId="6" xfId="0" applyNumberFormat="1" applyFont="1" applyBorder="1" applyAlignment="1">
      <alignment/>
    </xf>
    <xf numFmtId="170" fontId="10" fillId="0" borderId="0" xfId="15" applyNumberFormat="1" applyFont="1" applyBorder="1" applyAlignment="1">
      <alignment/>
    </xf>
    <xf numFmtId="170" fontId="10" fillId="0" borderId="6" xfId="15" applyNumberFormat="1" applyFont="1" applyBorder="1" applyAlignment="1">
      <alignment/>
    </xf>
    <xf numFmtId="37" fontId="10" fillId="0" borderId="4" xfId="0" applyNumberFormat="1" applyFont="1" applyBorder="1" applyAlignment="1">
      <alignment/>
    </xf>
    <xf numFmtId="37" fontId="10" fillId="0" borderId="0" xfId="0" applyNumberFormat="1" applyFont="1" applyBorder="1" applyAlignment="1">
      <alignment/>
    </xf>
    <xf numFmtId="0" fontId="10" fillId="0" borderId="0" xfId="35" applyFont="1" applyFill="1">
      <alignment/>
      <protection/>
    </xf>
    <xf numFmtId="0" fontId="12" fillId="0" borderId="0" xfId="35" applyFont="1" applyFill="1">
      <alignment/>
      <protection/>
    </xf>
    <xf numFmtId="0" fontId="13" fillId="0" borderId="0" xfId="35" applyFont="1" applyFill="1">
      <alignment/>
      <protection/>
    </xf>
    <xf numFmtId="38" fontId="13" fillId="0" borderId="0" xfId="36" applyFont="1">
      <alignment/>
      <protection/>
    </xf>
    <xf numFmtId="38" fontId="13" fillId="0" borderId="0" xfId="36" applyFont="1" applyBorder="1">
      <alignment/>
      <protection/>
    </xf>
    <xf numFmtId="0" fontId="13" fillId="0" borderId="0" xfId="35" applyFont="1" applyFill="1" applyAlignment="1" quotePrefix="1">
      <alignment horizontal="center"/>
      <protection/>
    </xf>
    <xf numFmtId="41" fontId="13" fillId="0" borderId="0" xfId="35" applyNumberFormat="1" applyFont="1" applyFill="1" applyBorder="1" applyAlignment="1" quotePrefix="1">
      <alignment horizontal="center"/>
      <protection/>
    </xf>
    <xf numFmtId="41" fontId="13" fillId="0" borderId="0" xfId="35" applyNumberFormat="1" applyFont="1" applyFill="1" applyBorder="1" applyAlignment="1" quotePrefix="1">
      <alignment horizontal="right"/>
      <protection/>
    </xf>
    <xf numFmtId="0" fontId="13" fillId="0" borderId="0" xfId="35" applyFont="1" applyFill="1" applyAlignment="1">
      <alignment horizontal="center"/>
      <protection/>
    </xf>
    <xf numFmtId="41" fontId="13" fillId="0" borderId="0" xfId="18" applyNumberFormat="1" applyFont="1" applyFill="1" applyBorder="1" applyAlignment="1">
      <alignment/>
    </xf>
    <xf numFmtId="170" fontId="13" fillId="0" borderId="0" xfId="15" applyNumberFormat="1" applyFont="1" applyFill="1" applyBorder="1" applyAlignment="1">
      <alignment/>
    </xf>
    <xf numFmtId="0" fontId="16" fillId="0" borderId="0" xfId="35" applyFont="1" applyFill="1">
      <alignment/>
      <protection/>
    </xf>
    <xf numFmtId="38" fontId="13" fillId="0" borderId="0" xfId="35" applyNumberFormat="1" applyFont="1" applyFill="1">
      <alignment/>
      <protection/>
    </xf>
    <xf numFmtId="38" fontId="13" fillId="0" borderId="2" xfId="35" applyNumberFormat="1" applyFont="1" applyFill="1" applyBorder="1">
      <alignment/>
      <protection/>
    </xf>
    <xf numFmtId="41" fontId="13" fillId="0" borderId="2" xfId="18" applyNumberFormat="1" applyFont="1" applyFill="1" applyBorder="1" applyAlignment="1">
      <alignment/>
    </xf>
    <xf numFmtId="170" fontId="13" fillId="0" borderId="2" xfId="15" applyNumberFormat="1" applyFont="1" applyFill="1" applyBorder="1" applyAlignment="1">
      <alignment/>
    </xf>
    <xf numFmtId="43" fontId="13" fillId="0" borderId="0" xfId="15" applyFont="1" applyFill="1" applyAlignment="1">
      <alignment/>
    </xf>
    <xf numFmtId="41" fontId="13" fillId="0" borderId="6" xfId="18" applyNumberFormat="1" applyFont="1" applyFill="1" applyBorder="1" applyAlignment="1">
      <alignment/>
    </xf>
    <xf numFmtId="170" fontId="13" fillId="0" borderId="6" xfId="15" applyNumberFormat="1" applyFont="1" applyFill="1" applyBorder="1" applyAlignment="1">
      <alignment/>
    </xf>
    <xf numFmtId="41" fontId="13" fillId="0" borderId="4" xfId="18" applyNumberFormat="1" applyFont="1" applyFill="1" applyBorder="1" applyAlignment="1">
      <alignment/>
    </xf>
    <xf numFmtId="170" fontId="13" fillId="0" borderId="4" xfId="15" applyNumberFormat="1" applyFont="1" applyFill="1" applyBorder="1" applyAlignment="1">
      <alignment/>
    </xf>
    <xf numFmtId="0" fontId="18" fillId="0" borderId="0" xfId="0" applyFont="1" applyAlignment="1">
      <alignment/>
    </xf>
    <xf numFmtId="0" fontId="11" fillId="0" borderId="0" xfId="0" applyFont="1" applyAlignment="1" quotePrefix="1">
      <alignment horizontal="center"/>
    </xf>
    <xf numFmtId="0" fontId="18" fillId="0" borderId="0" xfId="0" applyFont="1" applyBorder="1" applyAlignment="1">
      <alignment/>
    </xf>
    <xf numFmtId="41" fontId="10" fillId="0" borderId="0" xfId="0" applyNumberFormat="1" applyFont="1" applyAlignment="1" quotePrefix="1">
      <alignment horizontal="center"/>
    </xf>
    <xf numFmtId="0" fontId="10" fillId="0" borderId="0" xfId="0" applyFont="1" applyAlignment="1" quotePrefix="1">
      <alignment horizontal="center"/>
    </xf>
    <xf numFmtId="0" fontId="17"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3" fontId="10" fillId="0" borderId="0" xfId="0" applyNumberFormat="1" applyFont="1" applyAlignment="1">
      <alignment/>
    </xf>
    <xf numFmtId="41" fontId="10" fillId="0" borderId="6" xfId="0" applyNumberFormat="1" applyFont="1" applyBorder="1" applyAlignment="1">
      <alignment/>
    </xf>
    <xf numFmtId="0" fontId="10" fillId="0" borderId="0" xfId="0" applyFont="1" applyAlignment="1">
      <alignment horizontal="left" indent="1"/>
    </xf>
    <xf numFmtId="43" fontId="10" fillId="0" borderId="0" xfId="15" applyFont="1" applyBorder="1" applyAlignment="1">
      <alignment/>
    </xf>
    <xf numFmtId="0" fontId="19" fillId="0" borderId="0" xfId="0" applyFont="1" applyAlignment="1">
      <alignment/>
    </xf>
    <xf numFmtId="41" fontId="20" fillId="0" borderId="0" xfId="0" applyNumberFormat="1" applyFont="1" applyAlignment="1">
      <alignment horizontal="center"/>
    </xf>
    <xf numFmtId="0" fontId="21" fillId="0" borderId="0" xfId="0" applyFont="1" applyAlignment="1">
      <alignment horizontal="center"/>
    </xf>
    <xf numFmtId="202" fontId="10" fillId="0" borderId="4" xfId="0" applyNumberFormat="1" applyFont="1" applyBorder="1" applyAlignment="1">
      <alignment/>
    </xf>
    <xf numFmtId="41" fontId="18" fillId="0" borderId="0" xfId="0" applyNumberFormat="1" applyFont="1" applyAlignment="1">
      <alignment/>
    </xf>
    <xf numFmtId="0" fontId="18"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41" fontId="10" fillId="0" borderId="0" xfId="0" applyNumberFormat="1" applyFont="1" applyBorder="1" applyAlignment="1">
      <alignment horizontal="center"/>
    </xf>
    <xf numFmtId="16" fontId="10" fillId="0" borderId="0" xfId="0" applyNumberFormat="1" applyFont="1" applyBorder="1" applyAlignment="1" quotePrefix="1">
      <alignment horizontal="center"/>
    </xf>
    <xf numFmtId="38" fontId="14" fillId="0" borderId="0" xfId="36" applyFont="1" applyAlignment="1">
      <alignment horizontal="center"/>
      <protection/>
    </xf>
    <xf numFmtId="41" fontId="15" fillId="0" borderId="0" xfId="35" applyNumberFormat="1" applyFont="1" applyFill="1" applyBorder="1" applyAlignment="1">
      <alignment horizontal="center"/>
      <protection/>
    </xf>
    <xf numFmtId="41" fontId="10" fillId="0" borderId="0" xfId="0" applyNumberFormat="1" applyFont="1" applyAlignment="1">
      <alignment horizontal="center"/>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7</xdr:row>
      <xdr:rowOff>85725</xdr:rowOff>
    </xdr:from>
    <xdr:to>
      <xdr:col>4</xdr:col>
      <xdr:colOff>857250</xdr:colOff>
      <xdr:row>7</xdr:row>
      <xdr:rowOff>85725</xdr:rowOff>
    </xdr:to>
    <xdr:sp>
      <xdr:nvSpPr>
        <xdr:cNvPr id="1" name="Line 1"/>
        <xdr:cNvSpPr>
          <a:spLocks/>
        </xdr:cNvSpPr>
      </xdr:nvSpPr>
      <xdr:spPr>
        <a:xfrm>
          <a:off x="5029200" y="1352550"/>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85725</xdr:rowOff>
    </xdr:from>
    <xdr:to>
      <xdr:col>2</xdr:col>
      <xdr:colOff>1085850</xdr:colOff>
      <xdr:row>7</xdr:row>
      <xdr:rowOff>85725</xdr:rowOff>
    </xdr:to>
    <xdr:sp>
      <xdr:nvSpPr>
        <xdr:cNvPr id="2" name="Line 3"/>
        <xdr:cNvSpPr>
          <a:spLocks/>
        </xdr:cNvSpPr>
      </xdr:nvSpPr>
      <xdr:spPr>
        <a:xfrm flipH="1">
          <a:off x="2943225" y="1352550"/>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82</xdr:row>
      <xdr:rowOff>0</xdr:rowOff>
    </xdr:from>
    <xdr:to>
      <xdr:col>9</xdr:col>
      <xdr:colOff>533400</xdr:colOff>
      <xdr:row>82</xdr:row>
      <xdr:rowOff>0</xdr:rowOff>
    </xdr:to>
    <xdr:sp>
      <xdr:nvSpPr>
        <xdr:cNvPr id="1" name="TextBox 1"/>
        <xdr:cNvSpPr txBox="1">
          <a:spLocks noChangeArrowheads="1"/>
        </xdr:cNvSpPr>
      </xdr:nvSpPr>
      <xdr:spPr>
        <a:xfrm>
          <a:off x="323850" y="14744700"/>
          <a:ext cx="6172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82</xdr:row>
      <xdr:rowOff>0</xdr:rowOff>
    </xdr:from>
    <xdr:to>
      <xdr:col>9</xdr:col>
      <xdr:colOff>514350</xdr:colOff>
      <xdr:row>82</xdr:row>
      <xdr:rowOff>0</xdr:rowOff>
    </xdr:to>
    <xdr:sp>
      <xdr:nvSpPr>
        <xdr:cNvPr id="2" name="TextBox 2"/>
        <xdr:cNvSpPr txBox="1">
          <a:spLocks noChangeArrowheads="1"/>
        </xdr:cNvSpPr>
      </xdr:nvSpPr>
      <xdr:spPr>
        <a:xfrm>
          <a:off x="228600" y="14744700"/>
          <a:ext cx="62484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83</xdr:row>
      <xdr:rowOff>0</xdr:rowOff>
    </xdr:from>
    <xdr:to>
      <xdr:col>9</xdr:col>
      <xdr:colOff>514350</xdr:colOff>
      <xdr:row>83</xdr:row>
      <xdr:rowOff>0</xdr:rowOff>
    </xdr:to>
    <xdr:sp>
      <xdr:nvSpPr>
        <xdr:cNvPr id="3" name="TextBox 3"/>
        <xdr:cNvSpPr txBox="1">
          <a:spLocks noChangeArrowheads="1"/>
        </xdr:cNvSpPr>
      </xdr:nvSpPr>
      <xdr:spPr>
        <a:xfrm>
          <a:off x="333375" y="14925675"/>
          <a:ext cx="6143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83</xdr:row>
      <xdr:rowOff>0</xdr:rowOff>
    </xdr:from>
    <xdr:to>
      <xdr:col>9</xdr:col>
      <xdr:colOff>581025</xdr:colOff>
      <xdr:row>83</xdr:row>
      <xdr:rowOff>0</xdr:rowOff>
    </xdr:to>
    <xdr:sp>
      <xdr:nvSpPr>
        <xdr:cNvPr id="4" name="TextBox 4"/>
        <xdr:cNvSpPr txBox="1">
          <a:spLocks noChangeArrowheads="1"/>
        </xdr:cNvSpPr>
      </xdr:nvSpPr>
      <xdr:spPr>
        <a:xfrm>
          <a:off x="333375" y="14925675"/>
          <a:ext cx="6210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82</xdr:row>
      <xdr:rowOff>0</xdr:rowOff>
    </xdr:from>
    <xdr:to>
      <xdr:col>9</xdr:col>
      <xdr:colOff>609600</xdr:colOff>
      <xdr:row>82</xdr:row>
      <xdr:rowOff>0</xdr:rowOff>
    </xdr:to>
    <xdr:sp>
      <xdr:nvSpPr>
        <xdr:cNvPr id="5" name="TextBox 5"/>
        <xdr:cNvSpPr txBox="1">
          <a:spLocks noChangeArrowheads="1"/>
        </xdr:cNvSpPr>
      </xdr:nvSpPr>
      <xdr:spPr>
        <a:xfrm>
          <a:off x="352425" y="14744700"/>
          <a:ext cx="62198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9</xdr:col>
      <xdr:colOff>342900</xdr:colOff>
      <xdr:row>8</xdr:row>
      <xdr:rowOff>0</xdr:rowOff>
    </xdr:to>
    <xdr:sp>
      <xdr:nvSpPr>
        <xdr:cNvPr id="1" name="TextBox 1"/>
        <xdr:cNvSpPr txBox="1">
          <a:spLocks noChangeArrowheads="1"/>
        </xdr:cNvSpPr>
      </xdr:nvSpPr>
      <xdr:spPr>
        <a:xfrm>
          <a:off x="352425" y="1447800"/>
          <a:ext cx="63912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performance of the Company for the current quarter and 6 months to-date have been enhanced by the amount written back in respect of the provision for diminution in value of investments and higher dividend income.
</a:t>
          </a:r>
        </a:p>
      </xdr:txBody>
    </xdr:sp>
    <xdr:clientData/>
  </xdr:twoCellAnchor>
  <xdr:twoCellAnchor>
    <xdr:from>
      <xdr:col>1</xdr:col>
      <xdr:colOff>28575</xdr:colOff>
      <xdr:row>115</xdr:row>
      <xdr:rowOff>0</xdr:rowOff>
    </xdr:from>
    <xdr:to>
      <xdr:col>8</xdr:col>
      <xdr:colOff>514350</xdr:colOff>
      <xdr:row>115</xdr:row>
      <xdr:rowOff>0</xdr:rowOff>
    </xdr:to>
    <xdr:sp>
      <xdr:nvSpPr>
        <xdr:cNvPr id="2" name="TextBox 2"/>
        <xdr:cNvSpPr txBox="1">
          <a:spLocks noChangeArrowheads="1"/>
        </xdr:cNvSpPr>
      </xdr:nvSpPr>
      <xdr:spPr>
        <a:xfrm>
          <a:off x="361950" y="207454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115</xdr:row>
      <xdr:rowOff>0</xdr:rowOff>
    </xdr:from>
    <xdr:to>
      <xdr:col>8</xdr:col>
      <xdr:colOff>523875</xdr:colOff>
      <xdr:row>115</xdr:row>
      <xdr:rowOff>0</xdr:rowOff>
    </xdr:to>
    <xdr:sp>
      <xdr:nvSpPr>
        <xdr:cNvPr id="3" name="TextBox 3"/>
        <xdr:cNvSpPr txBox="1">
          <a:spLocks noChangeArrowheads="1"/>
        </xdr:cNvSpPr>
      </xdr:nvSpPr>
      <xdr:spPr>
        <a:xfrm>
          <a:off x="390525" y="20745450"/>
          <a:ext cx="5524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115</xdr:row>
      <xdr:rowOff>0</xdr:rowOff>
    </xdr:from>
    <xdr:to>
      <xdr:col>8</xdr:col>
      <xdr:colOff>571500</xdr:colOff>
      <xdr:row>115</xdr:row>
      <xdr:rowOff>0</xdr:rowOff>
    </xdr:to>
    <xdr:sp>
      <xdr:nvSpPr>
        <xdr:cNvPr id="4" name="TextBox 4"/>
        <xdr:cNvSpPr txBox="1">
          <a:spLocks noChangeArrowheads="1"/>
        </xdr:cNvSpPr>
      </xdr:nvSpPr>
      <xdr:spPr>
        <a:xfrm>
          <a:off x="381000" y="2074545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115</xdr:row>
      <xdr:rowOff>0</xdr:rowOff>
    </xdr:from>
    <xdr:to>
      <xdr:col>8</xdr:col>
      <xdr:colOff>590550</xdr:colOff>
      <xdr:row>115</xdr:row>
      <xdr:rowOff>0</xdr:rowOff>
    </xdr:to>
    <xdr:sp>
      <xdr:nvSpPr>
        <xdr:cNvPr id="5" name="TextBox 5"/>
        <xdr:cNvSpPr txBox="1">
          <a:spLocks noChangeArrowheads="1"/>
        </xdr:cNvSpPr>
      </xdr:nvSpPr>
      <xdr:spPr>
        <a:xfrm>
          <a:off x="342900" y="20745450"/>
          <a:ext cx="5638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115</xdr:row>
      <xdr:rowOff>0</xdr:rowOff>
    </xdr:from>
    <xdr:to>
      <xdr:col>8</xdr:col>
      <xdr:colOff>533400</xdr:colOff>
      <xdr:row>115</xdr:row>
      <xdr:rowOff>0</xdr:rowOff>
    </xdr:to>
    <xdr:sp>
      <xdr:nvSpPr>
        <xdr:cNvPr id="6" name="TextBox 6"/>
        <xdr:cNvSpPr txBox="1">
          <a:spLocks noChangeArrowheads="1"/>
        </xdr:cNvSpPr>
      </xdr:nvSpPr>
      <xdr:spPr>
        <a:xfrm>
          <a:off x="342900" y="2074545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115</xdr:row>
      <xdr:rowOff>0</xdr:rowOff>
    </xdr:from>
    <xdr:to>
      <xdr:col>8</xdr:col>
      <xdr:colOff>533400</xdr:colOff>
      <xdr:row>115</xdr:row>
      <xdr:rowOff>0</xdr:rowOff>
    </xdr:to>
    <xdr:sp>
      <xdr:nvSpPr>
        <xdr:cNvPr id="7" name="TextBox 7"/>
        <xdr:cNvSpPr txBox="1">
          <a:spLocks noChangeArrowheads="1"/>
        </xdr:cNvSpPr>
      </xdr:nvSpPr>
      <xdr:spPr>
        <a:xfrm>
          <a:off x="342900" y="2074545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115</xdr:row>
      <xdr:rowOff>0</xdr:rowOff>
    </xdr:from>
    <xdr:to>
      <xdr:col>8</xdr:col>
      <xdr:colOff>581025</xdr:colOff>
      <xdr:row>115</xdr:row>
      <xdr:rowOff>0</xdr:rowOff>
    </xdr:to>
    <xdr:sp>
      <xdr:nvSpPr>
        <xdr:cNvPr id="8" name="TextBox 8"/>
        <xdr:cNvSpPr txBox="1">
          <a:spLocks noChangeArrowheads="1"/>
        </xdr:cNvSpPr>
      </xdr:nvSpPr>
      <xdr:spPr>
        <a:xfrm>
          <a:off x="352425" y="20745450"/>
          <a:ext cx="5619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115</xdr:row>
      <xdr:rowOff>0</xdr:rowOff>
    </xdr:from>
    <xdr:to>
      <xdr:col>8</xdr:col>
      <xdr:colOff>552450</xdr:colOff>
      <xdr:row>115</xdr:row>
      <xdr:rowOff>0</xdr:rowOff>
    </xdr:to>
    <xdr:sp>
      <xdr:nvSpPr>
        <xdr:cNvPr id="9" name="TextBox 9"/>
        <xdr:cNvSpPr txBox="1">
          <a:spLocks noChangeArrowheads="1"/>
        </xdr:cNvSpPr>
      </xdr:nvSpPr>
      <xdr:spPr>
        <a:xfrm>
          <a:off x="371475" y="20745450"/>
          <a:ext cx="55721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115</xdr:row>
      <xdr:rowOff>0</xdr:rowOff>
    </xdr:from>
    <xdr:to>
      <xdr:col>8</xdr:col>
      <xdr:colOff>581025</xdr:colOff>
      <xdr:row>115</xdr:row>
      <xdr:rowOff>0</xdr:rowOff>
    </xdr:to>
    <xdr:sp>
      <xdr:nvSpPr>
        <xdr:cNvPr id="10" name="TextBox 10"/>
        <xdr:cNvSpPr txBox="1">
          <a:spLocks noChangeArrowheads="1"/>
        </xdr:cNvSpPr>
      </xdr:nvSpPr>
      <xdr:spPr>
        <a:xfrm>
          <a:off x="438150" y="20745450"/>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17</xdr:row>
      <xdr:rowOff>0</xdr:rowOff>
    </xdr:from>
    <xdr:to>
      <xdr:col>9</xdr:col>
      <xdr:colOff>314325</xdr:colOff>
      <xdr:row>17</xdr:row>
      <xdr:rowOff>0</xdr:rowOff>
    </xdr:to>
    <xdr:sp>
      <xdr:nvSpPr>
        <xdr:cNvPr id="11" name="TextBox 13"/>
        <xdr:cNvSpPr txBox="1">
          <a:spLocks noChangeArrowheads="1"/>
        </xdr:cNvSpPr>
      </xdr:nvSpPr>
      <xdr:spPr>
        <a:xfrm>
          <a:off x="342900" y="3152775"/>
          <a:ext cx="637222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quarter under review, the Company recorded a profit before tax of RM 1,602,000 compared with a loss before tax of RM 649,000 of the immediate preceding quarter. The increase in profit was mainly due to the written back of the provision for diminution in value of investments.
</a:t>
          </a:r>
        </a:p>
      </xdr:txBody>
    </xdr:sp>
    <xdr:clientData/>
  </xdr:twoCellAnchor>
  <xdr:twoCellAnchor>
    <xdr:from>
      <xdr:col>1</xdr:col>
      <xdr:colOff>19050</xdr:colOff>
      <xdr:row>22</xdr:row>
      <xdr:rowOff>0</xdr:rowOff>
    </xdr:from>
    <xdr:to>
      <xdr:col>9</xdr:col>
      <xdr:colOff>342900</xdr:colOff>
      <xdr:row>22</xdr:row>
      <xdr:rowOff>0</xdr:rowOff>
    </xdr:to>
    <xdr:sp>
      <xdr:nvSpPr>
        <xdr:cNvPr id="12" name="TextBox 17"/>
        <xdr:cNvSpPr txBox="1">
          <a:spLocks noChangeArrowheads="1"/>
        </xdr:cNvSpPr>
      </xdr:nvSpPr>
      <xdr:spPr>
        <a:xfrm>
          <a:off x="352425" y="4095750"/>
          <a:ext cx="63912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results for the coming financial year will be dependent on dividend income receivable from investments and the effect of exchange rate fluctuations.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47"/>
  <sheetViews>
    <sheetView tabSelected="1" workbookViewId="0" topLeftCell="A1">
      <selection activeCell="D23" sqref="D23"/>
    </sheetView>
  </sheetViews>
  <sheetFormatPr defaultColWidth="9.140625" defaultRowHeight="12.75"/>
  <cols>
    <col min="1" max="1" width="3.57421875" style="5" customWidth="1"/>
    <col min="2" max="2" width="33.140625" style="2" customWidth="1"/>
    <col min="3" max="3" width="2.421875" style="2" customWidth="1"/>
    <col min="4" max="4" width="14.7109375" style="28" customWidth="1"/>
    <col min="5" max="5" width="1.28515625" style="28" customWidth="1"/>
    <col min="6" max="6" width="13.28125" style="28" customWidth="1"/>
    <col min="7" max="7" width="7.8515625" style="2" customWidth="1"/>
    <col min="8" max="8" width="9.421875" style="2" bestFit="1" customWidth="1"/>
    <col min="9" max="16384" width="9.140625" style="2" customWidth="1"/>
  </cols>
  <sheetData>
    <row r="1" ht="15">
      <c r="A1" s="1" t="s">
        <v>223</v>
      </c>
    </row>
    <row r="2" ht="15">
      <c r="A2" s="1" t="s">
        <v>222</v>
      </c>
    </row>
    <row r="3" spans="1:6" s="12" customFormat="1" ht="15">
      <c r="A3" s="1" t="s">
        <v>221</v>
      </c>
      <c r="D3" s="29"/>
      <c r="E3" s="29"/>
      <c r="F3" s="29"/>
    </row>
    <row r="4" ht="15">
      <c r="A4" s="1" t="s">
        <v>200</v>
      </c>
    </row>
    <row r="6" spans="4:6" ht="15">
      <c r="D6" s="30" t="s">
        <v>11</v>
      </c>
      <c r="E6" s="30"/>
      <c r="F6" s="30" t="s">
        <v>11</v>
      </c>
    </row>
    <row r="7" spans="4:6" ht="15">
      <c r="D7" s="30" t="s">
        <v>29</v>
      </c>
      <c r="E7" s="30"/>
      <c r="F7" s="30" t="s">
        <v>28</v>
      </c>
    </row>
    <row r="8" spans="4:6" ht="15">
      <c r="D8" s="40" t="s">
        <v>198</v>
      </c>
      <c r="E8" s="30"/>
      <c r="F8" s="30" t="s">
        <v>115</v>
      </c>
    </row>
    <row r="9" spans="4:6" ht="15">
      <c r="D9" s="31"/>
      <c r="E9" s="31"/>
      <c r="F9" s="31"/>
    </row>
    <row r="10" spans="4:6" ht="15">
      <c r="D10" s="30" t="s">
        <v>10</v>
      </c>
      <c r="E10" s="30"/>
      <c r="F10" s="30" t="s">
        <v>10</v>
      </c>
    </row>
    <row r="11" spans="4:6" ht="15">
      <c r="D11" s="30"/>
      <c r="E11" s="30"/>
      <c r="F11" s="30"/>
    </row>
    <row r="12" spans="2:6" ht="15">
      <c r="B12" s="2" t="s">
        <v>30</v>
      </c>
      <c r="D12" s="30"/>
      <c r="E12" s="30"/>
      <c r="F12" s="30"/>
    </row>
    <row r="14" spans="2:6" ht="14.25">
      <c r="B14" s="2" t="s">
        <v>19</v>
      </c>
      <c r="D14" s="28">
        <v>776</v>
      </c>
      <c r="F14" s="28">
        <v>776</v>
      </c>
    </row>
    <row r="15" spans="2:6" ht="14.25">
      <c r="B15" s="2" t="s">
        <v>20</v>
      </c>
      <c r="D15" s="28">
        <v>11947</v>
      </c>
      <c r="F15" s="28">
        <v>11947</v>
      </c>
    </row>
    <row r="16" spans="2:6" ht="14.25">
      <c r="B16" s="2" t="s">
        <v>21</v>
      </c>
      <c r="D16" s="28">
        <v>3869</v>
      </c>
      <c r="F16" s="28">
        <v>4079</v>
      </c>
    </row>
    <row r="17" ht="7.5" customHeight="1"/>
    <row r="18" spans="4:6" ht="14.25">
      <c r="D18" s="32">
        <f>SUM(D14:D16)</f>
        <v>16592</v>
      </c>
      <c r="F18" s="32">
        <f>SUM(F14:F16)</f>
        <v>16802</v>
      </c>
    </row>
    <row r="20" ht="14.25">
      <c r="B20" s="2" t="s">
        <v>3</v>
      </c>
    </row>
    <row r="22" spans="2:6" ht="14.25">
      <c r="B22" s="2" t="s">
        <v>96</v>
      </c>
      <c r="D22" s="28">
        <v>343</v>
      </c>
      <c r="F22" s="28">
        <v>380</v>
      </c>
    </row>
    <row r="23" spans="2:6" ht="14.25">
      <c r="B23" s="12" t="s">
        <v>24</v>
      </c>
      <c r="D23" s="28">
        <v>106</v>
      </c>
      <c r="F23" s="28">
        <v>57</v>
      </c>
    </row>
    <row r="24" spans="2:6" ht="14.25">
      <c r="B24" s="12" t="s">
        <v>0</v>
      </c>
      <c r="D24" s="28">
        <v>8329</v>
      </c>
      <c r="F24" s="28">
        <v>7378</v>
      </c>
    </row>
    <row r="26" spans="4:8" ht="14.25">
      <c r="D26" s="32">
        <f>SUM(D22:D25)</f>
        <v>8778</v>
      </c>
      <c r="F26" s="32">
        <f>SUM(F22:F25)</f>
        <v>7815</v>
      </c>
      <c r="H26" s="33"/>
    </row>
    <row r="28" ht="14.25">
      <c r="B28" s="2" t="s">
        <v>34</v>
      </c>
    </row>
    <row r="30" spans="2:6" ht="14.25">
      <c r="B30" s="12" t="s">
        <v>25</v>
      </c>
      <c r="D30" s="28">
        <v>1252</v>
      </c>
      <c r="F30" s="28">
        <v>1168</v>
      </c>
    </row>
    <row r="31" ht="6" customHeight="1">
      <c r="B31" s="12"/>
    </row>
    <row r="32" spans="4:6" ht="14.25">
      <c r="D32" s="32">
        <f>SUM(D30:D30)</f>
        <v>1252</v>
      </c>
      <c r="F32" s="32">
        <f>SUM(F30:F30)</f>
        <v>1168</v>
      </c>
    </row>
    <row r="34" spans="2:6" ht="14.25">
      <c r="B34" s="2" t="s">
        <v>31</v>
      </c>
      <c r="D34" s="28">
        <f>D26-D32</f>
        <v>7526</v>
      </c>
      <c r="F34" s="28">
        <f>F26-F32</f>
        <v>6647</v>
      </c>
    </row>
    <row r="35" ht="8.25" customHeight="1"/>
    <row r="36" spans="4:6" ht="15" thickBot="1">
      <c r="D36" s="34">
        <f>D18+D34</f>
        <v>24118</v>
      </c>
      <c r="F36" s="34">
        <f>F18+F34</f>
        <v>23449</v>
      </c>
    </row>
    <row r="37" ht="15" thickTop="1"/>
    <row r="38" ht="14.25">
      <c r="B38" s="2" t="s">
        <v>32</v>
      </c>
    </row>
    <row r="40" spans="2:6" ht="14.25">
      <c r="B40" s="2" t="s">
        <v>12</v>
      </c>
      <c r="D40" s="28">
        <v>1312</v>
      </c>
      <c r="F40" s="28">
        <v>1312</v>
      </c>
    </row>
    <row r="41" spans="2:6" ht="14.25">
      <c r="B41" s="2" t="s">
        <v>4</v>
      </c>
      <c r="D41" s="28">
        <v>22806</v>
      </c>
      <c r="F41" s="28">
        <v>22137</v>
      </c>
    </row>
    <row r="42" ht="6.75" customHeight="1"/>
    <row r="43" spans="2:6" ht="15" thickBot="1">
      <c r="B43" s="2" t="s">
        <v>33</v>
      </c>
      <c r="D43" s="34">
        <f>SUM(D37:D41)</f>
        <v>24118</v>
      </c>
      <c r="F43" s="34">
        <f>SUM(F37:F41)</f>
        <v>23449</v>
      </c>
    </row>
    <row r="44" ht="15" thickTop="1"/>
    <row r="46" ht="14.25">
      <c r="B46" s="2" t="s">
        <v>195</v>
      </c>
    </row>
    <row r="47" ht="14.25">
      <c r="B47" s="2" t="s">
        <v>116</v>
      </c>
    </row>
  </sheetData>
  <sheetProtection password="CCE3" sheet="1" objects="1" scenarios="1"/>
  <printOptions horizontalCentered="1"/>
  <pageMargins left="0.5118110236220472" right="0.5118110236220472" top="0.7480314960629921" bottom="0.5905511811023623" header="0.5118110236220472" footer="0.5118110236220472"/>
  <pageSetup horizontalDpi="600" verticalDpi="600" orientation="portrait" paperSize="9" scale="115"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43"/>
  <sheetViews>
    <sheetView workbookViewId="0" topLeftCell="A1">
      <selection activeCell="D16" sqref="D16"/>
    </sheetView>
  </sheetViews>
  <sheetFormatPr defaultColWidth="9.140625" defaultRowHeight="12.75"/>
  <cols>
    <col min="1" max="1" width="3.00390625" style="36" customWidth="1"/>
    <col min="2" max="2" width="3.8515625" style="36" hidden="1" customWidth="1"/>
    <col min="3" max="3" width="32.7109375" style="36" customWidth="1"/>
    <col min="4" max="4" width="17.7109375" style="28" bestFit="1" customWidth="1"/>
    <col min="5" max="5" width="17.7109375" style="28" customWidth="1"/>
    <col min="6" max="6" width="1.8515625" style="38" customWidth="1"/>
    <col min="7" max="8" width="14.00390625" style="28" bestFit="1" customWidth="1"/>
    <col min="9" max="16384" width="9.140625" style="36" customWidth="1"/>
  </cols>
  <sheetData>
    <row r="1" ht="15">
      <c r="A1" s="35" t="s">
        <v>223</v>
      </c>
    </row>
    <row r="2" ht="15">
      <c r="A2" s="35" t="s">
        <v>222</v>
      </c>
    </row>
    <row r="3" ht="15">
      <c r="A3" s="39" t="s">
        <v>224</v>
      </c>
    </row>
    <row r="4" ht="15">
      <c r="A4" s="39" t="s">
        <v>197</v>
      </c>
    </row>
    <row r="9" spans="4:8" ht="15">
      <c r="D9" s="40" t="s">
        <v>117</v>
      </c>
      <c r="E9" s="40" t="s">
        <v>35</v>
      </c>
      <c r="F9" s="41"/>
      <c r="G9" s="40" t="s">
        <v>117</v>
      </c>
      <c r="H9" s="40" t="s">
        <v>35</v>
      </c>
    </row>
    <row r="10" spans="4:8" ht="15">
      <c r="D10" s="30" t="s">
        <v>27</v>
      </c>
      <c r="E10" s="30" t="s">
        <v>36</v>
      </c>
      <c r="F10" s="41"/>
      <c r="G10" s="30" t="s">
        <v>201</v>
      </c>
      <c r="H10" s="30" t="s">
        <v>201</v>
      </c>
    </row>
    <row r="11" spans="4:8" ht="15">
      <c r="D11" s="30" t="s">
        <v>16</v>
      </c>
      <c r="E11" s="30" t="s">
        <v>16</v>
      </c>
      <c r="F11" s="41"/>
      <c r="G11" s="30" t="s">
        <v>37</v>
      </c>
      <c r="H11" s="30" t="s">
        <v>37</v>
      </c>
    </row>
    <row r="12" spans="4:8" ht="15.75" customHeight="1">
      <c r="D12" s="42"/>
      <c r="E12" s="42"/>
      <c r="F12" s="43"/>
      <c r="G12" s="30" t="s">
        <v>9</v>
      </c>
      <c r="H12" s="30" t="s">
        <v>9</v>
      </c>
    </row>
    <row r="13" spans="7:8" ht="5.25" customHeight="1">
      <c r="G13" s="30"/>
      <c r="H13" s="30"/>
    </row>
    <row r="14" spans="4:8" ht="15">
      <c r="D14" s="44">
        <v>37802</v>
      </c>
      <c r="E14" s="44">
        <v>37802</v>
      </c>
      <c r="F14" s="41"/>
      <c r="G14" s="44">
        <v>37802</v>
      </c>
      <c r="H14" s="44">
        <v>37802</v>
      </c>
    </row>
    <row r="15" spans="4:8" ht="15">
      <c r="D15" s="30" t="s">
        <v>8</v>
      </c>
      <c r="E15" s="30" t="s">
        <v>8</v>
      </c>
      <c r="F15" s="41"/>
      <c r="G15" s="30" t="s">
        <v>8</v>
      </c>
      <c r="H15" s="30" t="s">
        <v>8</v>
      </c>
    </row>
    <row r="17" spans="3:8" ht="14.25">
      <c r="C17" s="36" t="s">
        <v>18</v>
      </c>
      <c r="D17" s="43">
        <f>G17-234</f>
        <v>1326</v>
      </c>
      <c r="E17" s="43">
        <f>H17-185</f>
        <v>981</v>
      </c>
      <c r="F17" s="43"/>
      <c r="G17" s="43">
        <v>1560</v>
      </c>
      <c r="H17" s="43">
        <v>1166</v>
      </c>
    </row>
    <row r="18" spans="4:8" ht="14.25">
      <c r="D18" s="43"/>
      <c r="E18" s="43"/>
      <c r="F18" s="43"/>
      <c r="G18" s="43"/>
      <c r="H18" s="43"/>
    </row>
    <row r="19" spans="3:8" ht="14.25">
      <c r="C19" s="36" t="s">
        <v>38</v>
      </c>
      <c r="D19" s="42">
        <f>G19+36</f>
        <v>-11</v>
      </c>
      <c r="E19" s="42">
        <f>H19+13</f>
        <v>-19</v>
      </c>
      <c r="F19" s="43"/>
      <c r="G19" s="42">
        <v>-47</v>
      </c>
      <c r="H19" s="42">
        <v>-32</v>
      </c>
    </row>
    <row r="20" spans="4:8" ht="14.25">
      <c r="D20" s="45"/>
      <c r="E20" s="45"/>
      <c r="F20" s="43"/>
      <c r="G20" s="45"/>
      <c r="H20" s="45"/>
    </row>
    <row r="22" spans="3:8" ht="14.25">
      <c r="C22" s="36" t="s">
        <v>39</v>
      </c>
      <c r="D22" s="28">
        <f>SUM(D17:D19)</f>
        <v>1315</v>
      </c>
      <c r="E22" s="42">
        <f>SUM(E17:E19)</f>
        <v>962</v>
      </c>
      <c r="G22" s="28">
        <f>SUM(G17:G19)</f>
        <v>1513</v>
      </c>
      <c r="H22" s="28">
        <f>SUM(H17:H19)</f>
        <v>1134</v>
      </c>
    </row>
    <row r="24" spans="3:8" ht="14.25">
      <c r="C24" s="36" t="s">
        <v>40</v>
      </c>
      <c r="D24" s="28">
        <f>G24+144</f>
        <v>-142</v>
      </c>
      <c r="E24" s="28">
        <f>H24+113</f>
        <v>-180</v>
      </c>
      <c r="G24" s="28">
        <v>-286</v>
      </c>
      <c r="H24" s="28">
        <v>-293</v>
      </c>
    </row>
    <row r="26" spans="3:8" ht="14.25">
      <c r="C26" s="36" t="s">
        <v>119</v>
      </c>
      <c r="D26" s="28">
        <f>G26+73</f>
        <v>9</v>
      </c>
      <c r="E26" s="28">
        <v>0</v>
      </c>
      <c r="G26" s="28">
        <v>-64</v>
      </c>
      <c r="H26" s="28">
        <v>0</v>
      </c>
    </row>
    <row r="28" ht="14.25">
      <c r="C28" s="36" t="s">
        <v>238</v>
      </c>
    </row>
    <row r="29" spans="3:8" ht="14.25">
      <c r="C29" s="36" t="s">
        <v>97</v>
      </c>
      <c r="D29" s="46">
        <f>G29+630</f>
        <v>420</v>
      </c>
      <c r="E29" s="46">
        <v>0</v>
      </c>
      <c r="G29" s="46">
        <v>-210</v>
      </c>
      <c r="H29" s="46">
        <v>0</v>
      </c>
    </row>
    <row r="31" spans="3:8" ht="14.25">
      <c r="C31" s="36" t="s">
        <v>203</v>
      </c>
      <c r="D31" s="28">
        <f>SUM(D22:D29)</f>
        <v>1602</v>
      </c>
      <c r="E31" s="42">
        <f>SUM(E22:E26)</f>
        <v>782</v>
      </c>
      <c r="G31" s="28">
        <f>SUM(G22:G29)</f>
        <v>953</v>
      </c>
      <c r="H31" s="28">
        <f>SUM(H22:H26)</f>
        <v>841</v>
      </c>
    </row>
    <row r="33" spans="3:8" ht="14.25">
      <c r="C33" s="36" t="s">
        <v>1</v>
      </c>
      <c r="D33" s="28">
        <f>G33+24</f>
        <v>-260</v>
      </c>
      <c r="E33" s="42">
        <f>H33+40</f>
        <v>-238</v>
      </c>
      <c r="G33" s="28">
        <v>-284</v>
      </c>
      <c r="H33" s="28">
        <v>-278</v>
      </c>
    </row>
    <row r="35" spans="4:8" ht="14.25">
      <c r="D35" s="46"/>
      <c r="E35" s="46"/>
      <c r="G35" s="46"/>
      <c r="H35" s="46"/>
    </row>
    <row r="36" spans="3:8" ht="14.25">
      <c r="C36" s="36" t="s">
        <v>202</v>
      </c>
      <c r="D36" s="32">
        <f>SUM(D31:D33)</f>
        <v>1342</v>
      </c>
      <c r="E36" s="32">
        <f>SUM(E31:E33)</f>
        <v>544</v>
      </c>
      <c r="G36" s="32">
        <f>SUM(G30:G33)</f>
        <v>669</v>
      </c>
      <c r="H36" s="32">
        <f>SUM(H31:H33)</f>
        <v>563</v>
      </c>
    </row>
    <row r="38" ht="14.25">
      <c r="C38" s="36" t="s">
        <v>41</v>
      </c>
    </row>
    <row r="39" spans="3:8" ht="15" thickBot="1">
      <c r="C39" s="36" t="s">
        <v>42</v>
      </c>
      <c r="D39" s="47">
        <v>51.14</v>
      </c>
      <c r="E39" s="47">
        <v>20.73</v>
      </c>
      <c r="F39" s="48"/>
      <c r="G39" s="47">
        <v>25.5</v>
      </c>
      <c r="H39" s="47">
        <v>21.46</v>
      </c>
    </row>
    <row r="40" ht="15" thickTop="1"/>
    <row r="42" ht="14.25">
      <c r="C42" s="36" t="s">
        <v>196</v>
      </c>
    </row>
    <row r="43" ht="14.25">
      <c r="C43" s="36" t="s">
        <v>118</v>
      </c>
    </row>
  </sheetData>
  <sheetProtection password="CCE3" sheet="1" objects="1" scenarios="1"/>
  <printOptions horizontalCentered="1"/>
  <pageMargins left="0.46" right="0.32" top="1" bottom="0.77" header="0.54"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G33"/>
  <sheetViews>
    <sheetView workbookViewId="0" topLeftCell="A6">
      <selection activeCell="B18" sqref="B18"/>
    </sheetView>
  </sheetViews>
  <sheetFormatPr defaultColWidth="9.140625" defaultRowHeight="12.75"/>
  <cols>
    <col min="1" max="1" width="30.421875" style="2" customWidth="1"/>
    <col min="2" max="2" width="13.28125" style="2" customWidth="1"/>
    <col min="3" max="3" width="21.140625" style="2" bestFit="1" customWidth="1"/>
    <col min="4" max="4" width="13.57421875" style="2" customWidth="1"/>
    <col min="5" max="5" width="13.00390625" style="2" customWidth="1"/>
    <col min="6" max="6" width="11.140625" style="2" customWidth="1"/>
    <col min="7" max="7" width="12.57421875" style="2" customWidth="1"/>
    <col min="8" max="16384" width="9.140625" style="2" customWidth="1"/>
  </cols>
  <sheetData>
    <row r="1" ht="15">
      <c r="A1" s="4" t="s">
        <v>223</v>
      </c>
    </row>
    <row r="2" ht="15">
      <c r="A2" s="4" t="s">
        <v>222</v>
      </c>
    </row>
    <row r="3" ht="15">
      <c r="A3" s="4" t="s">
        <v>91</v>
      </c>
    </row>
    <row r="4" ht="15">
      <c r="A4" s="4" t="s">
        <v>197</v>
      </c>
    </row>
    <row r="7" spans="3:5" ht="14.25">
      <c r="C7" s="5"/>
      <c r="D7" s="103"/>
      <c r="E7" s="103"/>
    </row>
    <row r="8" spans="3:5" s="4" customFormat="1" ht="15">
      <c r="C8" s="104" t="s">
        <v>59</v>
      </c>
      <c r="D8" s="104"/>
      <c r="E8" s="104"/>
    </row>
    <row r="9" spans="4:5" s="4" customFormat="1" ht="15">
      <c r="D9" s="49"/>
      <c r="E9" s="49"/>
    </row>
    <row r="10" spans="2:6" s="4" customFormat="1" ht="15">
      <c r="B10" s="49" t="s">
        <v>51</v>
      </c>
      <c r="C10" s="49" t="s">
        <v>53</v>
      </c>
      <c r="D10" s="49" t="s">
        <v>55</v>
      </c>
      <c r="E10" s="49" t="s">
        <v>57</v>
      </c>
      <c r="F10" s="50" t="s">
        <v>6</v>
      </c>
    </row>
    <row r="11" spans="2:6" s="4" customFormat="1" ht="15">
      <c r="B11" s="50" t="s">
        <v>52</v>
      </c>
      <c r="C11" s="50" t="s">
        <v>54</v>
      </c>
      <c r="D11" s="50" t="s">
        <v>56</v>
      </c>
      <c r="E11" s="50" t="s">
        <v>58</v>
      </c>
      <c r="F11" s="49"/>
    </row>
    <row r="13" spans="2:6" s="49" customFormat="1" ht="15">
      <c r="B13" s="49" t="s">
        <v>26</v>
      </c>
      <c r="C13" s="49" t="s">
        <v>26</v>
      </c>
      <c r="D13" s="49" t="s">
        <v>26</v>
      </c>
      <c r="E13" s="49" t="s">
        <v>26</v>
      </c>
      <c r="F13" s="49" t="s">
        <v>26</v>
      </c>
    </row>
    <row r="15" ht="15">
      <c r="A15" s="4" t="s">
        <v>204</v>
      </c>
    </row>
    <row r="16" ht="15">
      <c r="A16" s="51" t="s">
        <v>225</v>
      </c>
    </row>
    <row r="18" spans="1:7" ht="14.25">
      <c r="A18" s="2" t="s">
        <v>226</v>
      </c>
      <c r="B18" s="23">
        <f>ROUND(1311995/1000,0)</f>
        <v>1312</v>
      </c>
      <c r="C18" s="23">
        <f>ROUND(13360572/1000,0)</f>
        <v>13361</v>
      </c>
      <c r="D18" s="23">
        <f>ROUND(6000000/1000,0)</f>
        <v>6000</v>
      </c>
      <c r="E18" s="23">
        <f>ROUND(2776408/1000,0)</f>
        <v>2776</v>
      </c>
      <c r="F18" s="23">
        <f>SUM(B18:E18)</f>
        <v>23449</v>
      </c>
      <c r="G18" s="23"/>
    </row>
    <row r="19" spans="2:7" ht="14.25">
      <c r="B19" s="23"/>
      <c r="C19" s="23"/>
      <c r="D19" s="23"/>
      <c r="E19" s="23"/>
      <c r="F19" s="23"/>
      <c r="G19" s="23"/>
    </row>
    <row r="20" spans="1:7" ht="14.25">
      <c r="A20" s="2" t="s">
        <v>205</v>
      </c>
      <c r="B20" s="23">
        <v>0</v>
      </c>
      <c r="C20" s="23">
        <v>0</v>
      </c>
      <c r="D20" s="23">
        <v>0</v>
      </c>
      <c r="E20" s="23">
        <v>669</v>
      </c>
      <c r="F20" s="23">
        <f>SUM(B20:E20)</f>
        <v>669</v>
      </c>
      <c r="G20" s="23"/>
    </row>
    <row r="21" spans="2:7" ht="14.25">
      <c r="B21" s="23"/>
      <c r="C21" s="23"/>
      <c r="D21" s="23"/>
      <c r="E21" s="23"/>
      <c r="F21" s="23"/>
      <c r="G21" s="23"/>
    </row>
    <row r="22" spans="1:7" ht="14.25">
      <c r="A22" s="2" t="s">
        <v>98</v>
      </c>
      <c r="B22" s="23">
        <v>0</v>
      </c>
      <c r="C22" s="23">
        <f>-E22</f>
        <v>-210</v>
      </c>
      <c r="D22" s="23">
        <v>0</v>
      </c>
      <c r="E22" s="23">
        <v>210</v>
      </c>
      <c r="F22" s="23">
        <f>SUM(B22:E22)</f>
        <v>0</v>
      </c>
      <c r="G22" s="23"/>
    </row>
    <row r="23" spans="2:7" ht="14.25">
      <c r="B23" s="23"/>
      <c r="C23" s="23"/>
      <c r="D23" s="23"/>
      <c r="E23" s="23"/>
      <c r="F23" s="23"/>
      <c r="G23" s="23"/>
    </row>
    <row r="24" spans="1:7" ht="18.75" customHeight="1">
      <c r="A24" s="2" t="s">
        <v>206</v>
      </c>
      <c r="B24" s="52">
        <f>SUM(B17:B22)</f>
        <v>1312</v>
      </c>
      <c r="C24" s="52">
        <f>SUM(C17:C22)</f>
        <v>13151</v>
      </c>
      <c r="D24" s="52">
        <f>SUM(D17:D22)</f>
        <v>6000</v>
      </c>
      <c r="E24" s="52">
        <f>SUM(E17:E22)</f>
        <v>3655</v>
      </c>
      <c r="F24" s="52">
        <f>SUM(F17:F22)</f>
        <v>24118</v>
      </c>
      <c r="G24" s="23"/>
    </row>
    <row r="25" spans="2:7" ht="14.25">
      <c r="B25" s="23"/>
      <c r="C25" s="23"/>
      <c r="D25" s="23"/>
      <c r="E25" s="23"/>
      <c r="F25" s="23"/>
      <c r="G25" s="23"/>
    </row>
    <row r="26" spans="2:7" ht="14.25">
      <c r="B26" s="23"/>
      <c r="C26" s="23"/>
      <c r="D26" s="23"/>
      <c r="E26" s="23"/>
      <c r="F26" s="23"/>
      <c r="G26" s="23"/>
    </row>
    <row r="27" spans="1:7" ht="14.25">
      <c r="A27" s="2" t="s">
        <v>188</v>
      </c>
      <c r="B27" s="23"/>
      <c r="C27" s="23"/>
      <c r="D27" s="23"/>
      <c r="E27" s="23"/>
      <c r="F27" s="23"/>
      <c r="G27" s="23"/>
    </row>
    <row r="28" spans="1:7" ht="14.25">
      <c r="A28" s="2" t="s">
        <v>120</v>
      </c>
      <c r="B28" s="23"/>
      <c r="C28" s="23"/>
      <c r="D28" s="23"/>
      <c r="E28" s="23"/>
      <c r="F28" s="23"/>
      <c r="G28" s="23"/>
    </row>
    <row r="29" spans="2:7" ht="14.25">
      <c r="B29" s="23"/>
      <c r="C29" s="23"/>
      <c r="D29" s="23"/>
      <c r="E29" s="23"/>
      <c r="F29" s="23"/>
      <c r="G29" s="23"/>
    </row>
    <row r="30" spans="2:7" ht="14.25">
      <c r="B30" s="23"/>
      <c r="C30" s="23"/>
      <c r="D30" s="23"/>
      <c r="E30" s="23"/>
      <c r="F30" s="23"/>
      <c r="G30" s="23"/>
    </row>
    <row r="31" spans="2:7" ht="14.25">
      <c r="B31" s="23"/>
      <c r="C31" s="23"/>
      <c r="D31" s="23"/>
      <c r="E31" s="23"/>
      <c r="F31" s="23"/>
      <c r="G31" s="23"/>
    </row>
    <row r="32" spans="2:7" ht="14.25">
      <c r="B32" s="23"/>
      <c r="C32" s="23"/>
      <c r="D32" s="23"/>
      <c r="E32" s="23"/>
      <c r="F32" s="23"/>
      <c r="G32" s="23"/>
    </row>
    <row r="33" spans="2:7" ht="14.25">
      <c r="B33" s="23"/>
      <c r="C33" s="23"/>
      <c r="D33" s="23"/>
      <c r="E33" s="23"/>
      <c r="F33" s="23"/>
      <c r="G33" s="23"/>
    </row>
  </sheetData>
  <sheetProtection password="CCE3" sheet="1" objects="1" scenarios="1"/>
  <mergeCells count="2">
    <mergeCell ref="D7:E7"/>
    <mergeCell ref="C8:E8"/>
  </mergeCells>
  <printOptions horizontalCentered="1"/>
  <pageMargins left="0.5" right="0.5" top="0.75" bottom="0.5" header="0.5" footer="0.25"/>
  <pageSetup horizontalDpi="600" verticalDpi="600" orientation="landscape" paperSize="9" scale="115" r:id="rId2"/>
  <drawing r:id="rId1"/>
</worksheet>
</file>

<file path=xl/worksheets/sheet4.xml><?xml version="1.0" encoding="utf-8"?>
<worksheet xmlns="http://schemas.openxmlformats.org/spreadsheetml/2006/main" xmlns:r="http://schemas.openxmlformats.org/officeDocument/2006/relationships">
  <sheetPr codeName="Sheet4"/>
  <dimension ref="A1:C47"/>
  <sheetViews>
    <sheetView workbookViewId="0" topLeftCell="A1">
      <selection activeCell="A13" sqref="A13"/>
    </sheetView>
  </sheetViews>
  <sheetFormatPr defaultColWidth="9.140625" defaultRowHeight="12.75"/>
  <cols>
    <col min="1" max="1" width="61.00390625" style="2" customWidth="1"/>
    <col min="2" max="2" width="15.7109375" style="2" bestFit="1" customWidth="1"/>
    <col min="3" max="3" width="5.00390625" style="2" customWidth="1"/>
    <col min="4" max="16384" width="9.140625" style="2" customWidth="1"/>
  </cols>
  <sheetData>
    <row r="1" ht="15">
      <c r="A1" s="53" t="s">
        <v>227</v>
      </c>
    </row>
    <row r="2" ht="15">
      <c r="A2" s="53" t="s">
        <v>222</v>
      </c>
    </row>
    <row r="3" ht="15">
      <c r="A3" s="53" t="s">
        <v>92</v>
      </c>
    </row>
    <row r="4" ht="15">
      <c r="A4" s="39" t="s">
        <v>207</v>
      </c>
    </row>
    <row r="6" ht="15">
      <c r="B6" s="84" t="s">
        <v>117</v>
      </c>
    </row>
    <row r="7" ht="15">
      <c r="B7" s="49" t="s">
        <v>208</v>
      </c>
    </row>
    <row r="8" ht="15">
      <c r="B8" s="49" t="s">
        <v>209</v>
      </c>
    </row>
    <row r="9" ht="15">
      <c r="B9" s="49" t="s">
        <v>8</v>
      </c>
    </row>
    <row r="10" ht="15">
      <c r="A10" s="4" t="s">
        <v>43</v>
      </c>
    </row>
    <row r="12" spans="1:3" ht="14.25">
      <c r="A12" s="2" t="s">
        <v>74</v>
      </c>
      <c r="B12" s="33">
        <v>953</v>
      </c>
      <c r="C12" s="54"/>
    </row>
    <row r="13" spans="2:3" ht="6.75" customHeight="1">
      <c r="B13" s="33"/>
      <c r="C13" s="54"/>
    </row>
    <row r="14" ht="14.25">
      <c r="A14" s="2" t="s">
        <v>75</v>
      </c>
    </row>
    <row r="15" ht="6" customHeight="1"/>
    <row r="16" spans="1:2" ht="14.25">
      <c r="A16" s="2" t="s">
        <v>44</v>
      </c>
      <c r="B16" s="55">
        <v>-1203</v>
      </c>
    </row>
    <row r="17" spans="1:2" ht="14.25">
      <c r="A17" s="2" t="s">
        <v>121</v>
      </c>
      <c r="B17" s="56">
        <v>64</v>
      </c>
    </row>
    <row r="18" spans="1:2" ht="14.25">
      <c r="A18" s="2" t="s">
        <v>5</v>
      </c>
      <c r="B18" s="56">
        <v>-19</v>
      </c>
    </row>
    <row r="19" spans="1:2" ht="14.25">
      <c r="A19" s="2" t="s">
        <v>122</v>
      </c>
      <c r="B19" s="57">
        <v>210</v>
      </c>
    </row>
    <row r="20" ht="6.75" customHeight="1">
      <c r="B20" s="56"/>
    </row>
    <row r="21" spans="1:3" ht="14.25">
      <c r="A21" s="2" t="s">
        <v>45</v>
      </c>
      <c r="B21" s="23">
        <f>SUM(B12:B19)</f>
        <v>5</v>
      </c>
      <c r="C21" s="54"/>
    </row>
    <row r="22" spans="2:3" ht="14.25">
      <c r="B22" s="23"/>
      <c r="C22" s="54"/>
    </row>
    <row r="23" spans="1:3" ht="14.25">
      <c r="A23" s="2" t="s">
        <v>77</v>
      </c>
      <c r="B23" s="23">
        <v>-49</v>
      </c>
      <c r="C23" s="33"/>
    </row>
    <row r="24" spans="1:3" ht="14.25">
      <c r="A24" s="2" t="s">
        <v>78</v>
      </c>
      <c r="B24" s="58">
        <v>84</v>
      </c>
      <c r="C24" s="33"/>
    </row>
    <row r="25" spans="2:3" ht="7.5" customHeight="1">
      <c r="B25" s="59"/>
      <c r="C25" s="33"/>
    </row>
    <row r="26" spans="2:3" ht="6" customHeight="1">
      <c r="B26" s="58"/>
      <c r="C26" s="33"/>
    </row>
    <row r="27" spans="1:3" ht="14.25">
      <c r="A27" s="2" t="s">
        <v>46</v>
      </c>
      <c r="B27" s="23">
        <f>SUM(B21:B24)</f>
        <v>40</v>
      </c>
      <c r="C27" s="54"/>
    </row>
    <row r="28" spans="2:3" ht="14.25">
      <c r="B28" s="23"/>
      <c r="C28" s="54"/>
    </row>
    <row r="29" spans="1:3" ht="14.25">
      <c r="A29" s="2" t="s">
        <v>76</v>
      </c>
      <c r="B29" s="23">
        <v>19</v>
      </c>
      <c r="C29" s="54"/>
    </row>
    <row r="30" spans="1:2" ht="14.25">
      <c r="A30" s="2" t="s">
        <v>210</v>
      </c>
      <c r="B30" s="23">
        <v>26</v>
      </c>
    </row>
    <row r="31" spans="1:2" ht="14.25">
      <c r="A31" s="2" t="s">
        <v>47</v>
      </c>
      <c r="B31" s="23">
        <v>930</v>
      </c>
    </row>
    <row r="32" ht="6.75" customHeight="1">
      <c r="B32" s="23"/>
    </row>
    <row r="33" spans="1:2" ht="14.25">
      <c r="A33" s="2" t="s">
        <v>211</v>
      </c>
      <c r="B33" s="52">
        <f>SUM(B27:B31)</f>
        <v>1015</v>
      </c>
    </row>
    <row r="35" ht="14.25">
      <c r="B35" s="58"/>
    </row>
    <row r="37" spans="1:3" ht="14.25">
      <c r="A37" s="2" t="s">
        <v>48</v>
      </c>
      <c r="B37" s="55">
        <f>B33</f>
        <v>1015</v>
      </c>
      <c r="C37" s="55"/>
    </row>
    <row r="38" spans="2:3" ht="8.25" customHeight="1">
      <c r="B38" s="55"/>
      <c r="C38" s="55"/>
    </row>
    <row r="39" spans="1:3" ht="14.25">
      <c r="A39" s="2" t="s">
        <v>228</v>
      </c>
      <c r="B39" s="55">
        <v>-64</v>
      </c>
      <c r="C39" s="55"/>
    </row>
    <row r="40" spans="2:3" ht="7.5" customHeight="1">
      <c r="B40" s="55"/>
      <c r="C40" s="55"/>
    </row>
    <row r="41" spans="1:3" ht="14.25">
      <c r="A41" s="2" t="s">
        <v>49</v>
      </c>
      <c r="B41" s="23">
        <v>7378</v>
      </c>
      <c r="C41" s="23"/>
    </row>
    <row r="42" spans="2:3" ht="4.5" customHeight="1">
      <c r="B42" s="23"/>
      <c r="C42" s="23"/>
    </row>
    <row r="43" spans="1:3" ht="15" thickBot="1">
      <c r="A43" s="2" t="s">
        <v>50</v>
      </c>
      <c r="B43" s="60">
        <f>SUM(B37:B41)</f>
        <v>8329</v>
      </c>
      <c r="C43" s="61"/>
    </row>
    <row r="44" ht="15" thickTop="1"/>
    <row r="45" ht="14.25">
      <c r="B45" s="33"/>
    </row>
    <row r="46" ht="14.25">
      <c r="A46" s="2" t="s">
        <v>189</v>
      </c>
    </row>
    <row r="47" ht="14.25">
      <c r="A47" s="2" t="s">
        <v>123</v>
      </c>
    </row>
  </sheetData>
  <sheetProtection password="CCE3" sheet="1" objects="1" scenarios="1"/>
  <printOptions horizontalCentered="1"/>
  <pageMargins left="0.5" right="0.5" top="0.75" bottom="0.5" header="0.5" footer="0.25"/>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sheetPr codeName="Sheet5"/>
  <dimension ref="A1:J104"/>
  <sheetViews>
    <sheetView workbookViewId="0" topLeftCell="A1">
      <selection activeCell="J4" sqref="J4"/>
    </sheetView>
  </sheetViews>
  <sheetFormatPr defaultColWidth="9.140625" defaultRowHeight="12.75"/>
  <cols>
    <col min="1" max="1" width="4.7109375" style="83" customWidth="1"/>
    <col min="2" max="2" width="29.421875" style="83" customWidth="1"/>
    <col min="3" max="4" width="7.7109375" style="83" customWidth="1"/>
    <col min="5" max="7" width="7.7109375" style="83" bestFit="1" customWidth="1"/>
    <col min="8" max="8" width="8.140625" style="83" customWidth="1"/>
    <col min="9" max="9" width="8.57421875" style="83" bestFit="1" customWidth="1"/>
    <col min="10" max="16384" width="9.140625" style="83" customWidth="1"/>
  </cols>
  <sheetData>
    <row r="1" ht="15">
      <c r="A1" s="37" t="s">
        <v>223</v>
      </c>
    </row>
    <row r="2" ht="15">
      <c r="A2" s="37" t="s">
        <v>222</v>
      </c>
    </row>
    <row r="3" ht="15">
      <c r="A3" s="37" t="s">
        <v>128</v>
      </c>
    </row>
    <row r="5" spans="1:2" ht="15">
      <c r="A5" s="88" t="s">
        <v>129</v>
      </c>
      <c r="B5" s="37" t="s">
        <v>60</v>
      </c>
    </row>
    <row r="7" ht="14.25">
      <c r="B7" s="83" t="s">
        <v>130</v>
      </c>
    </row>
    <row r="8" ht="14.25">
      <c r="B8" s="83" t="s">
        <v>131</v>
      </c>
    </row>
    <row r="9" ht="14.25">
      <c r="B9" s="83" t="s">
        <v>132</v>
      </c>
    </row>
    <row r="11" ht="14.25">
      <c r="B11" s="83" t="s">
        <v>230</v>
      </c>
    </row>
    <row r="12" ht="14.25">
      <c r="B12" s="83" t="s">
        <v>133</v>
      </c>
    </row>
    <row r="13" ht="14.25">
      <c r="B13" s="83" t="s">
        <v>134</v>
      </c>
    </row>
    <row r="14" ht="14.25">
      <c r="B14" s="83" t="s">
        <v>135</v>
      </c>
    </row>
    <row r="16" ht="14.25">
      <c r="B16" s="83" t="s">
        <v>136</v>
      </c>
    </row>
    <row r="17" ht="14.25">
      <c r="B17" s="83" t="s">
        <v>190</v>
      </c>
    </row>
    <row r="18" ht="14.25">
      <c r="B18" s="83" t="s">
        <v>191</v>
      </c>
    </row>
    <row r="19" ht="14.25">
      <c r="B19" s="83" t="s">
        <v>192</v>
      </c>
    </row>
    <row r="20" ht="14.25">
      <c r="B20" s="83" t="s">
        <v>193</v>
      </c>
    </row>
    <row r="22" spans="1:2" ht="15">
      <c r="A22" s="88" t="s">
        <v>137</v>
      </c>
      <c r="B22" s="37" t="s">
        <v>138</v>
      </c>
    </row>
    <row r="24" ht="14.25">
      <c r="B24" s="83" t="s">
        <v>139</v>
      </c>
    </row>
    <row r="26" spans="1:2" ht="15">
      <c r="A26" s="88" t="s">
        <v>140</v>
      </c>
      <c r="B26" s="37" t="s">
        <v>141</v>
      </c>
    </row>
    <row r="28" ht="14.25">
      <c r="B28" s="83" t="s">
        <v>252</v>
      </c>
    </row>
    <row r="30" spans="1:2" ht="15">
      <c r="A30" s="88" t="s">
        <v>142</v>
      </c>
      <c r="B30" s="37" t="s">
        <v>143</v>
      </c>
    </row>
    <row r="32" ht="14.25">
      <c r="B32" s="83" t="s">
        <v>144</v>
      </c>
    </row>
    <row r="33" ht="14.25">
      <c r="B33" s="83" t="s">
        <v>212</v>
      </c>
    </row>
    <row r="35" spans="1:2" ht="15">
      <c r="A35" s="88" t="s">
        <v>145</v>
      </c>
      <c r="B35" s="37" t="s">
        <v>94</v>
      </c>
    </row>
    <row r="37" ht="14.25">
      <c r="B37" s="83" t="s">
        <v>146</v>
      </c>
    </row>
    <row r="39" spans="1:2" ht="15">
      <c r="A39" s="88" t="s">
        <v>147</v>
      </c>
      <c r="B39" s="37" t="s">
        <v>148</v>
      </c>
    </row>
    <row r="41" ht="14.25">
      <c r="B41" s="83" t="s">
        <v>110</v>
      </c>
    </row>
    <row r="42" ht="14.25">
      <c r="B42" s="83" t="s">
        <v>149</v>
      </c>
    </row>
    <row r="44" spans="1:9" ht="15">
      <c r="A44" s="89" t="s">
        <v>150</v>
      </c>
      <c r="B44" s="4" t="s">
        <v>61</v>
      </c>
      <c r="C44" s="2"/>
      <c r="D44" s="2"/>
      <c r="E44" s="2"/>
      <c r="F44" s="2"/>
      <c r="G44" s="2"/>
      <c r="H44" s="3"/>
      <c r="I44" s="2"/>
    </row>
    <row r="45" spans="1:9" ht="15">
      <c r="A45" s="4"/>
      <c r="B45" s="4"/>
      <c r="C45" s="2"/>
      <c r="D45" s="2"/>
      <c r="E45" s="2"/>
      <c r="F45" s="2"/>
      <c r="G45" s="2"/>
      <c r="H45" s="105"/>
      <c r="I45" s="105"/>
    </row>
    <row r="46" spans="1:9" ht="14.25">
      <c r="A46" s="2"/>
      <c r="B46" s="2" t="s">
        <v>124</v>
      </c>
      <c r="C46" s="2"/>
      <c r="D46" s="2"/>
      <c r="E46" s="2"/>
      <c r="F46" s="2"/>
      <c r="G46" s="2"/>
      <c r="H46" s="106"/>
      <c r="I46" s="106"/>
    </row>
    <row r="47" spans="1:9" ht="14.25">
      <c r="A47" s="2"/>
      <c r="B47" s="2"/>
      <c r="C47" s="2"/>
      <c r="D47" s="2"/>
      <c r="E47" s="2"/>
      <c r="F47" s="2"/>
      <c r="G47" s="2"/>
      <c r="H47" s="8"/>
      <c r="I47" s="7"/>
    </row>
    <row r="48" spans="8:9" ht="14.25">
      <c r="H48" s="85"/>
      <c r="I48" s="85"/>
    </row>
    <row r="49" spans="1:10" ht="15">
      <c r="A49" s="90" t="s">
        <v>151</v>
      </c>
      <c r="B49" s="91" t="s">
        <v>152</v>
      </c>
      <c r="C49" s="11"/>
      <c r="D49" s="11"/>
      <c r="E49" s="11"/>
      <c r="F49" s="18"/>
      <c r="G49" s="18"/>
      <c r="H49" s="18"/>
      <c r="I49" s="18"/>
      <c r="J49" s="18"/>
    </row>
    <row r="50" spans="1:10" ht="14.25">
      <c r="A50" s="62"/>
      <c r="C50" s="64"/>
      <c r="D50" s="64"/>
      <c r="E50" s="64"/>
      <c r="F50" s="65"/>
      <c r="G50" s="65"/>
      <c r="H50" s="65"/>
      <c r="I50" s="65"/>
      <c r="J50" s="65"/>
    </row>
    <row r="51" spans="1:10" ht="14.25">
      <c r="A51" s="62"/>
      <c r="B51" s="63" t="s">
        <v>213</v>
      </c>
      <c r="C51" s="64"/>
      <c r="D51" s="64"/>
      <c r="E51" s="64"/>
      <c r="F51" s="66"/>
      <c r="G51" s="66"/>
      <c r="H51" s="66"/>
      <c r="I51" s="66"/>
      <c r="J51" s="66"/>
    </row>
    <row r="52" spans="1:10" ht="16.5">
      <c r="A52" s="62"/>
      <c r="B52" s="64"/>
      <c r="C52" s="107" t="s">
        <v>7</v>
      </c>
      <c r="D52" s="107"/>
      <c r="E52" s="107" t="s">
        <v>79</v>
      </c>
      <c r="F52" s="107"/>
      <c r="G52" s="107" t="s">
        <v>90</v>
      </c>
      <c r="H52" s="107"/>
      <c r="I52" s="108" t="s">
        <v>80</v>
      </c>
      <c r="J52" s="108"/>
    </row>
    <row r="53" spans="1:10" ht="14.25">
      <c r="A53" s="62"/>
      <c r="B53" s="64"/>
      <c r="C53" s="67" t="s">
        <v>117</v>
      </c>
      <c r="D53" s="67" t="s">
        <v>35</v>
      </c>
      <c r="E53" s="68" t="s">
        <v>117</v>
      </c>
      <c r="F53" s="68" t="s">
        <v>35</v>
      </c>
      <c r="G53" s="68" t="s">
        <v>117</v>
      </c>
      <c r="H53" s="68" t="s">
        <v>35</v>
      </c>
      <c r="I53" s="69" t="s">
        <v>117</v>
      </c>
      <c r="J53" s="69" t="s">
        <v>35</v>
      </c>
    </row>
    <row r="54" spans="1:10" ht="14.25">
      <c r="A54" s="62"/>
      <c r="B54" s="64"/>
      <c r="C54" s="70" t="s">
        <v>26</v>
      </c>
      <c r="D54" s="70" t="s">
        <v>26</v>
      </c>
      <c r="E54" s="70" t="s">
        <v>26</v>
      </c>
      <c r="F54" s="70" t="s">
        <v>26</v>
      </c>
      <c r="G54" s="70" t="s">
        <v>26</v>
      </c>
      <c r="H54" s="70" t="s">
        <v>26</v>
      </c>
      <c r="I54" s="70" t="s">
        <v>26</v>
      </c>
      <c r="J54" s="70" t="s">
        <v>26</v>
      </c>
    </row>
    <row r="55" spans="1:10" ht="14.25">
      <c r="A55" s="62"/>
      <c r="B55" s="64"/>
      <c r="C55" s="64"/>
      <c r="D55" s="64"/>
      <c r="E55" s="71"/>
      <c r="F55" s="72"/>
      <c r="G55" s="72"/>
      <c r="H55" s="72"/>
      <c r="I55" s="71"/>
      <c r="J55" s="72"/>
    </row>
    <row r="56" spans="1:10" ht="14.25">
      <c r="A56" s="62"/>
      <c r="B56" s="64" t="s">
        <v>88</v>
      </c>
      <c r="C56" s="64"/>
      <c r="D56" s="64"/>
      <c r="E56" s="71"/>
      <c r="F56" s="72"/>
      <c r="G56" s="72"/>
      <c r="H56" s="72"/>
      <c r="I56" s="71"/>
      <c r="J56" s="72"/>
    </row>
    <row r="57" spans="1:10" ht="14.25">
      <c r="A57" s="62"/>
      <c r="B57" s="64"/>
      <c r="C57" s="64"/>
      <c r="D57" s="64"/>
      <c r="E57" s="71"/>
      <c r="F57" s="72"/>
      <c r="G57" s="72"/>
      <c r="H57" s="72"/>
      <c r="I57" s="71"/>
      <c r="J57" s="72"/>
    </row>
    <row r="58" spans="1:10" ht="14.25">
      <c r="A58" s="62"/>
      <c r="B58" s="73" t="s">
        <v>18</v>
      </c>
      <c r="C58" s="64"/>
      <c r="D58" s="64"/>
      <c r="E58" s="71"/>
      <c r="F58" s="72"/>
      <c r="G58" s="72"/>
      <c r="H58" s="72"/>
      <c r="I58" s="71"/>
      <c r="J58" s="72"/>
    </row>
    <row r="59" spans="1:10" ht="14.25">
      <c r="A59" s="62"/>
      <c r="B59" s="64" t="s">
        <v>81</v>
      </c>
      <c r="C59" s="74">
        <v>1203</v>
      </c>
      <c r="D59" s="74">
        <v>819</v>
      </c>
      <c r="E59" s="71">
        <v>19</v>
      </c>
      <c r="F59" s="72">
        <v>20</v>
      </c>
      <c r="G59" s="72">
        <v>338</v>
      </c>
      <c r="H59" s="72">
        <v>327</v>
      </c>
      <c r="I59" s="71">
        <f>C59+E59+G59</f>
        <v>1560</v>
      </c>
      <c r="J59" s="72">
        <f>F59+D59+H59</f>
        <v>1166</v>
      </c>
    </row>
    <row r="60" spans="1:10" ht="14.25">
      <c r="A60" s="62"/>
      <c r="B60" s="64"/>
      <c r="C60" s="64"/>
      <c r="D60" s="64"/>
      <c r="E60" s="71"/>
      <c r="F60" s="72"/>
      <c r="G60" s="72"/>
      <c r="H60" s="72"/>
      <c r="I60" s="71"/>
      <c r="J60" s="72"/>
    </row>
    <row r="61" spans="1:10" ht="14.25">
      <c r="A61" s="62"/>
      <c r="B61" s="64" t="s">
        <v>82</v>
      </c>
      <c r="C61" s="75">
        <f aca="true" t="shared" si="0" ref="C61:J61">SUM(C59:C60)</f>
        <v>1203</v>
      </c>
      <c r="D61" s="75">
        <f t="shared" si="0"/>
        <v>819</v>
      </c>
      <c r="E61" s="76">
        <f t="shared" si="0"/>
        <v>19</v>
      </c>
      <c r="F61" s="77">
        <f t="shared" si="0"/>
        <v>20</v>
      </c>
      <c r="G61" s="77">
        <f t="shared" si="0"/>
        <v>338</v>
      </c>
      <c r="H61" s="77">
        <f t="shared" si="0"/>
        <v>327</v>
      </c>
      <c r="I61" s="76">
        <f t="shared" si="0"/>
        <v>1560</v>
      </c>
      <c r="J61" s="77">
        <f t="shared" si="0"/>
        <v>1166</v>
      </c>
    </row>
    <row r="62" spans="1:10" ht="14.25">
      <c r="A62" s="62"/>
      <c r="B62" s="64"/>
      <c r="C62" s="64"/>
      <c r="D62" s="64"/>
      <c r="E62" s="71"/>
      <c r="F62" s="72"/>
      <c r="G62" s="72"/>
      <c r="H62" s="72"/>
      <c r="I62" s="71"/>
      <c r="J62" s="72"/>
    </row>
    <row r="63" spans="1:10" ht="14.25">
      <c r="A63" s="62"/>
      <c r="B63" s="73" t="s">
        <v>83</v>
      </c>
      <c r="C63" s="64"/>
      <c r="D63" s="64"/>
      <c r="E63" s="71"/>
      <c r="F63" s="72"/>
      <c r="G63" s="72"/>
      <c r="H63" s="72"/>
      <c r="I63" s="71"/>
      <c r="J63" s="72"/>
    </row>
    <row r="64" spans="1:10" ht="14.25">
      <c r="A64" s="62"/>
      <c r="B64" s="64" t="s">
        <v>84</v>
      </c>
      <c r="C64" s="74">
        <v>993</v>
      </c>
      <c r="D64" s="74">
        <v>819</v>
      </c>
      <c r="E64" s="71">
        <v>19</v>
      </c>
      <c r="F64" s="72">
        <v>20</v>
      </c>
      <c r="G64" s="72">
        <v>290</v>
      </c>
      <c r="H64" s="72">
        <v>295</v>
      </c>
      <c r="I64" s="71">
        <f>E64+C64+G64</f>
        <v>1302</v>
      </c>
      <c r="J64" s="72">
        <f>F64+D64+H64</f>
        <v>1134</v>
      </c>
    </row>
    <row r="65" spans="1:10" ht="14.25">
      <c r="A65" s="62"/>
      <c r="B65" s="64" t="s">
        <v>85</v>
      </c>
      <c r="C65" s="78">
        <v>0</v>
      </c>
      <c r="D65" s="78">
        <v>0</v>
      </c>
      <c r="E65" s="71">
        <v>0</v>
      </c>
      <c r="F65" s="72">
        <v>0</v>
      </c>
      <c r="G65" s="72">
        <v>0</v>
      </c>
      <c r="H65" s="72">
        <v>0</v>
      </c>
      <c r="I65" s="79">
        <v>-349</v>
      </c>
      <c r="J65" s="80">
        <v>-293</v>
      </c>
    </row>
    <row r="66" spans="1:10" ht="14.25">
      <c r="A66" s="62"/>
      <c r="B66" s="64" t="s">
        <v>87</v>
      </c>
      <c r="C66" s="64"/>
      <c r="D66" s="64"/>
      <c r="E66" s="71"/>
      <c r="F66" s="72"/>
      <c r="G66" s="72"/>
      <c r="H66" s="72"/>
      <c r="I66" s="71">
        <f>SUM(I64:I65)</f>
        <v>953</v>
      </c>
      <c r="J66" s="72">
        <f>SUM(J64:J65)</f>
        <v>841</v>
      </c>
    </row>
    <row r="67" spans="1:10" ht="14.25">
      <c r="A67" s="62"/>
      <c r="B67" s="64" t="s">
        <v>86</v>
      </c>
      <c r="C67" s="64"/>
      <c r="D67" s="64"/>
      <c r="E67" s="71"/>
      <c r="F67" s="72"/>
      <c r="G67" s="72"/>
      <c r="H67" s="72"/>
      <c r="I67" s="71">
        <v>-284</v>
      </c>
      <c r="J67" s="72">
        <v>-278</v>
      </c>
    </row>
    <row r="68" spans="1:10" ht="15" thickBot="1">
      <c r="A68" s="62"/>
      <c r="B68" s="64" t="s">
        <v>89</v>
      </c>
      <c r="C68" s="64"/>
      <c r="D68" s="64"/>
      <c r="E68" s="71"/>
      <c r="F68" s="72"/>
      <c r="G68" s="72"/>
      <c r="H68" s="72"/>
      <c r="I68" s="81">
        <f>SUM(I66:I67)</f>
        <v>669</v>
      </c>
      <c r="J68" s="82">
        <f>SUM(J66:J67)</f>
        <v>563</v>
      </c>
    </row>
    <row r="69" spans="1:10" ht="15" thickTop="1">
      <c r="A69" s="62"/>
      <c r="B69" s="64"/>
      <c r="C69" s="64"/>
      <c r="D69" s="64"/>
      <c r="E69" s="71"/>
      <c r="F69" s="72"/>
      <c r="G69" s="72"/>
      <c r="H69" s="72"/>
      <c r="I69" s="71"/>
      <c r="J69" s="72"/>
    </row>
    <row r="70" spans="1:10" ht="14.25">
      <c r="A70" s="62"/>
      <c r="B70" s="63" t="s">
        <v>214</v>
      </c>
      <c r="C70" s="64"/>
      <c r="D70" s="64"/>
      <c r="E70" s="71"/>
      <c r="F70" s="72"/>
      <c r="G70" s="72"/>
      <c r="H70" s="72"/>
      <c r="I70" s="71"/>
      <c r="J70" s="72"/>
    </row>
    <row r="71" spans="1:10" ht="16.5">
      <c r="A71" s="62"/>
      <c r="B71" s="64"/>
      <c r="C71" s="107" t="s">
        <v>7</v>
      </c>
      <c r="D71" s="107"/>
      <c r="E71" s="107" t="s">
        <v>79</v>
      </c>
      <c r="F71" s="107"/>
      <c r="G71" s="107" t="s">
        <v>90</v>
      </c>
      <c r="H71" s="107"/>
      <c r="I71" s="108" t="s">
        <v>80</v>
      </c>
      <c r="J71" s="108"/>
    </row>
    <row r="72" spans="1:10" ht="14.25">
      <c r="A72" s="62"/>
      <c r="B72" s="64"/>
      <c r="C72" s="67" t="s">
        <v>117</v>
      </c>
      <c r="D72" s="67" t="s">
        <v>35</v>
      </c>
      <c r="E72" s="68" t="s">
        <v>117</v>
      </c>
      <c r="F72" s="68" t="s">
        <v>35</v>
      </c>
      <c r="G72" s="68" t="s">
        <v>117</v>
      </c>
      <c r="H72" s="68" t="s">
        <v>35</v>
      </c>
      <c r="I72" s="69" t="s">
        <v>117</v>
      </c>
      <c r="J72" s="69" t="s">
        <v>35</v>
      </c>
    </row>
    <row r="73" spans="1:10" ht="14.25">
      <c r="A73" s="62"/>
      <c r="B73" s="64"/>
      <c r="C73" s="70" t="s">
        <v>26</v>
      </c>
      <c r="D73" s="70" t="s">
        <v>26</v>
      </c>
      <c r="E73" s="70" t="s">
        <v>26</v>
      </c>
      <c r="F73" s="70" t="s">
        <v>26</v>
      </c>
      <c r="G73" s="70" t="s">
        <v>26</v>
      </c>
      <c r="H73" s="70" t="s">
        <v>26</v>
      </c>
      <c r="I73" s="70" t="s">
        <v>26</v>
      </c>
      <c r="J73" s="70" t="s">
        <v>26</v>
      </c>
    </row>
    <row r="74" spans="1:10" ht="14.25">
      <c r="A74" s="62"/>
      <c r="B74" s="64"/>
      <c r="C74" s="64"/>
      <c r="D74" s="64"/>
      <c r="E74" s="71"/>
      <c r="F74" s="72"/>
      <c r="G74" s="72"/>
      <c r="H74" s="72"/>
      <c r="I74" s="71"/>
      <c r="J74" s="72"/>
    </row>
    <row r="75" spans="1:10" ht="14.25">
      <c r="A75" s="62"/>
      <c r="B75" s="64" t="s">
        <v>88</v>
      </c>
      <c r="C75" s="64"/>
      <c r="D75" s="64"/>
      <c r="E75" s="71"/>
      <c r="F75" s="72"/>
      <c r="G75" s="72"/>
      <c r="H75" s="72"/>
      <c r="I75" s="71"/>
      <c r="J75" s="72"/>
    </row>
    <row r="76" spans="1:10" ht="14.25">
      <c r="A76" s="62"/>
      <c r="B76" s="64"/>
      <c r="C76" s="64"/>
      <c r="D76" s="64"/>
      <c r="E76" s="71"/>
      <c r="F76" s="72"/>
      <c r="G76" s="72"/>
      <c r="H76" s="72"/>
      <c r="I76" s="71"/>
      <c r="J76" s="72"/>
    </row>
    <row r="77" spans="1:10" ht="14.25">
      <c r="A77" s="62"/>
      <c r="B77" s="73" t="s">
        <v>18</v>
      </c>
      <c r="C77" s="64"/>
      <c r="D77" s="64"/>
      <c r="E77" s="71"/>
      <c r="F77" s="72"/>
      <c r="G77" s="72"/>
      <c r="H77" s="72"/>
      <c r="I77" s="71"/>
      <c r="J77" s="72"/>
    </row>
    <row r="78" spans="1:10" ht="14.25">
      <c r="A78" s="62"/>
      <c r="B78" s="64" t="s">
        <v>81</v>
      </c>
      <c r="C78" s="74">
        <f>C59-55</f>
        <v>1148</v>
      </c>
      <c r="D78" s="74">
        <f>D59-13</f>
        <v>806</v>
      </c>
      <c r="E78" s="71">
        <f>E59-9</f>
        <v>10</v>
      </c>
      <c r="F78" s="72">
        <f>F59-10</f>
        <v>10</v>
      </c>
      <c r="G78" s="72">
        <f>G59-170</f>
        <v>168</v>
      </c>
      <c r="H78" s="72">
        <f>H59-162</f>
        <v>165</v>
      </c>
      <c r="I78" s="71">
        <f>C78+E78+G78</f>
        <v>1326</v>
      </c>
      <c r="J78" s="72">
        <f>F78+D78+H78</f>
        <v>981</v>
      </c>
    </row>
    <row r="79" spans="1:10" ht="14.25">
      <c r="A79" s="62"/>
      <c r="B79" s="64"/>
      <c r="C79" s="64"/>
      <c r="D79" s="64"/>
      <c r="E79" s="71"/>
      <c r="F79" s="72"/>
      <c r="G79" s="72"/>
      <c r="H79" s="72"/>
      <c r="I79" s="71"/>
      <c r="J79" s="72"/>
    </row>
    <row r="80" spans="1:10" ht="14.25">
      <c r="A80" s="62"/>
      <c r="B80" s="64" t="s">
        <v>82</v>
      </c>
      <c r="C80" s="75">
        <f aca="true" t="shared" si="1" ref="C80:J80">SUM(C78:C79)</f>
        <v>1148</v>
      </c>
      <c r="D80" s="75">
        <f t="shared" si="1"/>
        <v>806</v>
      </c>
      <c r="E80" s="76">
        <f t="shared" si="1"/>
        <v>10</v>
      </c>
      <c r="F80" s="77">
        <f t="shared" si="1"/>
        <v>10</v>
      </c>
      <c r="G80" s="77">
        <f t="shared" si="1"/>
        <v>168</v>
      </c>
      <c r="H80" s="77">
        <f t="shared" si="1"/>
        <v>165</v>
      </c>
      <c r="I80" s="76">
        <f t="shared" si="1"/>
        <v>1326</v>
      </c>
      <c r="J80" s="77">
        <f t="shared" si="1"/>
        <v>981</v>
      </c>
    </row>
    <row r="81" spans="1:10" ht="14.25">
      <c r="A81" s="62"/>
      <c r="B81" s="64"/>
      <c r="C81" s="64"/>
      <c r="D81" s="64"/>
      <c r="E81" s="71"/>
      <c r="F81" s="72"/>
      <c r="G81" s="72"/>
      <c r="H81" s="72"/>
      <c r="I81" s="71"/>
      <c r="J81" s="72"/>
    </row>
    <row r="82" spans="1:10" ht="14.25">
      <c r="A82" s="11"/>
      <c r="B82" s="73" t="s">
        <v>83</v>
      </c>
      <c r="C82" s="64"/>
      <c r="D82" s="64"/>
      <c r="E82" s="71"/>
      <c r="F82" s="72"/>
      <c r="G82" s="72"/>
      <c r="H82" s="72"/>
      <c r="I82" s="71"/>
      <c r="J82" s="72"/>
    </row>
    <row r="83" spans="1:10" ht="14.25">
      <c r="A83" s="62"/>
      <c r="B83" s="64" t="s">
        <v>84</v>
      </c>
      <c r="C83" s="74">
        <f>C64-(-575)</f>
        <v>1568</v>
      </c>
      <c r="D83" s="74">
        <f>D59-13</f>
        <v>806</v>
      </c>
      <c r="E83" s="71">
        <f>E64-9</f>
        <v>10</v>
      </c>
      <c r="F83" s="72">
        <f>F64-10</f>
        <v>10</v>
      </c>
      <c r="G83" s="72">
        <f>G64-134</f>
        <v>156</v>
      </c>
      <c r="H83" s="72">
        <f>H64-149</f>
        <v>146</v>
      </c>
      <c r="I83" s="71">
        <f>E83+C83+G83</f>
        <v>1734</v>
      </c>
      <c r="J83" s="72">
        <f>F83+D83+H83</f>
        <v>962</v>
      </c>
    </row>
    <row r="84" spans="1:10" ht="14.25">
      <c r="A84" s="11"/>
      <c r="B84" s="64" t="s">
        <v>85</v>
      </c>
      <c r="C84" s="78">
        <v>0</v>
      </c>
      <c r="D84" s="78">
        <v>0</v>
      </c>
      <c r="E84" s="71">
        <v>0</v>
      </c>
      <c r="F84" s="72">
        <v>0</v>
      </c>
      <c r="G84" s="72">
        <v>0</v>
      </c>
      <c r="H84" s="72">
        <v>0</v>
      </c>
      <c r="I84" s="79">
        <v>-132</v>
      </c>
      <c r="J84" s="80">
        <f>J65+113</f>
        <v>-180</v>
      </c>
    </row>
    <row r="85" spans="1:10" ht="14.25">
      <c r="A85" s="11"/>
      <c r="B85" s="64" t="s">
        <v>87</v>
      </c>
      <c r="C85" s="64"/>
      <c r="D85" s="64"/>
      <c r="E85" s="71"/>
      <c r="F85" s="72"/>
      <c r="G85" s="72"/>
      <c r="H85" s="72"/>
      <c r="I85" s="71">
        <f>SUM(I83:I84)</f>
        <v>1602</v>
      </c>
      <c r="J85" s="72">
        <f>SUM(J83:J84)</f>
        <v>782</v>
      </c>
    </row>
    <row r="86" spans="1:10" ht="14.25">
      <c r="A86" s="11"/>
      <c r="B86" s="64" t="s">
        <v>86</v>
      </c>
      <c r="C86" s="64"/>
      <c r="D86" s="64"/>
      <c r="E86" s="71"/>
      <c r="F86" s="72"/>
      <c r="G86" s="72"/>
      <c r="H86" s="72"/>
      <c r="I86" s="71">
        <v>-260</v>
      </c>
      <c r="J86" s="72">
        <f>J67+40</f>
        <v>-238</v>
      </c>
    </row>
    <row r="87" spans="1:10" ht="15" thickBot="1">
      <c r="A87" s="11"/>
      <c r="B87" s="64" t="s">
        <v>89</v>
      </c>
      <c r="C87" s="64"/>
      <c r="D87" s="64"/>
      <c r="E87" s="71"/>
      <c r="F87" s="72"/>
      <c r="G87" s="72"/>
      <c r="H87" s="72"/>
      <c r="I87" s="81">
        <f>SUM(I85:I86)</f>
        <v>1342</v>
      </c>
      <c r="J87" s="82">
        <f>SUM(J85:J86)</f>
        <v>544</v>
      </c>
    </row>
    <row r="88" ht="15" thickTop="1"/>
    <row r="89" spans="1:2" ht="15">
      <c r="A89" s="88" t="s">
        <v>153</v>
      </c>
      <c r="B89" s="37" t="s">
        <v>154</v>
      </c>
    </row>
    <row r="91" ht="14.25">
      <c r="B91" s="83" t="s">
        <v>108</v>
      </c>
    </row>
    <row r="92" ht="14.25">
      <c r="B92" s="83" t="s">
        <v>109</v>
      </c>
    </row>
    <row r="94" spans="1:2" ht="15">
      <c r="A94" s="88" t="s">
        <v>155</v>
      </c>
      <c r="B94" s="37" t="s">
        <v>156</v>
      </c>
    </row>
    <row r="96" ht="14.25">
      <c r="B96" s="83" t="s">
        <v>161</v>
      </c>
    </row>
    <row r="98" spans="1:2" ht="15">
      <c r="A98" s="88" t="s">
        <v>157</v>
      </c>
      <c r="B98" s="37" t="s">
        <v>17</v>
      </c>
    </row>
    <row r="100" ht="14.25">
      <c r="B100" s="83" t="s">
        <v>158</v>
      </c>
    </row>
    <row r="102" spans="1:2" ht="15">
      <c r="A102" s="88" t="s">
        <v>159</v>
      </c>
      <c r="B102" s="37" t="s">
        <v>160</v>
      </c>
    </row>
    <row r="104" ht="14.25">
      <c r="B104" s="83" t="s">
        <v>22</v>
      </c>
    </row>
  </sheetData>
  <sheetProtection password="CCE3" sheet="1" objects="1" scenarios="1"/>
  <mergeCells count="10">
    <mergeCell ref="H45:I45"/>
    <mergeCell ref="H46:I46"/>
    <mergeCell ref="C71:D71"/>
    <mergeCell ref="E71:F71"/>
    <mergeCell ref="G71:H71"/>
    <mergeCell ref="I71:J71"/>
    <mergeCell ref="C52:D52"/>
    <mergeCell ref="E52:F52"/>
    <mergeCell ref="G52:H52"/>
    <mergeCell ref="I52:J52"/>
  </mergeCells>
  <printOptions horizontalCentered="1"/>
  <pageMargins left="0.5" right="0.5" top="0.75" bottom="0.5" header="0.25" footer="0.25"/>
  <pageSetup horizontalDpi="600" verticalDpi="600" orientation="portrait" paperSize="9" scale="85" r:id="rId2"/>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K131"/>
  <sheetViews>
    <sheetView workbookViewId="0" topLeftCell="A1">
      <selection activeCell="E7" sqref="E7"/>
    </sheetView>
  </sheetViews>
  <sheetFormatPr defaultColWidth="9.140625" defaultRowHeight="12.75"/>
  <cols>
    <col min="1" max="1" width="5.00390625" style="2" customWidth="1"/>
    <col min="2" max="4" width="9.140625" style="2" customWidth="1"/>
    <col min="5" max="5" width="8.28125" style="2" customWidth="1"/>
    <col min="6" max="6" width="12.421875" style="2" customWidth="1"/>
    <col min="7" max="7" width="15.140625" style="2" customWidth="1"/>
    <col min="8" max="8" width="12.57421875" style="3" customWidth="1"/>
    <col min="9" max="9" width="15.140625" style="2" customWidth="1"/>
    <col min="10" max="10" width="10.8515625" style="2" customWidth="1"/>
    <col min="11" max="16384" width="9.140625" style="2" customWidth="1"/>
  </cols>
  <sheetData>
    <row r="1" ht="15">
      <c r="A1" s="1" t="s">
        <v>223</v>
      </c>
    </row>
    <row r="2" ht="15">
      <c r="A2" s="1" t="s">
        <v>222</v>
      </c>
    </row>
    <row r="3" ht="15">
      <c r="A3" s="4" t="s">
        <v>162</v>
      </c>
    </row>
    <row r="5" spans="1:2" ht="15">
      <c r="A5" s="89" t="s">
        <v>163</v>
      </c>
      <c r="B5" s="4" t="s">
        <v>164</v>
      </c>
    </row>
    <row r="7" ht="14.25">
      <c r="B7" s="2" t="s">
        <v>248</v>
      </c>
    </row>
    <row r="8" ht="14.25">
      <c r="B8" s="2" t="s">
        <v>249</v>
      </c>
    </row>
    <row r="10" spans="1:2" ht="15">
      <c r="A10" s="89" t="s">
        <v>165</v>
      </c>
      <c r="B10" s="4" t="s">
        <v>166</v>
      </c>
    </row>
    <row r="11" spans="1:2" ht="15">
      <c r="A11" s="89"/>
      <c r="B11" s="4"/>
    </row>
    <row r="12" spans="1:10" ht="15">
      <c r="A12" s="89"/>
      <c r="B12" s="83" t="s">
        <v>239</v>
      </c>
      <c r="C12" s="83"/>
      <c r="D12" s="83"/>
      <c r="E12" s="83"/>
      <c r="F12" s="83"/>
      <c r="G12" s="83"/>
      <c r="H12" s="101"/>
      <c r="I12" s="83"/>
      <c r="J12" s="83"/>
    </row>
    <row r="13" spans="1:10" ht="15">
      <c r="A13" s="89"/>
      <c r="B13" s="83" t="s">
        <v>240</v>
      </c>
      <c r="C13" s="83"/>
      <c r="D13" s="83"/>
      <c r="E13" s="83"/>
      <c r="F13" s="83"/>
      <c r="G13" s="83"/>
      <c r="H13" s="101"/>
      <c r="I13" s="83"/>
      <c r="J13" s="83"/>
    </row>
    <row r="14" spans="1:10" ht="15">
      <c r="A14" s="89"/>
      <c r="B14" s="102" t="s">
        <v>231</v>
      </c>
      <c r="C14" s="83" t="s">
        <v>232</v>
      </c>
      <c r="D14" s="83"/>
      <c r="E14" s="83"/>
      <c r="F14" s="83"/>
      <c r="G14" s="83"/>
      <c r="H14" s="101"/>
      <c r="I14" s="83"/>
      <c r="J14" s="83"/>
    </row>
    <row r="15" spans="1:10" ht="15">
      <c r="A15" s="89"/>
      <c r="B15" s="102" t="s">
        <v>233</v>
      </c>
      <c r="C15" s="83" t="s">
        <v>234</v>
      </c>
      <c r="D15" s="83"/>
      <c r="E15" s="83"/>
      <c r="F15" s="83"/>
      <c r="G15" s="83"/>
      <c r="H15" s="101"/>
      <c r="I15" s="83"/>
      <c r="J15" s="83"/>
    </row>
    <row r="16" spans="1:10" ht="15">
      <c r="A16" s="89"/>
      <c r="B16" s="102" t="s">
        <v>235</v>
      </c>
      <c r="C16" s="83" t="s">
        <v>236</v>
      </c>
      <c r="D16" s="83"/>
      <c r="E16" s="83"/>
      <c r="F16" s="83"/>
      <c r="G16" s="83"/>
      <c r="H16" s="101"/>
      <c r="I16" s="83"/>
      <c r="J16" s="83"/>
    </row>
    <row r="17" spans="1:10" ht="15">
      <c r="A17" s="89"/>
      <c r="B17" s="102" t="s">
        <v>237</v>
      </c>
      <c r="C17" s="83" t="s">
        <v>253</v>
      </c>
      <c r="D17" s="83"/>
      <c r="E17" s="83"/>
      <c r="F17" s="83"/>
      <c r="G17" s="83"/>
      <c r="H17" s="101"/>
      <c r="I17" s="83"/>
      <c r="J17" s="83"/>
    </row>
    <row r="19" spans="1:2" ht="15">
      <c r="A19" s="89" t="s">
        <v>167</v>
      </c>
      <c r="B19" s="4" t="s">
        <v>168</v>
      </c>
    </row>
    <row r="20" spans="1:2" ht="15">
      <c r="A20" s="89"/>
      <c r="B20" s="4"/>
    </row>
    <row r="21" spans="1:2" ht="15">
      <c r="A21" s="89"/>
      <c r="B21" s="2" t="s">
        <v>250</v>
      </c>
    </row>
    <row r="22" spans="1:2" ht="15">
      <c r="A22" s="89"/>
      <c r="B22" s="2" t="s">
        <v>241</v>
      </c>
    </row>
    <row r="24" spans="1:2" ht="15">
      <c r="A24" s="89" t="s">
        <v>169</v>
      </c>
      <c r="B24" s="4" t="s">
        <v>170</v>
      </c>
    </row>
    <row r="26" ht="14.25">
      <c r="B26" s="2" t="s">
        <v>111</v>
      </c>
    </row>
    <row r="28" spans="1:2" ht="15">
      <c r="A28" s="89" t="s">
        <v>171</v>
      </c>
      <c r="B28" s="4" t="s">
        <v>1</v>
      </c>
    </row>
    <row r="29" spans="6:9" ht="14.25">
      <c r="F29" s="103" t="s">
        <v>62</v>
      </c>
      <c r="G29" s="103"/>
      <c r="H29" s="109" t="s">
        <v>63</v>
      </c>
      <c r="I29" s="109"/>
    </row>
    <row r="30" spans="6:9" ht="14.25">
      <c r="F30" s="5" t="s">
        <v>64</v>
      </c>
      <c r="G30" s="5" t="s">
        <v>65</v>
      </c>
      <c r="H30" s="6" t="s">
        <v>64</v>
      </c>
      <c r="I30" s="5" t="s">
        <v>65</v>
      </c>
    </row>
    <row r="31" spans="6:9" ht="14.25">
      <c r="F31" s="5" t="s">
        <v>14</v>
      </c>
      <c r="G31" s="5" t="s">
        <v>14</v>
      </c>
      <c r="H31" s="6" t="s">
        <v>14</v>
      </c>
      <c r="I31" s="5" t="s">
        <v>14</v>
      </c>
    </row>
    <row r="32" spans="6:9" ht="14.25">
      <c r="F32" s="86" t="str">
        <f>H32</f>
        <v>30.6.2003</v>
      </c>
      <c r="G32" s="87" t="str">
        <f>I32</f>
        <v>30.6.2002</v>
      </c>
      <c r="H32" s="86" t="s">
        <v>198</v>
      </c>
      <c r="I32" s="5" t="s">
        <v>199</v>
      </c>
    </row>
    <row r="34" spans="6:9" ht="14.25">
      <c r="F34" s="6" t="s">
        <v>26</v>
      </c>
      <c r="G34" s="5" t="s">
        <v>26</v>
      </c>
      <c r="H34" s="6" t="s">
        <v>26</v>
      </c>
      <c r="I34" s="5" t="s">
        <v>26</v>
      </c>
    </row>
    <row r="36" ht="14.25">
      <c r="B36" s="2" t="s">
        <v>174</v>
      </c>
    </row>
    <row r="37" spans="2:9" ht="14.25">
      <c r="B37" s="2" t="s">
        <v>68</v>
      </c>
      <c r="F37" s="3">
        <f>H37-3</f>
        <v>41</v>
      </c>
      <c r="G37" s="2">
        <f>I37-1</f>
        <v>193</v>
      </c>
      <c r="H37" s="3">
        <v>44</v>
      </c>
      <c r="I37" s="2">
        <v>194</v>
      </c>
    </row>
    <row r="38" spans="2:9" ht="14.25">
      <c r="B38" s="2" t="s">
        <v>69</v>
      </c>
      <c r="F38" s="94">
        <f>H38-21</f>
        <v>252</v>
      </c>
      <c r="G38" s="24">
        <f>I38-39</f>
        <v>45</v>
      </c>
      <c r="H38" s="94">
        <v>273</v>
      </c>
      <c r="I38" s="24">
        <v>84</v>
      </c>
    </row>
    <row r="39" spans="6:9" ht="14.25">
      <c r="F39" s="7">
        <f>SUM(F37:F38)</f>
        <v>293</v>
      </c>
      <c r="G39" s="7">
        <f>SUM(G37:G38)</f>
        <v>238</v>
      </c>
      <c r="H39" s="8">
        <f>SUM(H37:H38)</f>
        <v>317</v>
      </c>
      <c r="I39" s="7">
        <f>SUM(I37:I38)</f>
        <v>278</v>
      </c>
    </row>
    <row r="40" spans="2:9" ht="14.25">
      <c r="B40" s="2" t="s">
        <v>215</v>
      </c>
      <c r="F40" s="7"/>
      <c r="G40" s="7"/>
      <c r="H40" s="8"/>
      <c r="I40" s="7"/>
    </row>
    <row r="41" spans="2:9" ht="14.25">
      <c r="B41" s="95" t="s">
        <v>216</v>
      </c>
      <c r="F41" s="8">
        <f>H41</f>
        <v>-33</v>
      </c>
      <c r="G41" s="96">
        <v>0</v>
      </c>
      <c r="H41" s="8">
        <v>-33</v>
      </c>
      <c r="I41" s="96">
        <v>0</v>
      </c>
    </row>
    <row r="42" spans="6:9" ht="15" thickBot="1">
      <c r="F42" s="9">
        <f>SUM(F39:F41)</f>
        <v>260</v>
      </c>
      <c r="G42" s="9">
        <f>SUM(G39:G41)</f>
        <v>238</v>
      </c>
      <c r="H42" s="10">
        <f>SUM(H39:H41)</f>
        <v>284</v>
      </c>
      <c r="I42" s="9">
        <f>SUM(I39:I41)</f>
        <v>278</v>
      </c>
    </row>
    <row r="43" spans="6:9" ht="15" thickTop="1">
      <c r="F43" s="7"/>
      <c r="G43" s="7"/>
      <c r="H43" s="8"/>
      <c r="I43" s="7"/>
    </row>
    <row r="44" spans="1:9" ht="14.25">
      <c r="A44" s="11"/>
      <c r="B44" s="12" t="s">
        <v>103</v>
      </c>
      <c r="C44" s="11"/>
      <c r="D44" s="11"/>
      <c r="E44" s="11"/>
      <c r="F44" s="11"/>
      <c r="G44" s="11"/>
      <c r="H44" s="11"/>
      <c r="I44" s="11"/>
    </row>
    <row r="45" spans="1:9" ht="14.25">
      <c r="A45" s="11"/>
      <c r="B45" s="11" t="s">
        <v>102</v>
      </c>
      <c r="C45" s="11"/>
      <c r="D45" s="11"/>
      <c r="E45" s="11"/>
      <c r="F45" s="11"/>
      <c r="G45" s="11"/>
      <c r="H45" s="11"/>
      <c r="I45" s="11"/>
    </row>
    <row r="46" spans="1:9" ht="14.25">
      <c r="A46" s="11"/>
      <c r="B46" s="11"/>
      <c r="C46" s="11"/>
      <c r="D46" s="11"/>
      <c r="E46" s="11"/>
      <c r="F46" s="11"/>
      <c r="G46" s="11"/>
      <c r="H46" s="13" t="s">
        <v>104</v>
      </c>
      <c r="I46" s="13" t="s">
        <v>105</v>
      </c>
    </row>
    <row r="47" spans="1:9" ht="14.25">
      <c r="A47" s="11"/>
      <c r="B47" s="11"/>
      <c r="C47" s="11"/>
      <c r="D47" s="11"/>
      <c r="E47" s="11"/>
      <c r="F47" s="11"/>
      <c r="G47" s="11"/>
      <c r="H47" s="13" t="s">
        <v>14</v>
      </c>
      <c r="I47" s="13" t="s">
        <v>106</v>
      </c>
    </row>
    <row r="48" spans="1:9" ht="14.25">
      <c r="A48" s="11"/>
      <c r="B48" s="11"/>
      <c r="C48" s="11"/>
      <c r="D48" s="11"/>
      <c r="E48" s="11"/>
      <c r="F48" s="11"/>
      <c r="G48" s="11"/>
      <c r="H48" s="14" t="s">
        <v>8</v>
      </c>
      <c r="I48" s="14" t="s">
        <v>8</v>
      </c>
    </row>
    <row r="49" spans="1:11" ht="14.25">
      <c r="A49" s="11"/>
      <c r="B49" s="11"/>
      <c r="C49" s="11"/>
      <c r="D49" s="11"/>
      <c r="E49" s="11"/>
      <c r="F49" s="11"/>
      <c r="G49" s="11"/>
      <c r="H49" s="14"/>
      <c r="I49" s="14"/>
      <c r="K49" s="3"/>
    </row>
    <row r="50" spans="1:11" ht="15" thickBot="1">
      <c r="A50" s="11"/>
      <c r="B50" s="15" t="s">
        <v>99</v>
      </c>
      <c r="C50" s="15"/>
      <c r="D50" s="15"/>
      <c r="E50" s="15"/>
      <c r="F50" s="15"/>
      <c r="H50" s="16">
        <v>1602</v>
      </c>
      <c r="I50" s="17">
        <v>953</v>
      </c>
      <c r="K50" s="3"/>
    </row>
    <row r="51" spans="1:11" ht="15" thickTop="1">
      <c r="A51" s="11"/>
      <c r="B51" s="15"/>
      <c r="C51" s="15"/>
      <c r="D51" s="15"/>
      <c r="E51" s="15"/>
      <c r="F51" s="15"/>
      <c r="H51" s="18"/>
      <c r="I51" s="19"/>
      <c r="K51" s="3"/>
    </row>
    <row r="52" spans="1:11" ht="14.25">
      <c r="A52" s="11"/>
      <c r="B52" s="15" t="s">
        <v>100</v>
      </c>
      <c r="C52" s="15"/>
      <c r="D52" s="15"/>
      <c r="E52" s="15"/>
      <c r="F52" s="15"/>
      <c r="H52" s="19">
        <f>H50*28%</f>
        <v>448.56000000000006</v>
      </c>
      <c r="I52" s="19">
        <f>ROUND(I50*28%,0)</f>
        <v>267</v>
      </c>
      <c r="K52" s="3"/>
    </row>
    <row r="53" spans="1:11" ht="14.25">
      <c r="A53" s="11"/>
      <c r="B53" s="15" t="s">
        <v>101</v>
      </c>
      <c r="C53" s="15"/>
      <c r="D53" s="15"/>
      <c r="E53" s="15"/>
      <c r="F53" s="15"/>
      <c r="H53" s="19">
        <v>-85</v>
      </c>
      <c r="I53" s="19">
        <v>156</v>
      </c>
      <c r="K53" s="3"/>
    </row>
    <row r="54" spans="1:11" ht="14.25">
      <c r="A54" s="11"/>
      <c r="B54" s="15" t="s">
        <v>107</v>
      </c>
      <c r="C54" s="15"/>
      <c r="D54" s="15"/>
      <c r="E54" s="15"/>
      <c r="F54" s="15"/>
      <c r="H54" s="18">
        <v>-71</v>
      </c>
      <c r="I54" s="19">
        <v>-106</v>
      </c>
      <c r="K54" s="3"/>
    </row>
    <row r="55" spans="1:11" ht="15" thickBot="1">
      <c r="A55" s="11"/>
      <c r="B55" s="15"/>
      <c r="C55" s="15"/>
      <c r="D55" s="15"/>
      <c r="E55" s="15"/>
      <c r="F55" s="15"/>
      <c r="H55" s="20">
        <f>SUM(H52:H54)</f>
        <v>292.56000000000006</v>
      </c>
      <c r="I55" s="20">
        <f>SUM(I52:I54)</f>
        <v>317</v>
      </c>
      <c r="K55" s="3"/>
    </row>
    <row r="56" spans="6:9" ht="15" thickTop="1">
      <c r="F56" s="21"/>
      <c r="G56" s="21"/>
      <c r="H56" s="21"/>
      <c r="I56" s="21"/>
    </row>
    <row r="57" spans="1:2" ht="15">
      <c r="A57" s="89" t="s">
        <v>172</v>
      </c>
      <c r="B57" s="4" t="s">
        <v>173</v>
      </c>
    </row>
    <row r="59" ht="14.25">
      <c r="B59" s="83" t="s">
        <v>246</v>
      </c>
    </row>
    <row r="61" spans="1:2" ht="15">
      <c r="A61" s="89" t="s">
        <v>175</v>
      </c>
      <c r="B61" s="4" t="s">
        <v>70</v>
      </c>
    </row>
    <row r="63" ht="14.25">
      <c r="B63" s="2" t="s">
        <v>217</v>
      </c>
    </row>
    <row r="64" ht="14.25">
      <c r="B64" s="2" t="s">
        <v>187</v>
      </c>
    </row>
    <row r="65" ht="14.25">
      <c r="B65" s="2" t="s">
        <v>186</v>
      </c>
    </row>
    <row r="67" ht="14.25">
      <c r="B67" s="2" t="s">
        <v>114</v>
      </c>
    </row>
    <row r="68" ht="14.25">
      <c r="I68" s="5" t="s">
        <v>26</v>
      </c>
    </row>
    <row r="70" spans="2:9" ht="14.25">
      <c r="B70" s="2" t="s">
        <v>95</v>
      </c>
      <c r="I70" s="22">
        <v>4882</v>
      </c>
    </row>
    <row r="71" spans="2:9" ht="14.25">
      <c r="B71" s="2" t="s">
        <v>71</v>
      </c>
      <c r="I71" s="23">
        <v>-1013</v>
      </c>
    </row>
    <row r="72" ht="14.25">
      <c r="I72" s="24"/>
    </row>
    <row r="73" spans="2:9" ht="14.25">
      <c r="B73" s="2" t="s">
        <v>127</v>
      </c>
      <c r="I73" s="22">
        <f>SUM(I70:I72)</f>
        <v>3869</v>
      </c>
    </row>
    <row r="74" ht="14.25" customHeight="1" thickBot="1">
      <c r="I74" s="25"/>
    </row>
    <row r="75" ht="15" thickTop="1"/>
    <row r="76" spans="2:9" ht="15" thickBot="1">
      <c r="B76" s="2" t="s">
        <v>218</v>
      </c>
      <c r="I76" s="26">
        <v>73490</v>
      </c>
    </row>
    <row r="77" ht="15" thickTop="1"/>
    <row r="78" spans="1:2" ht="15">
      <c r="A78" s="89" t="s">
        <v>176</v>
      </c>
      <c r="B78" s="4" t="s">
        <v>177</v>
      </c>
    </row>
    <row r="80" ht="14.25">
      <c r="B80" s="2" t="s">
        <v>112</v>
      </c>
    </row>
    <row r="81" ht="14.25">
      <c r="B81" s="2" t="s">
        <v>72</v>
      </c>
    </row>
    <row r="83" spans="1:3" ht="15">
      <c r="A83" s="89" t="s">
        <v>178</v>
      </c>
      <c r="B83" s="4" t="s">
        <v>15</v>
      </c>
      <c r="C83" s="4"/>
    </row>
    <row r="85" ht="14.25">
      <c r="B85" s="2" t="s">
        <v>219</v>
      </c>
    </row>
    <row r="87" spans="1:2" ht="15">
      <c r="A87" s="89" t="s">
        <v>179</v>
      </c>
      <c r="B87" s="4" t="s">
        <v>13</v>
      </c>
    </row>
    <row r="89" ht="14.25">
      <c r="B89" s="2" t="s">
        <v>73</v>
      </c>
    </row>
    <row r="90" ht="14.25">
      <c r="B90" s="2" t="s">
        <v>72</v>
      </c>
    </row>
    <row r="92" spans="1:2" ht="15">
      <c r="A92" s="89" t="s">
        <v>180</v>
      </c>
      <c r="B92" s="4" t="s">
        <v>66</v>
      </c>
    </row>
    <row r="94" ht="14.25">
      <c r="B94" s="2" t="s">
        <v>23</v>
      </c>
    </row>
    <row r="96" spans="1:2" ht="15">
      <c r="A96" s="89" t="s">
        <v>181</v>
      </c>
      <c r="B96" s="4" t="s">
        <v>61</v>
      </c>
    </row>
    <row r="98" ht="14.25">
      <c r="B98" s="2" t="s">
        <v>229</v>
      </c>
    </row>
    <row r="99" ht="14.25">
      <c r="B99" s="83" t="s">
        <v>251</v>
      </c>
    </row>
    <row r="101" ht="14.25">
      <c r="I101" s="5" t="s">
        <v>243</v>
      </c>
    </row>
    <row r="102" spans="8:9" ht="16.5">
      <c r="H102" s="98" t="s">
        <v>242</v>
      </c>
      <c r="I102" s="99" t="s">
        <v>244</v>
      </c>
    </row>
    <row r="103" spans="8:9" ht="14.25">
      <c r="H103" s="6" t="s">
        <v>2</v>
      </c>
      <c r="I103" s="5" t="s">
        <v>245</v>
      </c>
    </row>
    <row r="104" spans="2:9" ht="14.25">
      <c r="B104" s="2" t="s">
        <v>125</v>
      </c>
      <c r="H104" s="3">
        <v>94464</v>
      </c>
      <c r="I104" s="2">
        <v>3.6</v>
      </c>
    </row>
    <row r="105" spans="2:9" ht="14.25">
      <c r="B105" s="2" t="s">
        <v>126</v>
      </c>
      <c r="H105" s="3">
        <v>160588</v>
      </c>
      <c r="I105" s="2">
        <v>6.1</v>
      </c>
    </row>
    <row r="107" spans="8:9" ht="15" thickBot="1">
      <c r="H107" s="10">
        <f>SUM(H104:H106)</f>
        <v>255052</v>
      </c>
      <c r="I107" s="100">
        <f>SUM(I104:I106)</f>
        <v>9.7</v>
      </c>
    </row>
    <row r="108" ht="15" thickTop="1"/>
    <row r="109" spans="1:2" ht="15">
      <c r="A109" s="89" t="s">
        <v>182</v>
      </c>
      <c r="B109" s="4" t="s">
        <v>67</v>
      </c>
    </row>
    <row r="110" spans="1:2" ht="15">
      <c r="A110" s="89"/>
      <c r="B110" s="4"/>
    </row>
    <row r="111" spans="1:2" ht="15">
      <c r="A111" s="89"/>
      <c r="B111" s="2" t="s">
        <v>183</v>
      </c>
    </row>
    <row r="112" spans="1:2" ht="15">
      <c r="A112" s="89"/>
      <c r="B112" s="2" t="s">
        <v>184</v>
      </c>
    </row>
    <row r="114" spans="6:9" ht="14.25">
      <c r="F114" s="103" t="s">
        <v>62</v>
      </c>
      <c r="G114" s="103"/>
      <c r="H114" s="109" t="s">
        <v>63</v>
      </c>
      <c r="I114" s="109"/>
    </row>
    <row r="115" spans="6:9" ht="14.25">
      <c r="F115" s="5" t="s">
        <v>64</v>
      </c>
      <c r="G115" s="5" t="s">
        <v>65</v>
      </c>
      <c r="H115" s="6" t="s">
        <v>64</v>
      </c>
      <c r="I115" s="5" t="s">
        <v>65</v>
      </c>
    </row>
    <row r="116" spans="6:9" ht="14.25">
      <c r="F116" s="5" t="s">
        <v>14</v>
      </c>
      <c r="G116" s="5" t="s">
        <v>14</v>
      </c>
      <c r="H116" s="6" t="s">
        <v>14</v>
      </c>
      <c r="I116" s="5" t="s">
        <v>14</v>
      </c>
    </row>
    <row r="117" spans="6:9" ht="14.25">
      <c r="F117" s="6" t="str">
        <f>H117</f>
        <v>30.6.2003</v>
      </c>
      <c r="G117" s="5" t="str">
        <f>I117</f>
        <v>30.6.2002</v>
      </c>
      <c r="H117" s="6" t="s">
        <v>198</v>
      </c>
      <c r="I117" s="5" t="s">
        <v>199</v>
      </c>
    </row>
    <row r="119" spans="6:9" ht="14.25">
      <c r="F119" s="6" t="s">
        <v>26</v>
      </c>
      <c r="G119" s="5" t="s">
        <v>26</v>
      </c>
      <c r="H119" s="6" t="s">
        <v>26</v>
      </c>
      <c r="I119" s="5" t="s">
        <v>26</v>
      </c>
    </row>
    <row r="121" spans="2:9" ht="14.25">
      <c r="B121" s="2" t="s">
        <v>220</v>
      </c>
      <c r="F121" s="23">
        <v>1342</v>
      </c>
      <c r="G121" s="2">
        <v>544</v>
      </c>
      <c r="H121" s="3">
        <v>669</v>
      </c>
      <c r="I121" s="2">
        <v>563</v>
      </c>
    </row>
    <row r="123" spans="2:9" ht="14.25">
      <c r="B123" s="2" t="s">
        <v>93</v>
      </c>
      <c r="F123" s="23">
        <v>2624</v>
      </c>
      <c r="G123" s="23">
        <v>2624</v>
      </c>
      <c r="H123" s="3">
        <v>2624</v>
      </c>
      <c r="I123" s="23">
        <v>2624</v>
      </c>
    </row>
    <row r="124" spans="6:9" ht="14.25">
      <c r="F124" s="23"/>
      <c r="G124" s="23"/>
      <c r="I124" s="23"/>
    </row>
    <row r="125" spans="2:9" ht="14.25">
      <c r="B125" s="2" t="s">
        <v>194</v>
      </c>
      <c r="F125" s="92">
        <f>(F121/F123)*100</f>
        <v>51.143292682926834</v>
      </c>
      <c r="G125" s="92">
        <f>(G121/G123)*100</f>
        <v>20.73170731707317</v>
      </c>
      <c r="H125" s="93">
        <f>(H121/H123)*100</f>
        <v>25.495426829268293</v>
      </c>
      <c r="I125" s="92">
        <f>(I121/I123)*100</f>
        <v>21.45579268292683</v>
      </c>
    </row>
    <row r="126" spans="6:9" ht="15" thickBot="1">
      <c r="F126" s="25"/>
      <c r="G126" s="25"/>
      <c r="H126" s="27"/>
      <c r="I126" s="25"/>
    </row>
    <row r="127" ht="15" thickTop="1"/>
    <row r="128" spans="1:2" ht="15">
      <c r="A128" s="89" t="s">
        <v>185</v>
      </c>
      <c r="B128" s="4" t="s">
        <v>113</v>
      </c>
    </row>
    <row r="130" ht="14.25">
      <c r="B130" s="2" t="s">
        <v>247</v>
      </c>
    </row>
    <row r="131" ht="14.25">
      <c r="B131" s="97"/>
    </row>
  </sheetData>
  <sheetProtection password="CCE3" sheet="1" objects="1" scenarios="1"/>
  <mergeCells count="4">
    <mergeCell ref="F29:G29"/>
    <mergeCell ref="H29:I29"/>
    <mergeCell ref="F114:G114"/>
    <mergeCell ref="H114:I114"/>
  </mergeCells>
  <printOptions horizontalCentered="1"/>
  <pageMargins left="0.5118110236220472" right="0.5118110236220472" top="0.7086614173228347" bottom="0.4330708661417323" header="0.2362204724409449" footer="0.2362204724409449"/>
  <pageSetup horizontalDpi="600" verticalDpi="600" orientation="portrait" paperSize="9" scale="81" r:id="rId2"/>
  <rowBreaks count="2" manualBreakCount="2">
    <brk id="56" max="10" man="1"/>
    <brk id="10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Eddie</cp:lastModifiedBy>
  <cp:lastPrinted>2003-08-28T10:48:22Z</cp:lastPrinted>
  <dcterms:created xsi:type="dcterms:W3CDTF">1999-03-30T08:50:13Z</dcterms:created>
  <dcterms:modified xsi:type="dcterms:W3CDTF">2003-08-29T06:56:58Z</dcterms:modified>
  <cp:category/>
  <cp:version/>
  <cp:contentType/>
  <cp:contentStatus/>
</cp:coreProperties>
</file>