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1"/>
  </bookViews>
  <sheets>
    <sheet name="Condensed BS" sheetId="1" r:id="rId1"/>
    <sheet name="Condensed IS" sheetId="2" r:id="rId2"/>
    <sheet name="Condensed CF" sheetId="3" r:id="rId3"/>
    <sheet name="Condensed Equity" sheetId="4" r:id="rId4"/>
    <sheet name="Sheet 5" sheetId="5" r:id="rId5"/>
  </sheets>
  <externalReferences>
    <externalReference r:id="rId8"/>
    <externalReference r:id="rId9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BS'!$A$1:$E$69</definedName>
    <definedName name="_xlnm.Print_Area" localSheetId="2">'Condensed CF'!$A$1:$M$73</definedName>
    <definedName name="_xlnm.Print_Area" localSheetId="1">'Condensed IS'!$A$1:$L$43</definedName>
    <definedName name="Print_Area_MI" localSheetId="0">'Condensed BS'!#REF!</definedName>
    <definedName name="Print_Area_MI">#REF!</definedName>
    <definedName name="SCHEDULE">'[2]Con P&amp;L'!#REF!</definedName>
    <definedName name="Z_35DC6002_0DF5_4C61_9A86_6887B2C6C6C5_.wvu.Cols" localSheetId="2" hidden="1">'Condensed CF'!$I:$I</definedName>
    <definedName name="Z_35DC6002_0DF5_4C61_9A86_6887B2C6C6C5_.wvu.Cols" localSheetId="1" hidden="1">'Condensed IS'!$J:$J</definedName>
    <definedName name="Z_35DC6002_0DF5_4C61_9A86_6887B2C6C6C5_.wvu.PrintArea" localSheetId="0" hidden="1">'Condensed BS'!$A$1:$E$69</definedName>
    <definedName name="Z_35DC6002_0DF5_4C61_9A86_6887B2C6C6C5_.wvu.PrintArea" localSheetId="2" hidden="1">'Condensed CF'!$A$1:$M$73</definedName>
    <definedName name="Z_35DC6002_0DF5_4C61_9A86_6887B2C6C6C5_.wvu.PrintArea" localSheetId="1" hidden="1">'Condensed IS'!$A$1:$L$43</definedName>
    <definedName name="Z_35DC6002_0DF5_4C61_9A86_6887B2C6C6C5_.wvu.Rows" localSheetId="0" hidden="1">'Condensed BS'!$14:$14,'Condensed BS'!$26:$26,'Condensed BS'!$34:$34,'Condensed BS'!$73:$73</definedName>
    <definedName name="Z_35DC6002_0DF5_4C61_9A86_6887B2C6C6C5_.wvu.Rows" localSheetId="3" hidden="1">'Condensed Equity'!$14:$19</definedName>
    <definedName name="Z_7BDA2C0E_A3ED_4D54_A85A_924D0238D0FF_.wvu.Cols" localSheetId="2" hidden="1">'Condensed CF'!$I:$I</definedName>
    <definedName name="Z_7BDA2C0E_A3ED_4D54_A85A_924D0238D0FF_.wvu.Cols" localSheetId="1" hidden="1">'Condensed IS'!$J:$J</definedName>
    <definedName name="Z_7BDA2C0E_A3ED_4D54_A85A_924D0238D0FF_.wvu.PrintArea" localSheetId="0" hidden="1">'Condensed BS'!$A$1:$E$69</definedName>
    <definedName name="Z_7BDA2C0E_A3ED_4D54_A85A_924D0238D0FF_.wvu.PrintArea" localSheetId="2" hidden="1">'Condensed CF'!$A$1:$M$73</definedName>
    <definedName name="Z_7BDA2C0E_A3ED_4D54_A85A_924D0238D0FF_.wvu.PrintArea" localSheetId="1" hidden="1">'Condensed IS'!$A$1:$L$43</definedName>
    <definedName name="Z_7BDA2C0E_A3ED_4D54_A85A_924D0238D0FF_.wvu.Rows" localSheetId="0" hidden="1">'Condensed BS'!$14:$14,'Condensed BS'!$26:$26,'Condensed BS'!$34:$34,'Condensed BS'!$73:$73</definedName>
    <definedName name="Z_7BDA2C0E_A3ED_4D54_A85A_924D0238D0FF_.wvu.Rows" localSheetId="3" hidden="1">'Condensed Equity'!$14:$19</definedName>
    <definedName name="Z_A0D7AF82_A05E_11D9_BFFB_0030F11E48C4_.wvu.Cols" localSheetId="2" hidden="1">'Condensed CF'!$I:$I</definedName>
    <definedName name="Z_A0D7AF82_A05E_11D9_BFFB_0030F11E48C4_.wvu.Cols" localSheetId="1" hidden="1">'Condensed IS'!$J:$J</definedName>
    <definedName name="Z_A0D7AF82_A05E_11D9_BFFB_0030F11E48C4_.wvu.PrintArea" localSheetId="0" hidden="1">'Condensed BS'!$A$1:$E$69</definedName>
    <definedName name="Z_A0D7AF82_A05E_11D9_BFFB_0030F11E48C4_.wvu.PrintArea" localSheetId="2" hidden="1">'Condensed CF'!$A$1:$M$73</definedName>
    <definedName name="Z_A0D7AF82_A05E_11D9_BFFB_0030F11E48C4_.wvu.PrintArea" localSheetId="1" hidden="1">'Condensed IS'!$A$1:$L$43</definedName>
    <definedName name="Z_A0D7AF82_A05E_11D9_BFFB_0030F11E48C4_.wvu.Rows" localSheetId="0" hidden="1">'Condensed BS'!$14:$14,'Condensed BS'!$26:$26,'Condensed BS'!$34:$34,'Condensed BS'!$73:$73</definedName>
    <definedName name="Z_A0D7AF82_A05E_11D9_BFFB_0030F11E48C4_.wvu.Rows" localSheetId="3" hidden="1">'Condensed Equity'!$14:$19</definedName>
  </definedNames>
  <calcPr fullCalcOnLoad="1"/>
</workbook>
</file>

<file path=xl/sharedStrings.xml><?xml version="1.0" encoding="utf-8"?>
<sst xmlns="http://schemas.openxmlformats.org/spreadsheetml/2006/main" count="161" uniqueCount="137">
  <si>
    <t>Real property assets</t>
  </si>
  <si>
    <t>Development properties</t>
  </si>
  <si>
    <t>Inventories</t>
  </si>
  <si>
    <t>Deferred taxation</t>
  </si>
  <si>
    <t>Total</t>
  </si>
  <si>
    <t>GOODWILL ON CONSOLIDATION</t>
  </si>
  <si>
    <t>RM</t>
  </si>
  <si>
    <t>(RM)</t>
  </si>
  <si>
    <t>3 month</t>
  </si>
  <si>
    <t>Revenue</t>
  </si>
  <si>
    <t>Issued and fully</t>
  </si>
  <si>
    <t>paid ordinary shares</t>
  </si>
  <si>
    <t>of RM1.00 each</t>
  </si>
  <si>
    <t>Number</t>
  </si>
  <si>
    <t>Nominal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</si>
  <si>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</si>
  <si>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</si>
  <si>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</si>
  <si>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</si>
  <si>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</si>
  <si>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</si>
  <si>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</si>
  <si>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</si>
  <si>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</si>
  <si>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</si>
  <si>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</si>
  <si>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</si>
  <si>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</si>
  <si>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Investments in unconsolidated subsidiary companies</t>
  </si>
  <si>
    <t>Current Assets</t>
  </si>
  <si>
    <t>Investments in associated companies</t>
  </si>
  <si>
    <t>Other investments</t>
  </si>
  <si>
    <t>Lease and hire-purchase receivables</t>
  </si>
  <si>
    <t>Goodwill arising on consolidation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</si>
  <si>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</si>
  <si>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</si>
  <si>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</si>
  <si>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</si>
  <si>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</si>
  <si>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</si>
  <si>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</si>
  <si>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Amount owing to associated companies</t>
  </si>
  <si>
    <t>Hire-purchase and lease payables</t>
  </si>
  <si>
    <t>Term loan instruments</t>
  </si>
  <si>
    <t>Redeemable Convertible Loan Stocks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</si>
  <si>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</si>
  <si>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</si>
  <si>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</si>
  <si>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</si>
  <si>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</si>
  <si>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</si>
  <si>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Total Liabilities</t>
  </si>
  <si>
    <t>Long Term Liabilities</t>
  </si>
  <si>
    <t>Represented by:</t>
  </si>
  <si>
    <t>Issued capital</t>
  </si>
  <si>
    <t>3 months ended</t>
  </si>
  <si>
    <t>NET TANGIBLE ASSETS PER SHARE (SEN)</t>
  </si>
  <si>
    <t>Expenses excluding finance cost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</si>
  <si>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</si>
  <si>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</si>
  <si>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</si>
  <si>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</si>
  <si>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</si>
  <si>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</si>
  <si>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</si>
  <si>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CASH FLOWS FROM / (USED IN) FINANCING ACTIVITIES</t>
  </si>
  <si>
    <t>Taxation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</si>
  <si>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</si>
  <si>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</si>
  <si>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</si>
  <si>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</si>
  <si>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Associate company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</si>
  <si>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</si>
  <si>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</si>
  <si>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</si>
  <si>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</si>
  <si>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</si>
  <si>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Proceed from disposal of fixed assets</t>
  </si>
  <si>
    <t>Repayment of HP and lease payables</t>
  </si>
  <si>
    <t>Investment properties</t>
  </si>
  <si>
    <t xml:space="preserve">Shareholders' Equity </t>
  </si>
  <si>
    <t>Year-to-date</t>
  </si>
  <si>
    <t xml:space="preserve">  Property development expenditure</t>
  </si>
  <si>
    <t>Other operating income</t>
  </si>
  <si>
    <t>Finance cost</t>
  </si>
  <si>
    <t>-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</si>
  <si>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</si>
  <si>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</si>
  <si>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</si>
  <si>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</si>
  <si>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</si>
  <si>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 xml:space="preserve">  Gain on disposal of fixed assets</t>
  </si>
  <si>
    <t>Net profit for the year</t>
  </si>
  <si>
    <t>(The explanatory notes form an integral part of and should be read in conjunction with this interim report)</t>
  </si>
  <si>
    <t>At 1 January 2003</t>
  </si>
  <si>
    <t>At 31 December 2003 / 1 January 2004</t>
  </si>
  <si>
    <t xml:space="preserve">Purchase of other investment </t>
  </si>
  <si>
    <t>31-Dec-2003</t>
  </si>
  <si>
    <t>NET INCREASE / (DECREASE) IN CASH AND CASH EQUIVALENTS</t>
  </si>
  <si>
    <t>CASH AND CASH EQUIVALENTS AT BEGINNING OF PERIOD</t>
  </si>
  <si>
    <t xml:space="preserve">  Allowance / (Write back) for doubtful debts</t>
  </si>
  <si>
    <t xml:space="preserve">  (Write back) for diminution in values</t>
  </si>
  <si>
    <t>Net Cash From Financing Activities</t>
  </si>
  <si>
    <t xml:space="preserve"> Cash on hand and at banks</t>
  </si>
  <si>
    <t xml:space="preserve"> Bank overdrafts</t>
  </si>
  <si>
    <t>CASH AND CASH EQUIVALENTS AT END OF PERIOD COMPRISE THE FOLLOWING:</t>
  </si>
  <si>
    <t>Net Current Asset / (Liabilities)</t>
  </si>
  <si>
    <t>Retained Profit / (Accumulated Losses)</t>
  </si>
  <si>
    <t xml:space="preserve"> Fixed deposits with licensed banks</t>
  </si>
  <si>
    <t>Net Cash From / (Used In) Investing Activities</t>
  </si>
  <si>
    <t>Net drawdown of term loans</t>
  </si>
  <si>
    <t>Retained Profit /</t>
  </si>
  <si>
    <t>(Accumulated loss)</t>
  </si>
  <si>
    <t>Gain from disposal of quoted investment</t>
  </si>
  <si>
    <t xml:space="preserve">  Gain on disposal of quoted investment</t>
  </si>
  <si>
    <t>Acquisition of subsidiary company</t>
  </si>
  <si>
    <t>INTERIM REPORT FOR THE PERIOD ENDED 31 DECEMBER 2004</t>
  </si>
  <si>
    <t>31-Dec-2004</t>
  </si>
  <si>
    <t>31.12.2004</t>
  </si>
  <si>
    <t>31.12.2003</t>
  </si>
  <si>
    <t>At 31 December 2004</t>
  </si>
  <si>
    <t>Goodwill written-off</t>
  </si>
  <si>
    <t>Net loss for the financial period</t>
  </si>
  <si>
    <t>12 months ended</t>
  </si>
  <si>
    <t>Profit / (Loss) before tax</t>
  </si>
  <si>
    <t xml:space="preserve">  Goodwill written off</t>
  </si>
  <si>
    <t xml:space="preserve">  Revaluation surplus</t>
  </si>
  <si>
    <t>(Loss) / Profit from operations</t>
  </si>
  <si>
    <t>(Loss) / Profit before taxation</t>
  </si>
  <si>
    <t>(Loss) / Profit after taxation</t>
  </si>
  <si>
    <t>Net (loss) / profit for the period</t>
  </si>
  <si>
    <t>Basic (loss) / earnings per ordinary share (sen)</t>
  </si>
  <si>
    <t>Net Cash From / (Used) In Operating Activities</t>
  </si>
  <si>
    <t xml:space="preserve">  Bad debts recovered</t>
  </si>
  <si>
    <t xml:space="preserve">  Gain on disposal of subsidiry companies</t>
  </si>
  <si>
    <t>Proceed from disposal of quoted investment / subsidiary company</t>
  </si>
  <si>
    <t>Reversal from revaluation deficit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</si>
</sst>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 * #,##0.00_ ;_ * \-#,##0.00_ ;_ * &quot;-&quot;??_ ;_ @_ "/>
    <numFmt numFmtId="185" formatCode="_(* #,##0_);_(* \(#,##0\);_(* &quot;-&quot;??_);_(@_)"/>
    <numFmt numFmtId="186" formatCode="\$#,##0.00;\(\$#,##0.00\)"/>
    <numFmt numFmtId="187" formatCode="\$#,##0;\(\$#,##0\)"/>
    <numFmt numFmtId="188" formatCode="#,##0;\(#,##0\)"/>
    <numFmt numFmtId="189" formatCode="#,##0;[Red]\(#,##0\)"/>
    <numFmt numFmtId="190" formatCode="#,##0.00;\(#,##0.00\)"/>
    <numFmt numFmtId="191" formatCode="#,##0.0000_);[Red]\(#,##0.0000\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#,##0.0_);\(#,##0.0\)"/>
    <numFmt numFmtId="198" formatCode="#,##0.0_);[Red]\(#,##0.0\)"/>
    <numFmt numFmtId="199" formatCode="0.0"/>
    <numFmt numFmtId="200" formatCode="0.00_);\(0.00\)"/>
    <numFmt numFmtId="201" formatCode="0.0_);\(0.0\)"/>
    <numFmt numFmtId="202" formatCode="0_);\(0\)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;[Red]\(#,##0.0\)"/>
    <numFmt numFmtId="209" formatCode="#,##0.00;[Red]\(#,##0.00\)"/>
    <numFmt numFmtId="210" formatCode="#,##0.000;[Red]\(#,##0.000\)"/>
    <numFmt numFmtId="211" formatCode="#,##0.0000;[Red]\(#,##0.0000\)"/>
    <numFmt numFmtId="212" formatCode="0_);[Red]\(0\)"/>
    <numFmt numFmtId="213" formatCode="[$-409]dddd\,\ mmmm\ dd\,\ yyyy"/>
    <numFmt numFmtId="214" formatCode="[$-409]d\-mmm\-yyyy;@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" fillId="0" borderId="0">
      <alignment/>
      <protection/>
    </xf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3" fillId="0" borderId="0">
      <alignment/>
      <protection/>
    </xf>
    <xf numFmtId="0" fontId="4" fillId="0" borderId="0" applyProtection="0">
      <alignment/>
    </xf>
    <xf numFmtId="187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center"/>
    </xf>
    <xf numFmtId="185" fontId="9" fillId="0" borderId="2" xfId="15" applyNumberFormat="1" applyFont="1" applyBorder="1" applyAlignment="1">
      <alignment horizontal="center"/>
    </xf>
    <xf numFmtId="185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85" fontId="11" fillId="0" borderId="3" xfId="15" applyNumberFormat="1" applyFont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9" fontId="15" fillId="0" borderId="0" xfId="37" applyNumberFormat="1" applyFont="1" applyBorder="1" applyAlignment="1">
      <alignment/>
      <protection/>
    </xf>
    <xf numFmtId="189" fontId="16" fillId="0" borderId="0" xfId="18" applyNumberFormat="1" applyFont="1" applyBorder="1" applyAlignment="1" applyProtection="1">
      <alignment/>
      <protection/>
    </xf>
    <xf numFmtId="189" fontId="12" fillId="0" borderId="0" xfId="37" applyNumberFormat="1" applyFont="1" applyBorder="1" applyAlignment="1">
      <alignment/>
      <protection/>
    </xf>
    <xf numFmtId="185" fontId="15" fillId="0" borderId="0" xfId="15" applyNumberFormat="1" applyFont="1" applyBorder="1" applyAlignment="1">
      <alignment/>
    </xf>
    <xf numFmtId="185" fontId="15" fillId="0" borderId="0" xfId="15" applyNumberFormat="1" applyFont="1" applyBorder="1" applyAlignment="1">
      <alignment horizontal="center"/>
    </xf>
    <xf numFmtId="171" fontId="15" fillId="0" borderId="0" xfId="15" applyNumberFormat="1" applyFont="1" applyBorder="1" applyAlignment="1">
      <alignment/>
    </xf>
    <xf numFmtId="189" fontId="15" fillId="0" borderId="0" xfId="37" applyNumberFormat="1" applyFont="1" applyBorder="1" applyAlignment="1">
      <alignment horizontal="center"/>
      <protection/>
    </xf>
    <xf numFmtId="189" fontId="15" fillId="0" borderId="0" xfId="37" applyNumberFormat="1" applyFont="1" applyAlignment="1">
      <alignment/>
      <protection/>
    </xf>
    <xf numFmtId="189" fontId="15" fillId="0" borderId="0" xfId="37" applyNumberFormat="1" applyFont="1" applyAlignment="1">
      <alignment horizontal="center"/>
      <protection/>
    </xf>
    <xf numFmtId="189" fontId="8" fillId="0" borderId="0" xfId="18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189" fontId="8" fillId="0" borderId="0" xfId="18" applyNumberFormat="1" applyFont="1" applyBorder="1" applyAlignment="1" applyProtection="1">
      <alignment horizontal="left"/>
      <protection/>
    </xf>
    <xf numFmtId="189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9" fontId="8" fillId="0" borderId="0" xfId="18" applyNumberFormat="1" applyFont="1" applyFill="1" applyBorder="1" applyAlignment="1">
      <alignment/>
    </xf>
    <xf numFmtId="189" fontId="8" fillId="0" borderId="0" xfId="18" applyNumberFormat="1" applyFont="1" applyFill="1" applyBorder="1" applyAlignment="1">
      <alignment horizontal="center"/>
    </xf>
    <xf numFmtId="189" fontId="8" fillId="0" borderId="0" xfId="18" applyNumberFormat="1" applyFont="1" applyFill="1" applyBorder="1" applyAlignment="1">
      <alignment horizontal="right"/>
    </xf>
    <xf numFmtId="189" fontId="8" fillId="0" borderId="0" xfId="18" applyNumberFormat="1" applyFont="1" applyFill="1" applyBorder="1" applyAlignment="1" applyProtection="1" quotePrefix="1">
      <alignment horizontal="right"/>
      <protection/>
    </xf>
    <xf numFmtId="189" fontId="8" fillId="0" borderId="3" xfId="18" applyNumberFormat="1" applyFont="1" applyFill="1" applyBorder="1" applyAlignment="1" applyProtection="1">
      <alignment horizontal="right"/>
      <protection/>
    </xf>
    <xf numFmtId="185" fontId="8" fillId="0" borderId="0" xfId="15" applyNumberFormat="1" applyFont="1" applyBorder="1" applyAlignment="1" applyProtection="1">
      <alignment/>
      <protection/>
    </xf>
    <xf numFmtId="185" fontId="8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>
      <alignment/>
      <protection/>
    </xf>
    <xf numFmtId="185" fontId="3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 quotePrefix="1">
      <alignment horizontal="left"/>
      <protection/>
    </xf>
    <xf numFmtId="185" fontId="3" fillId="0" borderId="0" xfId="15" applyNumberFormat="1" applyFont="1" applyBorder="1" applyAlignment="1">
      <alignment/>
    </xf>
    <xf numFmtId="185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2" fillId="0" borderId="0" xfId="15" applyNumberFormat="1" applyFont="1" applyBorder="1" applyAlignment="1">
      <alignment horizontal="center"/>
    </xf>
    <xf numFmtId="185" fontId="8" fillId="0" borderId="0" xfId="15" applyNumberFormat="1" applyFont="1" applyBorder="1" applyAlignment="1">
      <alignment/>
    </xf>
    <xf numFmtId="189" fontId="3" fillId="0" borderId="0" xfId="37" applyNumberFormat="1" applyFont="1" applyBorder="1" applyAlignment="1">
      <alignment/>
      <protection/>
    </xf>
    <xf numFmtId="189" fontId="3" fillId="0" borderId="0" xfId="37" applyNumberFormat="1" applyFont="1" applyBorder="1" applyAlignment="1">
      <alignment horizontal="center"/>
      <protection/>
    </xf>
    <xf numFmtId="189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85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85" fontId="9" fillId="0" borderId="0" xfId="15" applyNumberFormat="1" applyFont="1" applyAlignment="1">
      <alignment vertical="top" wrapText="1"/>
    </xf>
    <xf numFmtId="185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85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85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9" fontId="23" fillId="0" borderId="0" xfId="18" applyNumberFormat="1" applyFont="1" applyBorder="1" applyAlignment="1" applyProtection="1">
      <alignment horizontal="left"/>
      <protection/>
    </xf>
    <xf numFmtId="185" fontId="3" fillId="0" borderId="0" xfId="15" applyNumberFormat="1" applyFont="1" applyBorder="1" applyAlignment="1" applyProtection="1">
      <alignment horizontal="left"/>
      <protection/>
    </xf>
    <xf numFmtId="189" fontId="12" fillId="0" borderId="0" xfId="18" applyNumberFormat="1" applyFont="1" applyBorder="1" applyAlignment="1" applyProtection="1" quotePrefix="1">
      <alignment horizontal="center"/>
      <protection/>
    </xf>
    <xf numFmtId="189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85" fontId="11" fillId="0" borderId="4" xfId="15" applyNumberFormat="1" applyFont="1" applyBorder="1" applyAlignment="1">
      <alignment horizontal="center"/>
    </xf>
    <xf numFmtId="185" fontId="8" fillId="0" borderId="3" xfId="15" applyNumberFormat="1" applyFont="1" applyBorder="1" applyAlignment="1" applyProtection="1">
      <alignment/>
      <protection/>
    </xf>
    <xf numFmtId="171" fontId="11" fillId="0" borderId="0" xfId="15" applyNumberFormat="1" applyFont="1" applyBorder="1" applyAlignment="1" quotePrefix="1">
      <alignment horizontal="right"/>
    </xf>
    <xf numFmtId="185" fontId="11" fillId="0" borderId="0" xfId="15" applyNumberFormat="1" applyFont="1" applyAlignment="1">
      <alignment horizontal="center"/>
    </xf>
    <xf numFmtId="189" fontId="8" fillId="0" borderId="0" xfId="38" applyNumberFormat="1" applyFont="1" applyFill="1" applyAlignment="1">
      <alignment vertical="center"/>
      <protection/>
    </xf>
    <xf numFmtId="189" fontId="8" fillId="0" borderId="0" xfId="18" applyNumberFormat="1" applyFont="1" applyAlignment="1">
      <alignment/>
    </xf>
    <xf numFmtId="185" fontId="3" fillId="0" borderId="5" xfId="15" applyNumberFormat="1" applyFont="1" applyBorder="1" applyAlignment="1">
      <alignment/>
    </xf>
    <xf numFmtId="185" fontId="3" fillId="0" borderId="6" xfId="15" applyNumberFormat="1" applyFont="1" applyBorder="1" applyAlignment="1">
      <alignment/>
    </xf>
    <xf numFmtId="185" fontId="3" fillId="0" borderId="7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3" fillId="0" borderId="3" xfId="15" applyNumberFormat="1" applyFont="1" applyBorder="1" applyAlignment="1">
      <alignment/>
    </xf>
    <xf numFmtId="185" fontId="3" fillId="0" borderId="4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9" fontId="8" fillId="0" borderId="0" xfId="37" applyNumberFormat="1" applyFont="1" applyAlignment="1">
      <alignment/>
      <protection/>
    </xf>
    <xf numFmtId="189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38" fontId="11" fillId="0" borderId="1" xfId="15" applyNumberFormat="1" applyFont="1" applyBorder="1" applyAlignment="1">
      <alignment horizontal="right"/>
    </xf>
    <xf numFmtId="185" fontId="9" fillId="0" borderId="0" xfId="15" applyNumberFormat="1" applyFont="1" applyAlignment="1">
      <alignment/>
    </xf>
    <xf numFmtId="185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38" fontId="9" fillId="0" borderId="0" xfId="0" applyNumberFormat="1" applyFont="1" applyAlignment="1">
      <alignment/>
    </xf>
    <xf numFmtId="185" fontId="8" fillId="0" borderId="5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 quotePrefix="1">
      <alignment horizontal="right"/>
      <protection/>
    </xf>
    <xf numFmtId="200" fontId="11" fillId="0" borderId="0" xfId="15" applyNumberFormat="1" applyFont="1" applyBorder="1" applyAlignment="1">
      <alignment horizontal="right"/>
    </xf>
    <xf numFmtId="185" fontId="11" fillId="0" borderId="1" xfId="15" applyNumberFormat="1" applyFont="1" applyBorder="1" applyAlignment="1">
      <alignment horizontal="right"/>
    </xf>
    <xf numFmtId="185" fontId="11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/>
    </xf>
    <xf numFmtId="0" fontId="3" fillId="0" borderId="0" xfId="0" applyFont="1" applyAlignment="1">
      <alignment/>
    </xf>
    <xf numFmtId="185" fontId="9" fillId="0" borderId="3" xfId="0" applyNumberFormat="1" applyFont="1" applyBorder="1" applyAlignment="1">
      <alignment vertical="top" wrapText="1"/>
    </xf>
    <xf numFmtId="185" fontId="9" fillId="0" borderId="3" xfId="0" applyNumberFormat="1" applyFont="1" applyBorder="1" applyAlignment="1">
      <alignment/>
    </xf>
    <xf numFmtId="15" fontId="11" fillId="0" borderId="3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/>
    </xf>
    <xf numFmtId="185" fontId="11" fillId="0" borderId="3" xfId="15" applyNumberFormat="1" applyFont="1" applyBorder="1" applyAlignment="1">
      <alignment/>
    </xf>
    <xf numFmtId="171" fontId="9" fillId="0" borderId="0" xfId="15" applyFont="1" applyBorder="1" applyAlignment="1">
      <alignment/>
    </xf>
    <xf numFmtId="185" fontId="11" fillId="0" borderId="1" xfId="15" applyNumberFormat="1" applyFont="1" applyBorder="1" applyAlignment="1">
      <alignment/>
    </xf>
    <xf numFmtId="0" fontId="9" fillId="0" borderId="8" xfId="0" applyFont="1" applyBorder="1" applyAlignment="1">
      <alignment vertical="center"/>
    </xf>
    <xf numFmtId="185" fontId="9" fillId="0" borderId="8" xfId="15" applyNumberFormat="1" applyFont="1" applyBorder="1" applyAlignment="1">
      <alignment vertical="center" wrapText="1"/>
    </xf>
    <xf numFmtId="185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85" fontId="14" fillId="0" borderId="0" xfId="0" applyNumberFormat="1" applyFont="1" applyAlignment="1">
      <alignment horizontal="left" wrapText="1"/>
    </xf>
    <xf numFmtId="185" fontId="11" fillId="0" borderId="1" xfId="15" applyNumberFormat="1" applyFont="1" applyBorder="1" applyAlignment="1">
      <alignment horizontal="center"/>
    </xf>
    <xf numFmtId="214" fontId="11" fillId="0" borderId="0" xfId="0" applyNumberFormat="1" applyFont="1" applyAlignment="1" quotePrefix="1">
      <alignment horizontal="right"/>
    </xf>
    <xf numFmtId="214" fontId="9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5" fontId="11" fillId="0" borderId="3" xfId="15" applyNumberFormat="1" applyFont="1" applyFill="1" applyBorder="1" applyAlignment="1">
      <alignment horizontal="center"/>
    </xf>
    <xf numFmtId="185" fontId="11" fillId="0" borderId="0" xfId="15" applyNumberFormat="1" applyFont="1" applyFill="1" applyBorder="1" applyAlignment="1">
      <alignment horizontal="center"/>
    </xf>
    <xf numFmtId="185" fontId="8" fillId="0" borderId="0" xfId="15" applyNumberFormat="1" applyFont="1" applyFill="1" applyBorder="1" applyAlignment="1" applyProtection="1">
      <alignment/>
      <protection/>
    </xf>
    <xf numFmtId="185" fontId="8" fillId="0" borderId="0" xfId="15" applyNumberFormat="1" applyFont="1" applyFill="1" applyBorder="1" applyAlignment="1">
      <alignment/>
    </xf>
    <xf numFmtId="185" fontId="8" fillId="0" borderId="7" xfId="15" applyNumberFormat="1" applyFont="1" applyFill="1" applyBorder="1" applyAlignment="1" applyProtection="1">
      <alignment/>
      <protection/>
    </xf>
    <xf numFmtId="185" fontId="8" fillId="0" borderId="3" xfId="15" applyNumberFormat="1" applyFont="1" applyFill="1" applyBorder="1" applyAlignment="1">
      <alignment/>
    </xf>
    <xf numFmtId="185" fontId="11" fillId="0" borderId="0" xfId="15" applyNumberFormat="1" applyFont="1" applyFill="1" applyAlignment="1">
      <alignment horizontal="center"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9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3"/>
  <sheetViews>
    <sheetView showGridLines="0" zoomScale="85" zoomScaleNormal="85" workbookViewId="0" topLeftCell="A1">
      <selection activeCell="C9" sqref="C9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100" customWidth="1"/>
    <col min="4" max="4" width="5.7109375" style="59" customWidth="1"/>
    <col min="5" max="5" width="13.28125" style="59" customWidth="1"/>
    <col min="6" max="16384" width="12.7109375" style="26" customWidth="1"/>
  </cols>
  <sheetData>
    <row r="1" spans="1:5" ht="15.75" customHeight="1">
      <c r="A1" s="38" t="s">
        <v>19</v>
      </c>
      <c r="B1" s="83"/>
      <c r="C1" s="91"/>
      <c r="E1" s="61"/>
    </row>
    <row r="2" spans="1:5" ht="15.75" customHeight="1">
      <c r="A2" s="38" t="s">
        <v>116</v>
      </c>
      <c r="B2" s="83"/>
      <c r="C2" s="91"/>
      <c r="E2" s="101"/>
    </row>
    <row r="3" spans="1:3" ht="15.75" customHeight="1">
      <c r="A3" s="35"/>
      <c r="B3" s="83"/>
      <c r="C3" s="91"/>
    </row>
    <row r="4" spans="1:3" ht="14.25" customHeight="1">
      <c r="A4" s="148" t="s">
        <v>23</v>
      </c>
      <c r="B4" s="149"/>
      <c r="C4" s="149"/>
    </row>
    <row r="5" spans="1:3" ht="12.75" customHeight="1">
      <c r="A5" s="81"/>
      <c r="B5" s="84"/>
      <c r="C5" s="92"/>
    </row>
    <row r="6" spans="1:3" ht="15" customHeight="1">
      <c r="A6" s="27"/>
      <c r="B6" s="84"/>
      <c r="C6" s="92"/>
    </row>
    <row r="7" spans="1:5" s="28" customFormat="1" ht="12" customHeight="1">
      <c r="A7" s="44"/>
      <c r="B7" s="45"/>
      <c r="C7" s="46" t="s">
        <v>21</v>
      </c>
      <c r="D7" s="61"/>
      <c r="E7" s="46" t="s">
        <v>21</v>
      </c>
    </row>
    <row r="8" spans="1:5" s="28" customFormat="1" ht="12" customHeight="1">
      <c r="A8" s="44"/>
      <c r="B8" s="45"/>
      <c r="C8" s="47" t="s">
        <v>117</v>
      </c>
      <c r="D8" s="61"/>
      <c r="E8" s="47" t="s">
        <v>97</v>
      </c>
    </row>
    <row r="9" spans="1:5" s="28" customFormat="1" ht="12" customHeight="1">
      <c r="A9" s="44"/>
      <c r="B9" s="45"/>
      <c r="C9" s="48" t="s">
        <v>6</v>
      </c>
      <c r="D9" s="61"/>
      <c r="E9" s="48" t="s">
        <v>6</v>
      </c>
    </row>
    <row r="10" spans="1:5" s="29" customFormat="1" ht="12" customHeight="1">
      <c r="A10" s="49" t="s">
        <v>27</v>
      </c>
      <c r="B10" s="50"/>
      <c r="C10" s="141"/>
      <c r="D10" s="54"/>
      <c r="E10" s="54"/>
    </row>
    <row r="11" spans="1:5" s="29" customFormat="1" ht="12" customHeight="1">
      <c r="A11" s="51" t="s">
        <v>17</v>
      </c>
      <c r="B11" s="85"/>
      <c r="C11" s="142">
        <v>22305333</v>
      </c>
      <c r="D11" s="54"/>
      <c r="E11" s="54">
        <v>22437970</v>
      </c>
    </row>
    <row r="12" spans="1:5" s="29" customFormat="1" ht="12" customHeight="1">
      <c r="A12" s="82" t="s">
        <v>79</v>
      </c>
      <c r="B12" s="85"/>
      <c r="C12" s="142">
        <v>210122778</v>
      </c>
      <c r="D12" s="54"/>
      <c r="E12" s="54">
        <v>205716377</v>
      </c>
    </row>
    <row r="13" spans="1:5" s="29" customFormat="1" ht="12" customHeight="1">
      <c r="A13" s="51" t="s">
        <v>28</v>
      </c>
      <c r="B13" s="85"/>
      <c r="C13" s="142">
        <v>5</v>
      </c>
      <c r="D13" s="54"/>
      <c r="E13" s="54">
        <v>5</v>
      </c>
    </row>
    <row r="14" spans="1:5" s="29" customFormat="1" ht="12" customHeight="1" hidden="1">
      <c r="A14" s="51" t="s">
        <v>30</v>
      </c>
      <c r="B14" s="85"/>
      <c r="C14" s="142">
        <v>0</v>
      </c>
      <c r="D14" s="54"/>
      <c r="E14" s="54">
        <v>0</v>
      </c>
    </row>
    <row r="15" spans="1:5" s="29" customFormat="1" ht="12" customHeight="1">
      <c r="A15" s="51" t="s">
        <v>31</v>
      </c>
      <c r="B15" s="85"/>
      <c r="C15" s="142">
        <v>3188922</v>
      </c>
      <c r="D15" s="54"/>
      <c r="E15" s="54">
        <v>2158754</v>
      </c>
    </row>
    <row r="16" spans="1:5" s="29" customFormat="1" ht="12" customHeight="1">
      <c r="A16" s="51" t="s">
        <v>0</v>
      </c>
      <c r="B16" s="85"/>
      <c r="C16" s="142">
        <v>240881925</v>
      </c>
      <c r="D16" s="54"/>
      <c r="E16" s="54">
        <v>235748633</v>
      </c>
    </row>
    <row r="17" spans="1:5" s="29" customFormat="1" ht="12" customHeight="1">
      <c r="A17" s="51" t="s">
        <v>32</v>
      </c>
      <c r="B17" s="85"/>
      <c r="C17" s="142">
        <v>32044372</v>
      </c>
      <c r="D17" s="54"/>
      <c r="E17" s="54">
        <v>55978822</v>
      </c>
    </row>
    <row r="18" spans="1:5" s="29" customFormat="1" ht="12" customHeight="1">
      <c r="A18" s="54" t="s">
        <v>33</v>
      </c>
      <c r="B18" s="85"/>
      <c r="C18" s="142">
        <v>0</v>
      </c>
      <c r="D18" s="54"/>
      <c r="E18" s="54">
        <v>210791536</v>
      </c>
    </row>
    <row r="19" spans="1:5" s="29" customFormat="1" ht="15.75" customHeight="1">
      <c r="A19" s="54"/>
      <c r="B19" s="55"/>
      <c r="C19" s="141"/>
      <c r="D19" s="54"/>
      <c r="E19" s="54"/>
    </row>
    <row r="20" spans="1:5" s="29" customFormat="1" ht="12" customHeight="1">
      <c r="A20" s="58" t="s">
        <v>29</v>
      </c>
      <c r="B20" s="57"/>
      <c r="C20" s="141"/>
      <c r="D20" s="54"/>
      <c r="E20" s="54"/>
    </row>
    <row r="21" spans="1:5" s="29" customFormat="1" ht="12" customHeight="1">
      <c r="A21" s="82" t="s">
        <v>1</v>
      </c>
      <c r="B21" s="85"/>
      <c r="C21" s="114">
        <v>40850317</v>
      </c>
      <c r="D21" s="54"/>
      <c r="E21" s="93">
        <v>55545523</v>
      </c>
    </row>
    <row r="22" spans="1:5" s="29" customFormat="1" ht="12" customHeight="1">
      <c r="A22" s="51" t="s">
        <v>2</v>
      </c>
      <c r="B22" s="85"/>
      <c r="C22" s="115">
        <v>46232676</v>
      </c>
      <c r="D22" s="54"/>
      <c r="E22" s="94">
        <v>46058257</v>
      </c>
    </row>
    <row r="23" spans="1:5" s="29" customFormat="1" ht="12" customHeight="1">
      <c r="A23" s="51" t="s">
        <v>32</v>
      </c>
      <c r="B23" s="85"/>
      <c r="C23" s="115">
        <f>108262820+8760800</f>
        <v>117023620</v>
      </c>
      <c r="D23" s="54"/>
      <c r="E23" s="94">
        <v>99397318</v>
      </c>
    </row>
    <row r="24" spans="1:5" s="29" customFormat="1" ht="12" customHeight="1">
      <c r="A24" s="51" t="s">
        <v>34</v>
      </c>
      <c r="B24" s="85"/>
      <c r="C24" s="115">
        <v>34332094</v>
      </c>
      <c r="D24" s="54"/>
      <c r="E24" s="94">
        <f>12249953</f>
        <v>12249953</v>
      </c>
    </row>
    <row r="25" spans="1:5" s="29" customFormat="1" ht="12" customHeight="1">
      <c r="A25" s="51" t="s">
        <v>35</v>
      </c>
      <c r="B25" s="85"/>
      <c r="C25" s="115">
        <f>28395706-2934045+34378-8760800</f>
        <v>16735239</v>
      </c>
      <c r="D25" s="54"/>
      <c r="E25" s="94">
        <f>11721343+9198+1267200</f>
        <v>12997741</v>
      </c>
    </row>
    <row r="26" spans="1:5" s="29" customFormat="1" ht="12" customHeight="1" hidden="1">
      <c r="A26" s="49" t="s">
        <v>5</v>
      </c>
      <c r="B26" s="85"/>
      <c r="C26" s="115"/>
      <c r="D26" s="54"/>
      <c r="E26" s="94"/>
    </row>
    <row r="27" spans="1:5" s="29" customFormat="1" ht="13.5" customHeight="1">
      <c r="A27" s="54" t="s">
        <v>36</v>
      </c>
      <c r="B27" s="85"/>
      <c r="C27" s="115">
        <v>13303414</v>
      </c>
      <c r="D27" s="54"/>
      <c r="E27" s="94">
        <v>8723005</v>
      </c>
    </row>
    <row r="28" spans="1:5" s="29" customFormat="1" ht="12" customHeight="1">
      <c r="A28" s="54" t="s">
        <v>37</v>
      </c>
      <c r="B28" s="85"/>
      <c r="C28" s="143">
        <v>1945398</v>
      </c>
      <c r="D28" s="54"/>
      <c r="E28" s="95">
        <v>3756508</v>
      </c>
    </row>
    <row r="29" spans="1:5" s="29" customFormat="1" ht="12" customHeight="1">
      <c r="A29" s="49"/>
      <c r="B29" s="50"/>
      <c r="C29" s="141"/>
      <c r="D29" s="54"/>
      <c r="E29" s="54"/>
    </row>
    <row r="30" spans="1:5" s="29" customFormat="1" ht="12" customHeight="1">
      <c r="A30" s="53"/>
      <c r="B30" s="52"/>
      <c r="C30" s="144">
        <f>SUM(C21:C28)</f>
        <v>270422758</v>
      </c>
      <c r="D30" s="54"/>
      <c r="E30" s="97">
        <f>SUM(E21:E28)</f>
        <v>238728305</v>
      </c>
    </row>
    <row r="31" spans="1:5" s="29" customFormat="1" ht="16.5" customHeight="1">
      <c r="A31" s="49" t="s">
        <v>38</v>
      </c>
      <c r="B31" s="52"/>
      <c r="C31" s="141"/>
      <c r="D31" s="54"/>
      <c r="E31" s="54"/>
    </row>
    <row r="32" spans="1:5" s="29" customFormat="1" ht="12" customHeight="1">
      <c r="A32" s="51" t="s">
        <v>39</v>
      </c>
      <c r="B32" s="85"/>
      <c r="C32" s="114">
        <v>44584030</v>
      </c>
      <c r="D32" s="54"/>
      <c r="E32" s="93">
        <v>51075927</v>
      </c>
    </row>
    <row r="33" spans="1:5" s="29" customFormat="1" ht="12" customHeight="1">
      <c r="A33" s="51" t="s">
        <v>40</v>
      </c>
      <c r="B33" s="85"/>
      <c r="C33" s="115">
        <f>71328618+16274+2</f>
        <v>71344894</v>
      </c>
      <c r="D33" s="54"/>
      <c r="E33" s="94">
        <v>64391005</v>
      </c>
    </row>
    <row r="34" spans="1:5" s="29" customFormat="1" ht="12" customHeight="1" hidden="1">
      <c r="A34" s="51" t="s">
        <v>41</v>
      </c>
      <c r="B34" s="85"/>
      <c r="C34" s="116" t="s">
        <v>85</v>
      </c>
      <c r="D34" s="54"/>
      <c r="E34" s="94">
        <v>0</v>
      </c>
    </row>
    <row r="35" spans="1:5" s="29" customFormat="1" ht="12" customHeight="1">
      <c r="A35" s="51" t="s">
        <v>42</v>
      </c>
      <c r="B35" s="85"/>
      <c r="C35" s="115">
        <v>322016</v>
      </c>
      <c r="D35" s="54"/>
      <c r="E35" s="94">
        <v>1797077</v>
      </c>
    </row>
    <row r="36" spans="1:5" s="29" customFormat="1" ht="12" customHeight="1">
      <c r="A36" s="51" t="s">
        <v>47</v>
      </c>
      <c r="B36" s="85"/>
      <c r="C36" s="115">
        <f>73314015+24410741</f>
        <v>97724756</v>
      </c>
      <c r="D36" s="54"/>
      <c r="E36" s="94">
        <v>92171691</v>
      </c>
    </row>
    <row r="37" spans="1:5" s="29" customFormat="1" ht="12" customHeight="1">
      <c r="A37" s="54" t="s">
        <v>48</v>
      </c>
      <c r="B37" s="85"/>
      <c r="C37" s="115">
        <v>31773121</v>
      </c>
      <c r="D37" s="54"/>
      <c r="E37" s="94">
        <v>31812637</v>
      </c>
    </row>
    <row r="38" spans="1:5" s="29" customFormat="1" ht="12" customHeight="1">
      <c r="A38" s="51" t="s">
        <v>50</v>
      </c>
      <c r="B38" s="85"/>
      <c r="C38" s="115">
        <v>2374234</v>
      </c>
      <c r="D38" s="54"/>
      <c r="E38" s="94">
        <v>2674691</v>
      </c>
    </row>
    <row r="39" spans="1:5" s="29" customFormat="1" ht="12" customHeight="1">
      <c r="A39" s="51" t="s">
        <v>49</v>
      </c>
      <c r="B39" s="85"/>
      <c r="C39" s="143">
        <v>9858123</v>
      </c>
      <c r="D39" s="54"/>
      <c r="E39" s="95">
        <v>9022911</v>
      </c>
    </row>
    <row r="40" spans="1:5" s="29" customFormat="1" ht="12" customHeight="1">
      <c r="A40" s="51"/>
      <c r="B40" s="85"/>
      <c r="C40" s="49"/>
      <c r="D40" s="54"/>
      <c r="E40" s="54"/>
    </row>
    <row r="41" spans="1:5" s="29" customFormat="1" ht="12" customHeight="1">
      <c r="A41" s="51"/>
      <c r="B41" s="85"/>
      <c r="C41" s="49"/>
      <c r="D41" s="54"/>
      <c r="E41" s="54" t="s">
        <v>18</v>
      </c>
    </row>
    <row r="42" spans="1:6" s="29" customFormat="1" ht="12" customHeight="1">
      <c r="A42" s="49" t="s">
        <v>51</v>
      </c>
      <c r="B42" s="56"/>
      <c r="C42" s="96">
        <f>SUM(C32:C39)</f>
        <v>257981174</v>
      </c>
      <c r="D42" s="54"/>
      <c r="E42" s="97">
        <f>SUM(E32:E39)</f>
        <v>252945939</v>
      </c>
      <c r="F42" s="31"/>
    </row>
    <row r="43" spans="1:5" s="29" customFormat="1" ht="12" customHeight="1">
      <c r="A43" s="51"/>
      <c r="B43" s="52"/>
      <c r="C43" s="49"/>
      <c r="D43" s="54"/>
      <c r="E43" s="54"/>
    </row>
    <row r="44" spans="1:5" s="29" customFormat="1" ht="12" customHeight="1">
      <c r="A44" s="49" t="s">
        <v>106</v>
      </c>
      <c r="B44" s="52"/>
      <c r="C44" s="58">
        <f>C30-C42</f>
        <v>12441584</v>
      </c>
      <c r="D44" s="54"/>
      <c r="E44" s="54">
        <f>E30-E42</f>
        <v>-14217634</v>
      </c>
    </row>
    <row r="45" spans="1:5" s="29" customFormat="1" ht="12" customHeight="1">
      <c r="A45" s="51"/>
      <c r="B45" s="52"/>
      <c r="C45" s="49"/>
      <c r="D45" s="54"/>
      <c r="E45" s="54"/>
    </row>
    <row r="46" spans="1:5" s="29" customFormat="1" ht="12" customHeight="1">
      <c r="A46" s="49" t="s">
        <v>52</v>
      </c>
      <c r="B46" s="52"/>
      <c r="C46" s="49"/>
      <c r="D46" s="54"/>
      <c r="E46" s="54"/>
    </row>
    <row r="47" spans="1:5" s="29" customFormat="1" ht="12" customHeight="1">
      <c r="A47" s="51" t="s">
        <v>42</v>
      </c>
      <c r="B47" s="85"/>
      <c r="C47" s="49">
        <v>-454784</v>
      </c>
      <c r="D47" s="54"/>
      <c r="E47" s="54">
        <v>-1656800</v>
      </c>
    </row>
    <row r="48" spans="1:5" s="29" customFormat="1" ht="12" customHeight="1">
      <c r="A48" s="51" t="s">
        <v>43</v>
      </c>
      <c r="B48" s="85"/>
      <c r="C48" s="49">
        <f>-196032292-39829534</f>
        <v>-235861826</v>
      </c>
      <c r="D48" s="54"/>
      <c r="E48" s="54">
        <v>-239800701</v>
      </c>
    </row>
    <row r="49" spans="1:5" s="29" customFormat="1" ht="12" customHeight="1">
      <c r="A49" s="51" t="s">
        <v>44</v>
      </c>
      <c r="B49" s="85"/>
      <c r="C49" s="49">
        <v>-37655072</v>
      </c>
      <c r="D49" s="54"/>
      <c r="E49" s="54">
        <v>-37655072</v>
      </c>
    </row>
    <row r="50" spans="1:9" s="29" customFormat="1" ht="12" customHeight="1">
      <c r="A50" s="54" t="s">
        <v>45</v>
      </c>
      <c r="B50" s="85"/>
      <c r="C50" s="49">
        <v>-7324209</v>
      </c>
      <c r="D50" s="54"/>
      <c r="E50" s="54">
        <v>-17298023</v>
      </c>
      <c r="F50" s="49"/>
      <c r="I50" s="30"/>
    </row>
    <row r="51" spans="1:9" s="29" customFormat="1" ht="12" customHeight="1">
      <c r="A51" s="54" t="s">
        <v>46</v>
      </c>
      <c r="B51" s="85"/>
      <c r="C51" s="49">
        <v>-21065452</v>
      </c>
      <c r="D51" s="54"/>
      <c r="E51" s="54">
        <v>-9207198</v>
      </c>
      <c r="I51" s="31"/>
    </row>
    <row r="52" spans="1:5" s="29" customFormat="1" ht="12" customHeight="1">
      <c r="A52" s="82" t="s">
        <v>3</v>
      </c>
      <c r="B52" s="52"/>
      <c r="C52" s="88">
        <v>-2444000</v>
      </c>
      <c r="D52" s="54"/>
      <c r="E52" s="97">
        <v>-2444000</v>
      </c>
    </row>
    <row r="53" spans="1:5" s="29" customFormat="1" ht="8.25" customHeight="1">
      <c r="A53" s="54"/>
      <c r="B53" s="85"/>
      <c r="C53" s="49"/>
      <c r="D53" s="54"/>
      <c r="E53" s="54"/>
    </row>
    <row r="54" spans="1:5" s="29" customFormat="1" ht="12" customHeight="1" thickBot="1">
      <c r="A54" s="49"/>
      <c r="B54" s="85"/>
      <c r="C54" s="99">
        <f>SUM(C44:C52)+SUM(C11:C18)</f>
        <v>216179576</v>
      </c>
      <c r="D54" s="54"/>
      <c r="E54" s="98">
        <f>SUM(E44:E52)+SUM(E11:E18)</f>
        <v>410552669</v>
      </c>
    </row>
    <row r="55" spans="1:5" s="29" customFormat="1" ht="12" customHeight="1" thickTop="1">
      <c r="A55" s="49"/>
      <c r="B55" s="85"/>
      <c r="C55" s="49"/>
      <c r="D55" s="54"/>
      <c r="E55" s="54"/>
    </row>
    <row r="56" spans="1:5" s="29" customFormat="1" ht="12.75">
      <c r="A56" s="58" t="s">
        <v>53</v>
      </c>
      <c r="B56" s="55"/>
      <c r="C56" s="49"/>
      <c r="D56" s="54"/>
      <c r="E56" s="54"/>
    </row>
    <row r="57" spans="1:5" s="29" customFormat="1" ht="12.75">
      <c r="A57" s="58"/>
      <c r="B57" s="55"/>
      <c r="C57" s="49"/>
      <c r="D57" s="54"/>
      <c r="E57" s="54"/>
    </row>
    <row r="58" spans="1:5" s="29" customFormat="1" ht="12" customHeight="1">
      <c r="A58" s="54" t="s">
        <v>54</v>
      </c>
      <c r="B58" s="85"/>
      <c r="C58" s="49">
        <v>412026304</v>
      </c>
      <c r="D58" s="54"/>
      <c r="E58" s="54">
        <v>412026304</v>
      </c>
    </row>
    <row r="59" spans="1:5" s="29" customFormat="1" ht="12" customHeight="1">
      <c r="A59" s="54"/>
      <c r="B59" s="55"/>
      <c r="C59" s="49"/>
      <c r="D59" s="54"/>
      <c r="E59" s="54"/>
    </row>
    <row r="60" spans="1:5" s="29" customFormat="1" ht="12" customHeight="1">
      <c r="A60" s="54" t="s">
        <v>107</v>
      </c>
      <c r="B60" s="55"/>
      <c r="C60" s="88">
        <f>'Condensed Equity'!F29</f>
        <v>-195846728</v>
      </c>
      <c r="D60" s="54"/>
      <c r="E60" s="97">
        <v>-1473635</v>
      </c>
    </row>
    <row r="61" spans="1:5" s="29" customFormat="1" ht="15.75" customHeight="1">
      <c r="A61" s="54"/>
      <c r="B61" s="55"/>
      <c r="C61" s="49"/>
      <c r="D61" s="54"/>
      <c r="E61" s="54"/>
    </row>
    <row r="62" spans="1:5" s="29" customFormat="1" ht="13.5" thickBot="1">
      <c r="A62" s="58" t="s">
        <v>80</v>
      </c>
      <c r="B62" s="55"/>
      <c r="C62" s="99">
        <f>SUM(C58:C60)</f>
        <v>216179576</v>
      </c>
      <c r="D62" s="54"/>
      <c r="E62" s="98">
        <f>SUM(E58:E60)</f>
        <v>410552669</v>
      </c>
    </row>
    <row r="63" spans="1:5" s="29" customFormat="1" ht="13.5" thickTop="1">
      <c r="A63" s="54"/>
      <c r="B63" s="55"/>
      <c r="C63" s="49"/>
      <c r="D63" s="54"/>
      <c r="E63" s="54"/>
    </row>
    <row r="64" spans="1:3" ht="12" customHeight="1">
      <c r="A64" s="59"/>
      <c r="B64" s="60"/>
      <c r="C64" s="61"/>
    </row>
    <row r="65" spans="1:5" ht="12" customHeight="1">
      <c r="A65" s="61" t="s">
        <v>56</v>
      </c>
      <c r="B65" s="60"/>
      <c r="C65" s="61">
        <f>(C62-C18)/C58*100</f>
        <v>52.46742110911443</v>
      </c>
      <c r="E65" s="59">
        <f>(E62-E18)/E58*100</f>
        <v>48.482616537025756</v>
      </c>
    </row>
    <row r="66" spans="1:3" ht="12" customHeight="1">
      <c r="A66" s="26"/>
      <c r="B66" s="32"/>
      <c r="C66" s="61"/>
    </row>
    <row r="67" spans="1:3" ht="12" customHeight="1">
      <c r="A67" s="26"/>
      <c r="B67" s="32"/>
      <c r="C67" s="61"/>
    </row>
    <row r="68" spans="1:4" ht="15.75" customHeight="1">
      <c r="A68" s="146" t="s">
        <v>93</v>
      </c>
      <c r="B68" s="147"/>
      <c r="C68" s="147"/>
      <c r="D68" s="147"/>
    </row>
    <row r="69" spans="1:4" ht="19.5" customHeight="1">
      <c r="A69" s="147"/>
      <c r="B69" s="147"/>
      <c r="C69" s="147"/>
      <c r="D69" s="147"/>
    </row>
    <row r="70" spans="4:5" ht="12" customHeight="1">
      <c r="D70" s="100"/>
      <c r="E70" s="100"/>
    </row>
    <row r="72" spans="3:5" ht="12" customHeight="1">
      <c r="C72" s="100">
        <f>C54-C62</f>
        <v>0</v>
      </c>
      <c r="E72" s="100">
        <f>E54-E62</f>
        <v>0</v>
      </c>
    </row>
    <row r="73" spans="3:5" ht="12" customHeight="1" hidden="1">
      <c r="C73" s="100">
        <f>C54-C62</f>
        <v>0</v>
      </c>
      <c r="D73" s="100"/>
      <c r="E73" s="100">
        <f>E54-E62</f>
        <v>0</v>
      </c>
    </row>
  </sheetData>
  <mergeCells count="2">
    <mergeCell ref="A68:D69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="75" zoomScaleNormal="75" workbookViewId="0" topLeftCell="A1">
      <selection activeCell="L1" sqref="L1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6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5.7109375" style="3" customWidth="1"/>
    <col min="8" max="8" width="2.7109375" style="2" customWidth="1"/>
    <col min="9" max="9" width="16.7109375" style="24" customWidth="1"/>
    <col min="10" max="10" width="18.57421875" style="2" hidden="1" customWidth="1"/>
    <col min="11" max="11" width="2.7109375" style="2" customWidth="1"/>
    <col min="12" max="12" width="16.7109375" style="24" customWidth="1"/>
    <col min="13" max="13" width="15.57421875" style="2" customWidth="1"/>
    <col min="14" max="16384" width="8.8515625" style="2" customWidth="1"/>
  </cols>
  <sheetData>
    <row r="1" ht="20.25" customHeight="1">
      <c r="A1" s="38" t="s">
        <v>19</v>
      </c>
    </row>
    <row r="2" ht="15.75">
      <c r="A2" s="38" t="str">
        <f>'Condensed BS'!A2</f>
        <v>INTERIM REPORT FOR THE PERIOD ENDED 31 DECEMBER 2004</v>
      </c>
    </row>
    <row r="3" ht="15.75">
      <c r="A3" s="37"/>
    </row>
    <row r="4" ht="15.75">
      <c r="A4" s="36" t="s">
        <v>25</v>
      </c>
    </row>
    <row r="5" ht="15.75">
      <c r="A5" s="2" t="s">
        <v>18</v>
      </c>
    </row>
    <row r="6" spans="4:12" ht="15.75">
      <c r="D6" s="41"/>
      <c r="E6" s="40"/>
      <c r="F6" s="40"/>
      <c r="G6" s="40"/>
      <c r="I6" s="40"/>
      <c r="L6" s="40"/>
    </row>
    <row r="7" spans="4:12" ht="15.75">
      <c r="D7" s="8"/>
      <c r="E7" s="42" t="s">
        <v>18</v>
      </c>
      <c r="F7" s="42"/>
      <c r="G7" s="42" t="s">
        <v>18</v>
      </c>
      <c r="I7" s="42" t="s">
        <v>18</v>
      </c>
      <c r="L7" s="42" t="s">
        <v>18</v>
      </c>
    </row>
    <row r="8" spans="4:12" ht="15.75">
      <c r="D8" s="104"/>
      <c r="E8" s="41" t="s">
        <v>55</v>
      </c>
      <c r="F8" s="41"/>
      <c r="G8" s="41" t="s">
        <v>55</v>
      </c>
      <c r="H8" s="104"/>
      <c r="I8" s="18" t="s">
        <v>81</v>
      </c>
      <c r="L8" s="18" t="s">
        <v>81</v>
      </c>
    </row>
    <row r="9" spans="4:12" ht="15.75">
      <c r="D9" s="8"/>
      <c r="E9" s="102" t="s">
        <v>118</v>
      </c>
      <c r="F9" s="112"/>
      <c r="G9" s="125" t="s">
        <v>119</v>
      </c>
      <c r="H9" s="112"/>
      <c r="I9" s="102" t="str">
        <f>E9</f>
        <v>31.12.2004</v>
      </c>
      <c r="L9" s="102" t="str">
        <f>G9</f>
        <v>31.12.2003</v>
      </c>
    </row>
    <row r="10" spans="4:12" ht="15.75">
      <c r="D10" s="8"/>
      <c r="E10" s="107"/>
      <c r="F10" s="107"/>
      <c r="G10" s="86"/>
      <c r="H10" s="86"/>
      <c r="I10" s="107"/>
      <c r="L10" s="107"/>
    </row>
    <row r="11" ht="15.75">
      <c r="D11" s="8"/>
    </row>
    <row r="12" spans="1:12" ht="15.75">
      <c r="A12" s="2" t="s">
        <v>9</v>
      </c>
      <c r="D12" s="17"/>
      <c r="E12" s="108">
        <f>I12-46088302</f>
        <v>25911827</v>
      </c>
      <c r="F12" s="108"/>
      <c r="G12" s="126">
        <f>L12-34100373</f>
        <v>19500367</v>
      </c>
      <c r="I12" s="108">
        <f>72135129-135000</f>
        <v>72000129</v>
      </c>
      <c r="J12" s="108">
        <v>34100373</v>
      </c>
      <c r="L12" s="126">
        <v>53600740</v>
      </c>
    </row>
    <row r="13" spans="4:12" ht="15.75">
      <c r="D13" s="17"/>
      <c r="E13" s="108"/>
      <c r="F13" s="108"/>
      <c r="G13" s="126"/>
      <c r="I13" s="108"/>
      <c r="J13" s="108"/>
      <c r="L13" s="126"/>
    </row>
    <row r="14" spans="1:12" ht="15.75">
      <c r="A14" s="2" t="s">
        <v>57</v>
      </c>
      <c r="D14" s="17"/>
      <c r="E14" s="108">
        <f>I14-(-40662073)</f>
        <v>-32423495</v>
      </c>
      <c r="F14" s="108"/>
      <c r="G14" s="126">
        <f>L14+33061781-2974951</f>
        <v>-17514574</v>
      </c>
      <c r="H14" s="110"/>
      <c r="I14" s="108">
        <f>-271856297+198635729+135000</f>
        <v>-73085568</v>
      </c>
      <c r="J14" s="108">
        <f>-23529041+2557759</f>
        <v>-20971282</v>
      </c>
      <c r="L14" s="126">
        <v>-47601404</v>
      </c>
    </row>
    <row r="15" spans="4:12" ht="15.75">
      <c r="D15" s="17"/>
      <c r="E15" s="108"/>
      <c r="F15" s="108"/>
      <c r="G15" s="126"/>
      <c r="H15" s="110"/>
      <c r="I15" s="108"/>
      <c r="J15" s="108"/>
      <c r="L15" s="126"/>
    </row>
    <row r="16" spans="1:12" ht="15.75">
      <c r="A16" s="2" t="s">
        <v>113</v>
      </c>
      <c r="D16" s="17"/>
      <c r="E16" s="108">
        <v>0</v>
      </c>
      <c r="F16" s="108"/>
      <c r="G16" s="126">
        <v>0</v>
      </c>
      <c r="H16" s="110"/>
      <c r="I16" s="108">
        <f>3562827+26882+142</f>
        <v>3589851</v>
      </c>
      <c r="J16" s="108"/>
      <c r="L16" s="126">
        <v>0</v>
      </c>
    </row>
    <row r="17" spans="4:12" ht="15.75">
      <c r="D17" s="17"/>
      <c r="E17" s="108"/>
      <c r="F17" s="108"/>
      <c r="G17" s="126"/>
      <c r="H17" s="110"/>
      <c r="I17" s="108"/>
      <c r="J17" s="108"/>
      <c r="L17" s="126"/>
    </row>
    <row r="18" spans="1:12" ht="15.75">
      <c r="A18" s="2" t="s">
        <v>136</v>
      </c>
      <c r="D18" s="17"/>
      <c r="E18" s="108">
        <v>4000000</v>
      </c>
      <c r="F18" s="108"/>
      <c r="G18" s="126">
        <v>0</v>
      </c>
      <c r="H18" s="110"/>
      <c r="I18" s="108">
        <v>4000000</v>
      </c>
      <c r="J18" s="108"/>
      <c r="L18" s="126">
        <v>0</v>
      </c>
    </row>
    <row r="19" spans="4:12" ht="15.75">
      <c r="D19" s="17"/>
      <c r="E19" s="108"/>
      <c r="F19" s="108"/>
      <c r="G19" s="126"/>
      <c r="H19" s="110"/>
      <c r="I19" s="108"/>
      <c r="J19" s="108"/>
      <c r="L19" s="126"/>
    </row>
    <row r="20" spans="1:12" ht="15.75">
      <c r="A20" s="2" t="s">
        <v>121</v>
      </c>
      <c r="D20" s="17"/>
      <c r="E20" s="108">
        <f>I20-(0)</f>
        <v>-198635729</v>
      </c>
      <c r="F20" s="108"/>
      <c r="G20" s="126">
        <v>0</v>
      </c>
      <c r="H20" s="110"/>
      <c r="I20" s="108">
        <v>-198635729</v>
      </c>
      <c r="J20" s="108"/>
      <c r="L20" s="126">
        <v>0</v>
      </c>
    </row>
    <row r="21" spans="4:12" ht="15.75">
      <c r="D21" s="17"/>
      <c r="E21" s="108"/>
      <c r="F21" s="108"/>
      <c r="G21" s="126"/>
      <c r="H21" s="110"/>
      <c r="I21" s="108"/>
      <c r="J21" s="108"/>
      <c r="L21" s="126"/>
    </row>
    <row r="22" spans="1:13" ht="15.75">
      <c r="A22" s="2" t="s">
        <v>83</v>
      </c>
      <c r="D22" s="17"/>
      <c r="E22" s="111">
        <f>I22-6457320</f>
        <v>5180375</v>
      </c>
      <c r="F22" s="108"/>
      <c r="G22" s="127">
        <v>0</v>
      </c>
      <c r="H22" s="110"/>
      <c r="I22" s="111">
        <f>4692989+10944706-4000000</f>
        <v>11637695</v>
      </c>
      <c r="J22" s="111">
        <v>7001558</v>
      </c>
      <c r="L22" s="127">
        <v>6584366</v>
      </c>
      <c r="M22" s="113"/>
    </row>
    <row r="23" spans="4:12" ht="15.75">
      <c r="D23" s="17"/>
      <c r="E23" s="108"/>
      <c r="F23" s="108"/>
      <c r="G23" s="126"/>
      <c r="H23" s="110"/>
      <c r="I23" s="108"/>
      <c r="J23" s="108"/>
      <c r="L23" s="126"/>
    </row>
    <row r="24" spans="1:12" ht="15.75">
      <c r="A24" s="2" t="s">
        <v>127</v>
      </c>
      <c r="D24" s="17"/>
      <c r="E24" s="108">
        <f>SUM(E12:E22)</f>
        <v>-195967022</v>
      </c>
      <c r="F24" s="108"/>
      <c r="G24" s="126">
        <f>SUM(G12:G22)</f>
        <v>1985793</v>
      </c>
      <c r="H24" s="110"/>
      <c r="I24" s="108">
        <f>SUM(I12:I22)</f>
        <v>-180493622</v>
      </c>
      <c r="J24" s="108">
        <f>SUM(J12:J22)</f>
        <v>20130649</v>
      </c>
      <c r="L24" s="126">
        <f>SUM(L12:L22)</f>
        <v>12583702</v>
      </c>
    </row>
    <row r="25" spans="4:12" ht="15.75">
      <c r="D25" s="17"/>
      <c r="E25" s="108"/>
      <c r="F25" s="108"/>
      <c r="G25" s="126"/>
      <c r="H25" s="110"/>
      <c r="I25" s="108"/>
      <c r="J25" s="108"/>
      <c r="L25" s="126"/>
    </row>
    <row r="26" spans="1:12" ht="15.75">
      <c r="A26" s="2" t="s">
        <v>84</v>
      </c>
      <c r="D26" s="17"/>
      <c r="E26" s="108">
        <f>I26-(-10180946)</f>
        <v>-2648978</v>
      </c>
      <c r="F26" s="108"/>
      <c r="G26" s="126">
        <f>L26+12812986-9532740</f>
        <v>-3217933</v>
      </c>
      <c r="H26" s="110"/>
      <c r="I26" s="108">
        <f>-12829924</f>
        <v>-12829924</v>
      </c>
      <c r="J26" s="108">
        <v>-12812986</v>
      </c>
      <c r="L26" s="126">
        <v>-6498179</v>
      </c>
    </row>
    <row r="27" spans="4:12" ht="15.75">
      <c r="D27" s="17"/>
      <c r="E27" s="111"/>
      <c r="F27" s="108"/>
      <c r="G27" s="127"/>
      <c r="H27" s="110"/>
      <c r="I27" s="111"/>
      <c r="J27" s="111"/>
      <c r="L27" s="127"/>
    </row>
    <row r="28" spans="1:12" ht="15.75">
      <c r="A28" s="4" t="s">
        <v>128</v>
      </c>
      <c r="D28" s="17"/>
      <c r="E28" s="108">
        <f>SUM(E26:E27)+E24</f>
        <v>-198616000</v>
      </c>
      <c r="F28" s="108"/>
      <c r="G28" s="126">
        <f>SUM(G26:G27)+G24</f>
        <v>-1232140</v>
      </c>
      <c r="H28" s="110"/>
      <c r="I28" s="108">
        <f>SUM(I26:I27)+I24</f>
        <v>-193323546</v>
      </c>
      <c r="J28" s="108">
        <f>SUM(J26:J27)+J24</f>
        <v>7317663</v>
      </c>
      <c r="L28" s="126">
        <f>SUM(L26:L27)+L24</f>
        <v>6085523</v>
      </c>
    </row>
    <row r="29" spans="1:12" ht="15.75">
      <c r="A29" s="10"/>
      <c r="D29" s="17"/>
      <c r="E29" s="108"/>
      <c r="F29" s="108"/>
      <c r="G29" s="126"/>
      <c r="H29" s="110"/>
      <c r="I29" s="108"/>
      <c r="J29" s="108"/>
      <c r="L29" s="126"/>
    </row>
    <row r="30" spans="1:12" ht="15.75">
      <c r="A30" s="4" t="s">
        <v>66</v>
      </c>
      <c r="D30" s="17"/>
      <c r="E30" s="111">
        <f>I30-(-857912)</f>
        <v>-191635</v>
      </c>
      <c r="F30" s="108"/>
      <c r="G30" s="127">
        <f>L30+2314458</f>
        <v>1314761</v>
      </c>
      <c r="H30" s="110"/>
      <c r="I30" s="111">
        <v>-1049547</v>
      </c>
      <c r="J30" s="111">
        <f>-(1365448+949010)</f>
        <v>-2314458</v>
      </c>
      <c r="L30" s="127">
        <v>-999697</v>
      </c>
    </row>
    <row r="31" spans="1:12" ht="15.75">
      <c r="A31" s="10"/>
      <c r="D31" s="17"/>
      <c r="E31" s="105"/>
      <c r="F31" s="105"/>
      <c r="G31" s="126"/>
      <c r="I31" s="105"/>
      <c r="J31" s="105"/>
      <c r="L31" s="126"/>
    </row>
    <row r="32" spans="1:12" ht="15.75">
      <c r="A32" s="4" t="s">
        <v>129</v>
      </c>
      <c r="D32" s="17"/>
      <c r="E32" s="108">
        <f>+E28+E30</f>
        <v>-198807635</v>
      </c>
      <c r="F32" s="108"/>
      <c r="G32" s="126">
        <f>+G28+G30</f>
        <v>82621</v>
      </c>
      <c r="I32" s="108">
        <f>+I28+I30</f>
        <v>-194373093</v>
      </c>
      <c r="J32" s="105">
        <f>+J28+J30</f>
        <v>5003205</v>
      </c>
      <c r="L32" s="126">
        <f>+L28+L30</f>
        <v>5085826</v>
      </c>
    </row>
    <row r="33" spans="1:12" ht="15.75">
      <c r="A33" s="10"/>
      <c r="D33" s="17"/>
      <c r="E33" s="108"/>
      <c r="F33" s="108"/>
      <c r="G33" s="126"/>
      <c r="I33" s="108"/>
      <c r="J33" s="105"/>
      <c r="L33" s="126"/>
    </row>
    <row r="34" spans="1:12" ht="15.75">
      <c r="A34" s="4" t="s">
        <v>58</v>
      </c>
      <c r="D34" s="17"/>
      <c r="E34" s="108" t="s">
        <v>85</v>
      </c>
      <c r="F34" s="108"/>
      <c r="G34" s="126">
        <v>0</v>
      </c>
      <c r="H34" s="106"/>
      <c r="I34" s="108" t="s">
        <v>85</v>
      </c>
      <c r="J34" s="105" t="s">
        <v>85</v>
      </c>
      <c r="L34" s="126">
        <v>0</v>
      </c>
    </row>
    <row r="35" spans="1:12" ht="15.75">
      <c r="A35" s="4"/>
      <c r="D35" s="17"/>
      <c r="E35" s="108"/>
      <c r="F35" s="108"/>
      <c r="G35" s="126"/>
      <c r="H35" s="106"/>
      <c r="I35" s="108"/>
      <c r="J35" s="105"/>
      <c r="L35" s="126"/>
    </row>
    <row r="36" spans="1:12" ht="16.5" thickBot="1">
      <c r="A36" s="2" t="s">
        <v>130</v>
      </c>
      <c r="D36" s="17"/>
      <c r="E36" s="118">
        <f>SUM(E32:E35)</f>
        <v>-198807635</v>
      </c>
      <c r="F36" s="108"/>
      <c r="G36" s="129">
        <f>SUM(G32:G35)</f>
        <v>82621</v>
      </c>
      <c r="I36" s="118">
        <f>SUM(I32:I35)</f>
        <v>-194373093</v>
      </c>
      <c r="J36" s="109">
        <f>SUM(J32:J35)</f>
        <v>5003205</v>
      </c>
      <c r="L36" s="129">
        <f>SUM(L32:L35)</f>
        <v>5085826</v>
      </c>
    </row>
    <row r="37" spans="4:12" ht="16.5" thickTop="1">
      <c r="D37" s="17"/>
      <c r="E37" s="117"/>
      <c r="F37" s="117"/>
      <c r="G37" s="126"/>
      <c r="I37" s="117"/>
      <c r="L37" s="126"/>
    </row>
    <row r="38" spans="1:12" ht="15.75">
      <c r="A38" s="4" t="s">
        <v>131</v>
      </c>
      <c r="D38" s="17"/>
      <c r="E38" s="89">
        <f>E36/412026304*100</f>
        <v>-48.251199758353295</v>
      </c>
      <c r="F38" s="89"/>
      <c r="G38" s="89">
        <f>G36/412026304*100</f>
        <v>0.020052360540554228</v>
      </c>
      <c r="I38" s="89">
        <f>I36/412026304*100</f>
        <v>-47.174923327225244</v>
      </c>
      <c r="J38" s="113"/>
      <c r="L38" s="89">
        <f>L36/412026304*100</f>
        <v>1.234344980071952</v>
      </c>
    </row>
    <row r="39" spans="4:12" ht="15.75">
      <c r="D39" s="17"/>
      <c r="E39" s="108"/>
      <c r="F39" s="108"/>
      <c r="G39" s="126"/>
      <c r="I39" s="108"/>
      <c r="L39" s="108"/>
    </row>
    <row r="40" spans="1:12" ht="12.75" customHeight="1">
      <c r="A40" s="150" t="s">
        <v>22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</row>
    <row r="41" spans="1:12" ht="12.75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</row>
    <row r="42" spans="1:12" ht="12.7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</row>
    <row r="43" spans="1:12" ht="12.75" customHeight="1">
      <c r="A43"/>
      <c r="B43"/>
      <c r="C43"/>
      <c r="D43"/>
      <c r="E43" s="106"/>
      <c r="F43" s="106"/>
      <c r="G43" s="128"/>
      <c r="I43" s="106"/>
      <c r="L43" s="106"/>
    </row>
    <row r="44" spans="5:12" ht="15.75">
      <c r="E44" s="106"/>
      <c r="F44" s="106"/>
      <c r="G44" s="128"/>
      <c r="I44" s="106"/>
      <c r="L44" s="106"/>
    </row>
    <row r="45" spans="5:12" ht="21" customHeight="1">
      <c r="E45" s="106"/>
      <c r="F45" s="106"/>
      <c r="G45" s="106"/>
      <c r="I45" s="106"/>
      <c r="L45" s="106"/>
    </row>
    <row r="46" spans="4:7" ht="15.75">
      <c r="D46" s="15"/>
      <c r="G46" s="24"/>
    </row>
    <row r="47" spans="5:12" ht="15.75">
      <c r="E47" s="106"/>
      <c r="F47" s="106"/>
      <c r="G47" s="106"/>
      <c r="I47" s="106"/>
      <c r="L47" s="106"/>
    </row>
    <row r="48" spans="5:12" ht="15.75">
      <c r="E48" s="106"/>
      <c r="F48" s="106"/>
      <c r="G48" s="106"/>
      <c r="I48" s="106"/>
      <c r="L48" s="106"/>
    </row>
    <row r="49" spans="4:7" ht="15.75">
      <c r="D49" s="15"/>
      <c r="G49" s="24"/>
    </row>
    <row r="50" spans="4:7" ht="15.75">
      <c r="D50" s="15"/>
      <c r="G50" s="24"/>
    </row>
    <row r="51" ht="15.75">
      <c r="D51" s="15"/>
    </row>
    <row r="52" spans="4:7" ht="15.75">
      <c r="D52" s="15"/>
      <c r="G52" s="24"/>
    </row>
    <row r="53" spans="4:7" ht="15.75">
      <c r="D53" s="15"/>
      <c r="G53" s="24"/>
    </row>
    <row r="54" ht="15.75">
      <c r="D54" s="15"/>
    </row>
  </sheetData>
  <mergeCells count="1">
    <mergeCell ref="A40:L42"/>
  </mergeCells>
  <printOptions/>
  <pageMargins left="0.5" right="0.34" top="1" bottom="0.75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showGridLines="0" zoomScale="75" zoomScaleNormal="75" workbookViewId="0" topLeftCell="A1">
      <selection activeCell="A48" sqref="A48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5.421875" style="2" customWidth="1"/>
    <col min="12" max="12" width="7.140625" style="2" customWidth="1"/>
    <col min="13" max="13" width="14.28125" style="2" customWidth="1"/>
    <col min="14" max="16384" width="8.8515625" style="2" customWidth="1"/>
  </cols>
  <sheetData>
    <row r="1" ht="19.5" customHeight="1">
      <c r="A1" s="38" t="s">
        <v>19</v>
      </c>
    </row>
    <row r="2" ht="19.5" customHeight="1">
      <c r="A2" s="38" t="str">
        <f>'Condensed BS'!A2</f>
        <v>INTERIM REPORT FOR THE PERIOD ENDED 31 DECEMBER 2004</v>
      </c>
    </row>
    <row r="3" ht="19.5" customHeight="1">
      <c r="A3" s="23"/>
    </row>
    <row r="4" ht="16.5">
      <c r="A4" s="39" t="s">
        <v>24</v>
      </c>
    </row>
    <row r="5" ht="18.75">
      <c r="A5" s="6"/>
    </row>
    <row r="6" spans="7:9" ht="15.75">
      <c r="G6" s="24"/>
      <c r="H6" s="18"/>
      <c r="I6" s="18">
        <v>2001</v>
      </c>
    </row>
    <row r="7" spans="8:13" ht="15.75">
      <c r="H7" s="18"/>
      <c r="I7" s="18" t="s">
        <v>8</v>
      </c>
      <c r="K7" s="24" t="s">
        <v>123</v>
      </c>
      <c r="M7" s="24" t="s">
        <v>123</v>
      </c>
    </row>
    <row r="8" spans="8:13" ht="15.75">
      <c r="H8" s="18"/>
      <c r="I8" s="19">
        <v>37529</v>
      </c>
      <c r="K8" s="136">
        <v>38352</v>
      </c>
      <c r="L8" s="137"/>
      <c r="M8" s="136">
        <v>37986</v>
      </c>
    </row>
    <row r="9" spans="8:13" ht="15.75">
      <c r="H9" s="18"/>
      <c r="I9" s="20" t="s">
        <v>7</v>
      </c>
      <c r="K9" s="25" t="s">
        <v>6</v>
      </c>
      <c r="M9" s="25" t="s">
        <v>6</v>
      </c>
    </row>
    <row r="10" spans="11:13" ht="15.75">
      <c r="K10" s="7"/>
      <c r="M10" s="7"/>
    </row>
    <row r="11" spans="1:13" ht="15.75">
      <c r="A11" s="3" t="s">
        <v>59</v>
      </c>
      <c r="K11" s="7"/>
      <c r="M11" s="7"/>
    </row>
    <row r="12" spans="1:13" ht="15.75">
      <c r="A12" s="4" t="s">
        <v>124</v>
      </c>
      <c r="H12" s="15"/>
      <c r="I12" s="15">
        <v>0</v>
      </c>
      <c r="K12" s="145">
        <v>-193323546</v>
      </c>
      <c r="M12" s="90">
        <v>6085523</v>
      </c>
    </row>
    <row r="13" spans="1:13" ht="15.75">
      <c r="A13" s="10" t="s">
        <v>20</v>
      </c>
      <c r="H13" s="15"/>
      <c r="I13" s="15"/>
      <c r="K13" s="140"/>
      <c r="M13" s="22"/>
    </row>
    <row r="14" spans="1:13" ht="15.75">
      <c r="A14" s="4" t="s">
        <v>67</v>
      </c>
      <c r="H14" s="15"/>
      <c r="I14" s="15"/>
      <c r="K14" s="140">
        <v>992797</v>
      </c>
      <c r="M14" s="22">
        <v>858686</v>
      </c>
    </row>
    <row r="15" spans="1:13" ht="15.75">
      <c r="A15" s="4" t="s">
        <v>100</v>
      </c>
      <c r="H15" s="15"/>
      <c r="I15" s="15"/>
      <c r="K15" s="140">
        <v>1971530</v>
      </c>
      <c r="M15" s="22">
        <v>1258877</v>
      </c>
    </row>
    <row r="16" spans="1:13" ht="15.75">
      <c r="A16" s="4" t="s">
        <v>101</v>
      </c>
      <c r="H16" s="15"/>
      <c r="I16" s="15"/>
      <c r="K16" s="140">
        <v>-1093769</v>
      </c>
      <c r="M16" s="22">
        <v>0</v>
      </c>
    </row>
    <row r="17" spans="1:13" ht="15.75">
      <c r="A17" s="4" t="s">
        <v>133</v>
      </c>
      <c r="H17" s="15"/>
      <c r="I17" s="15"/>
      <c r="K17" s="140">
        <v>0</v>
      </c>
      <c r="M17" s="22">
        <v>-2463204</v>
      </c>
    </row>
    <row r="18" spans="1:13" ht="15.75">
      <c r="A18" s="4" t="s">
        <v>125</v>
      </c>
      <c r="H18" s="15"/>
      <c r="I18" s="15"/>
      <c r="K18" s="140">
        <v>198635729</v>
      </c>
      <c r="M18" s="22">
        <v>0</v>
      </c>
    </row>
    <row r="19" spans="1:13" ht="15.75">
      <c r="A19" s="4" t="s">
        <v>91</v>
      </c>
      <c r="H19" s="15"/>
      <c r="I19" s="15"/>
      <c r="K19" s="140">
        <v>-69091</v>
      </c>
      <c r="M19" s="22">
        <v>216327</v>
      </c>
    </row>
    <row r="20" spans="1:13" ht="15.75">
      <c r="A20" s="4" t="s">
        <v>114</v>
      </c>
      <c r="H20" s="15"/>
      <c r="I20" s="15"/>
      <c r="K20" s="140">
        <v>-3589709</v>
      </c>
      <c r="M20" s="22">
        <v>0</v>
      </c>
    </row>
    <row r="21" spans="1:13" ht="15.75">
      <c r="A21" s="4" t="s">
        <v>134</v>
      </c>
      <c r="H21" s="15"/>
      <c r="I21" s="15"/>
      <c r="K21" s="140">
        <v>0</v>
      </c>
      <c r="M21" s="22">
        <v>-9661</v>
      </c>
    </row>
    <row r="22" spans="1:13" ht="15.75">
      <c r="A22" s="4" t="s">
        <v>126</v>
      </c>
      <c r="H22" s="15"/>
      <c r="I22" s="15"/>
      <c r="K22" s="140">
        <v>-4000000</v>
      </c>
      <c r="M22" s="22">
        <v>0</v>
      </c>
    </row>
    <row r="23" spans="1:13" ht="15.75">
      <c r="A23" s="4" t="s">
        <v>68</v>
      </c>
      <c r="H23" s="15"/>
      <c r="I23" s="15"/>
      <c r="K23" s="140">
        <v>12829924</v>
      </c>
      <c r="M23" s="22">
        <v>6498179</v>
      </c>
    </row>
    <row r="24" spans="1:13" ht="15.75">
      <c r="A24" s="4" t="s">
        <v>62</v>
      </c>
      <c r="H24" s="15"/>
      <c r="I24" s="15">
        <v>0</v>
      </c>
      <c r="K24" s="139">
        <v>-2312629</v>
      </c>
      <c r="M24" s="21">
        <v>-621928</v>
      </c>
    </row>
    <row r="25" spans="1:13" ht="15.75">
      <c r="A25" s="10"/>
      <c r="H25" s="15"/>
      <c r="I25" s="15">
        <v>0</v>
      </c>
      <c r="K25" s="22">
        <f>SUM(K12:K24)</f>
        <v>10041236</v>
      </c>
      <c r="M25" s="22">
        <f>SUM(M12:M24)</f>
        <v>11822799</v>
      </c>
    </row>
    <row r="26" spans="1:13" ht="15.75">
      <c r="A26" s="2" t="s">
        <v>60</v>
      </c>
      <c r="H26" s="15"/>
      <c r="I26" s="15"/>
      <c r="K26" s="22"/>
      <c r="M26" s="22"/>
    </row>
    <row r="27" spans="1:13" ht="15.75">
      <c r="A27" s="2" t="s">
        <v>82</v>
      </c>
      <c r="H27" s="15"/>
      <c r="I27" s="15"/>
      <c r="K27" s="22">
        <v>13561914</v>
      </c>
      <c r="M27" s="138">
        <v>-7426455</v>
      </c>
    </row>
    <row r="28" spans="1:13" ht="15.75">
      <c r="A28" s="2" t="s">
        <v>69</v>
      </c>
      <c r="H28" s="15"/>
      <c r="I28" s="15"/>
      <c r="K28" s="22">
        <v>-174419</v>
      </c>
      <c r="M28" s="22">
        <v>-8935922</v>
      </c>
    </row>
    <row r="29" spans="1:13" ht="15.75">
      <c r="A29" s="2" t="s">
        <v>70</v>
      </c>
      <c r="H29" s="15"/>
      <c r="I29" s="15">
        <v>0</v>
      </c>
      <c r="K29" s="22">
        <v>-9127214</v>
      </c>
      <c r="M29" s="22">
        <f>18661092-586726-4030260-1267200</f>
        <v>12776906</v>
      </c>
    </row>
    <row r="30" spans="8:13" ht="15.75">
      <c r="H30" s="15"/>
      <c r="I30" s="15"/>
      <c r="K30" s="22"/>
      <c r="M30" s="22"/>
    </row>
    <row r="31" spans="1:11" ht="15.75">
      <c r="A31" s="2" t="s">
        <v>61</v>
      </c>
      <c r="H31" s="15"/>
      <c r="I31" s="17">
        <f>SUM(I25:I30)</f>
        <v>0</v>
      </c>
      <c r="K31" s="22"/>
    </row>
    <row r="32" spans="1:13" ht="15.75">
      <c r="A32" s="2" t="s">
        <v>71</v>
      </c>
      <c r="H32" s="15"/>
      <c r="I32" s="17"/>
      <c r="K32" s="22">
        <v>0</v>
      </c>
      <c r="M32" s="22">
        <v>-11861</v>
      </c>
    </row>
    <row r="33" spans="1:13" ht="15.75">
      <c r="A33" s="2" t="s">
        <v>72</v>
      </c>
      <c r="H33" s="15"/>
      <c r="I33" s="17"/>
      <c r="K33" s="21">
        <f>13508735+3-10013330</f>
        <v>3495408</v>
      </c>
      <c r="M33" s="139">
        <f>7309118-30140208-36912928</f>
        <v>-59744018</v>
      </c>
    </row>
    <row r="34" spans="1:13" ht="15.75">
      <c r="A34" s="10"/>
      <c r="H34" s="15"/>
      <c r="I34" s="15">
        <f>SUM(I31:I31)</f>
        <v>0</v>
      </c>
      <c r="K34" s="22"/>
      <c r="M34" s="22"/>
    </row>
    <row r="35" spans="8:13" ht="15.75">
      <c r="H35" s="15"/>
      <c r="I35" s="15"/>
      <c r="K35" s="22">
        <f>SUM(K25:K33)</f>
        <v>17796925</v>
      </c>
      <c r="M35" s="22">
        <f>SUM(M25:M33)</f>
        <v>-51518551</v>
      </c>
    </row>
    <row r="36" spans="8:13" ht="15.75">
      <c r="H36" s="15"/>
      <c r="I36" s="15"/>
      <c r="K36" s="22"/>
      <c r="M36" s="22"/>
    </row>
    <row r="37" spans="1:13" ht="15.75">
      <c r="A37" s="2" t="s">
        <v>75</v>
      </c>
      <c r="H37" s="15"/>
      <c r="I37" s="15"/>
      <c r="K37" s="22">
        <v>-214335</v>
      </c>
      <c r="M37" s="22">
        <v>-1326027</v>
      </c>
    </row>
    <row r="38" spans="1:13" ht="15.75">
      <c r="A38" s="2" t="s">
        <v>76</v>
      </c>
      <c r="H38" s="15"/>
      <c r="I38" s="15"/>
      <c r="K38" s="21">
        <f>-K23</f>
        <v>-12829924</v>
      </c>
      <c r="M38" s="139">
        <f>-M23</f>
        <v>-6498179</v>
      </c>
    </row>
    <row r="39" spans="8:13" ht="15.75">
      <c r="H39" s="15"/>
      <c r="I39" s="15"/>
      <c r="K39" s="22"/>
      <c r="M39" s="22"/>
    </row>
    <row r="40" spans="1:13" ht="16.5" thickBot="1">
      <c r="A40" s="2" t="s">
        <v>132</v>
      </c>
      <c r="H40" s="15"/>
      <c r="I40" s="15"/>
      <c r="K40" s="87">
        <f>SUM(K35:K38)</f>
        <v>4752666</v>
      </c>
      <c r="M40" s="87">
        <f>SUM(M35:M38)</f>
        <v>-59342757</v>
      </c>
    </row>
    <row r="41" spans="1:13" ht="16.5" thickTop="1">
      <c r="A41" s="10"/>
      <c r="H41" s="15"/>
      <c r="I41" s="15"/>
      <c r="K41" s="22"/>
      <c r="M41" s="22"/>
    </row>
    <row r="42" spans="1:13" ht="15.75">
      <c r="A42" s="36" t="s">
        <v>63</v>
      </c>
      <c r="H42" s="15"/>
      <c r="I42" s="15"/>
      <c r="K42" s="22"/>
      <c r="M42" s="22"/>
    </row>
    <row r="43" spans="1:13" ht="15.75">
      <c r="A43" s="4" t="s">
        <v>73</v>
      </c>
      <c r="H43" s="15"/>
      <c r="I43" s="15"/>
      <c r="K43" s="22">
        <v>-941569</v>
      </c>
      <c r="M43" s="22">
        <v>-1238666</v>
      </c>
    </row>
    <row r="44" spans="1:13" ht="15.75">
      <c r="A44" s="4" t="s">
        <v>74</v>
      </c>
      <c r="H44" s="15"/>
      <c r="I44" s="15"/>
      <c r="K44" s="22">
        <v>-4406401</v>
      </c>
      <c r="M44" s="22">
        <v>-9984598</v>
      </c>
    </row>
    <row r="45" spans="1:13" ht="15.75">
      <c r="A45" s="4" t="s">
        <v>96</v>
      </c>
      <c r="H45" s="15"/>
      <c r="I45" s="15"/>
      <c r="K45" s="22">
        <v>-15090280</v>
      </c>
      <c r="M45" s="22">
        <v>0</v>
      </c>
    </row>
    <row r="46" spans="1:13" ht="15.75">
      <c r="A46" s="4" t="s">
        <v>77</v>
      </c>
      <c r="H46" s="15"/>
      <c r="I46" s="15"/>
      <c r="K46" s="22">
        <v>150500</v>
      </c>
      <c r="M46" s="22">
        <v>956766</v>
      </c>
    </row>
    <row r="47" spans="1:13" ht="15.75">
      <c r="A47" s="4" t="s">
        <v>135</v>
      </c>
      <c r="H47" s="15"/>
      <c r="I47" s="15"/>
      <c r="K47" s="22">
        <v>18743589</v>
      </c>
      <c r="M47" s="22">
        <v>4331</v>
      </c>
    </row>
    <row r="48" spans="1:13" ht="15.75">
      <c r="A48" s="4" t="s">
        <v>64</v>
      </c>
      <c r="H48" s="15"/>
      <c r="I48" s="15"/>
      <c r="K48" s="22">
        <f>-K24</f>
        <v>2312629</v>
      </c>
      <c r="L48" s="5"/>
      <c r="M48" s="22">
        <f>-M24</f>
        <v>621928</v>
      </c>
    </row>
    <row r="49" spans="1:13" ht="15.75">
      <c r="A49" s="4" t="s">
        <v>115</v>
      </c>
      <c r="H49" s="15"/>
      <c r="I49" s="15"/>
      <c r="K49" s="21">
        <v>-200000</v>
      </c>
      <c r="M49" s="21">
        <v>0</v>
      </c>
    </row>
    <row r="50" spans="1:13" ht="15.75">
      <c r="A50" s="4"/>
      <c r="H50" s="15"/>
      <c r="I50" s="15"/>
      <c r="K50" s="22"/>
      <c r="M50" s="22"/>
    </row>
    <row r="51" spans="1:13" ht="16.5" thickBot="1">
      <c r="A51" s="4" t="s">
        <v>109</v>
      </c>
      <c r="H51" s="15"/>
      <c r="I51" s="15"/>
      <c r="K51" s="87">
        <f>SUM(K43:K49)</f>
        <v>568468</v>
      </c>
      <c r="M51" s="87">
        <f>SUM(M43:M49)</f>
        <v>-9640239</v>
      </c>
    </row>
    <row r="52" spans="1:13" ht="16.5" thickTop="1">
      <c r="A52" s="10"/>
      <c r="H52" s="15"/>
      <c r="I52" s="16" t="e">
        <f>SUM(#REF!)</f>
        <v>#REF!</v>
      </c>
      <c r="K52" s="22"/>
      <c r="M52" s="22"/>
    </row>
    <row r="53" spans="1:13" ht="15.75">
      <c r="A53" s="3" t="s">
        <v>65</v>
      </c>
      <c r="H53" s="15"/>
      <c r="I53" s="17"/>
      <c r="K53" s="22"/>
      <c r="M53" s="22"/>
    </row>
    <row r="54" spans="1:13" ht="15.75">
      <c r="A54" s="2" t="s">
        <v>110</v>
      </c>
      <c r="H54" s="15"/>
      <c r="I54" s="15"/>
      <c r="K54" s="22">
        <v>7618922</v>
      </c>
      <c r="M54" s="22">
        <f>23897865-1656857</f>
        <v>22241008</v>
      </c>
    </row>
    <row r="55" spans="1:13" ht="15.75">
      <c r="A55" s="2" t="s">
        <v>78</v>
      </c>
      <c r="H55" s="15"/>
      <c r="I55" s="15"/>
      <c r="K55" s="21">
        <v>-2677077</v>
      </c>
      <c r="M55" s="21">
        <f>-6363524</f>
        <v>-6363524</v>
      </c>
    </row>
    <row r="56" spans="1:13" ht="15.75">
      <c r="A56" s="10"/>
      <c r="H56" s="15"/>
      <c r="I56" s="15">
        <v>0</v>
      </c>
      <c r="K56" s="22"/>
      <c r="M56" s="22"/>
    </row>
    <row r="57" spans="1:13" ht="16.5" thickBot="1">
      <c r="A57" s="4" t="s">
        <v>102</v>
      </c>
      <c r="H57" s="15"/>
      <c r="I57" s="15">
        <v>0</v>
      </c>
      <c r="K57" s="87">
        <f>SUM(K54:K55)</f>
        <v>4941845</v>
      </c>
      <c r="M57" s="87">
        <f>SUM(M54:M55)</f>
        <v>15877484</v>
      </c>
    </row>
    <row r="58" spans="8:13" ht="16.5" thickTop="1">
      <c r="H58" s="15"/>
      <c r="I58" s="16">
        <f>SUM(I56:I57)</f>
        <v>0</v>
      </c>
      <c r="K58" s="22"/>
      <c r="M58" s="22"/>
    </row>
    <row r="59" spans="1:13" ht="15.75">
      <c r="A59" s="3" t="s">
        <v>98</v>
      </c>
      <c r="H59" s="15"/>
      <c r="I59" s="15"/>
      <c r="K59" s="22">
        <f>+K40+K51+K57</f>
        <v>10262979</v>
      </c>
      <c r="M59" s="22">
        <f>+M40+M51+M57</f>
        <v>-53105512</v>
      </c>
    </row>
    <row r="60" spans="1:13" ht="15.75">
      <c r="A60" s="3"/>
      <c r="H60" s="15"/>
      <c r="I60" s="15"/>
      <c r="K60" s="17"/>
      <c r="M60" s="17"/>
    </row>
    <row r="61" spans="1:13" ht="15.75">
      <c r="A61" s="3" t="s">
        <v>99</v>
      </c>
      <c r="H61" s="15"/>
      <c r="I61" s="15"/>
      <c r="K61" s="21">
        <v>-19424908</v>
      </c>
      <c r="M61" s="21">
        <v>33680604</v>
      </c>
    </row>
    <row r="62" spans="8:13" ht="15.75">
      <c r="H62" s="15"/>
      <c r="I62" s="15"/>
      <c r="K62" s="22"/>
      <c r="M62" s="22"/>
    </row>
    <row r="63" spans="1:13" ht="16.5" thickBot="1">
      <c r="A63" s="3" t="s">
        <v>86</v>
      </c>
      <c r="H63" s="15"/>
      <c r="I63" s="15"/>
      <c r="K63" s="87">
        <f>SUM(K59:K61)</f>
        <v>-9161929</v>
      </c>
      <c r="M63" s="87">
        <f>SUM(M59:M61)</f>
        <v>-19424908</v>
      </c>
    </row>
    <row r="64" spans="1:13" ht="16.5" thickTop="1">
      <c r="A64" s="3"/>
      <c r="H64" s="15"/>
      <c r="I64" s="15"/>
      <c r="K64" s="22"/>
      <c r="M64" s="22"/>
    </row>
    <row r="65" spans="1:13" ht="15.75">
      <c r="A65" s="3" t="s">
        <v>105</v>
      </c>
      <c r="H65" s="15"/>
      <c r="I65" s="15"/>
      <c r="K65" s="22"/>
      <c r="M65" s="22"/>
    </row>
    <row r="66" spans="1:13" ht="15.75">
      <c r="A66" s="2" t="s">
        <v>108</v>
      </c>
      <c r="H66" s="15"/>
      <c r="I66" s="15"/>
      <c r="K66" s="22">
        <v>13303414</v>
      </c>
      <c r="M66" s="22">
        <v>8723005</v>
      </c>
    </row>
    <row r="67" spans="1:13" ht="15.75">
      <c r="A67" s="2" t="s">
        <v>103</v>
      </c>
      <c r="H67" s="15"/>
      <c r="I67" s="15"/>
      <c r="K67" s="22">
        <v>1945398</v>
      </c>
      <c r="M67" s="22">
        <v>3756508</v>
      </c>
    </row>
    <row r="68" spans="1:13" ht="15.75">
      <c r="A68" s="2" t="s">
        <v>104</v>
      </c>
      <c r="H68" s="15"/>
      <c r="I68" s="15"/>
      <c r="K68" s="22">
        <v>-24410741</v>
      </c>
      <c r="M68" s="22">
        <v>-31904421</v>
      </c>
    </row>
    <row r="69" spans="1:13" ht="16.5" thickBot="1">
      <c r="A69" s="3"/>
      <c r="H69" s="15"/>
      <c r="I69" s="15"/>
      <c r="K69" s="135">
        <f>SUM(K66:K68)</f>
        <v>-9161929</v>
      </c>
      <c r="L69" s="22"/>
      <c r="M69" s="135">
        <f>SUM(M66:M68)</f>
        <v>-19424908</v>
      </c>
    </row>
    <row r="70" spans="1:11" ht="16.5" thickTop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34"/>
    </row>
    <row r="71" spans="1:9" ht="15.75">
      <c r="A71" s="43"/>
      <c r="B71" s="43"/>
      <c r="C71" s="43"/>
      <c r="D71" s="43"/>
      <c r="E71" s="43"/>
      <c r="F71" s="43"/>
      <c r="G71" s="43"/>
      <c r="I71" s="12"/>
    </row>
    <row r="72" spans="1:9" ht="15.75">
      <c r="A72" s="3" t="s">
        <v>90</v>
      </c>
      <c r="I72" s="13"/>
    </row>
    <row r="73" ht="15.75">
      <c r="I73" s="9"/>
    </row>
    <row r="74" spans="9:11" ht="15.75">
      <c r="I74" s="9"/>
      <c r="K74" s="72"/>
    </row>
    <row r="75" spans="1:7" ht="15.75">
      <c r="A75" s="151"/>
      <c r="B75" s="152"/>
      <c r="C75" s="152"/>
      <c r="D75" s="152"/>
      <c r="E75" s="152"/>
      <c r="F75" s="152"/>
      <c r="G75" s="152"/>
    </row>
    <row r="76" spans="1:7" ht="15.75">
      <c r="A76" s="152"/>
      <c r="B76" s="152"/>
      <c r="C76" s="152"/>
      <c r="D76" s="152"/>
      <c r="E76" s="152"/>
      <c r="F76" s="152"/>
      <c r="G76" s="152"/>
    </row>
    <row r="77" ht="15.75">
      <c r="G77" s="9"/>
    </row>
    <row r="78" ht="15.75">
      <c r="G78" s="9"/>
    </row>
    <row r="79" ht="15.75">
      <c r="G79" s="9"/>
    </row>
    <row r="81" spans="1:7" ht="15.75">
      <c r="A81" s="10"/>
      <c r="G81" s="8"/>
    </row>
    <row r="82" ht="15.75">
      <c r="G82" s="8"/>
    </row>
    <row r="83" ht="15.75">
      <c r="G83" s="8"/>
    </row>
    <row r="84" ht="15.75">
      <c r="G84" s="8"/>
    </row>
    <row r="85" spans="1:7" ht="15.75">
      <c r="A85" s="10"/>
      <c r="G85" s="8"/>
    </row>
    <row r="86" spans="7:9" ht="15.75">
      <c r="G86" s="8"/>
      <c r="I86" s="11"/>
    </row>
    <row r="87" spans="1:9" ht="15.75">
      <c r="A87" s="10"/>
      <c r="G87" s="8"/>
      <c r="I87" s="8"/>
    </row>
    <row r="88" ht="15.75">
      <c r="G88" s="8"/>
    </row>
    <row r="89" ht="15.75">
      <c r="G89" s="8"/>
    </row>
    <row r="90" ht="15.75">
      <c r="G90" s="8"/>
    </row>
    <row r="91" ht="15.75">
      <c r="G91" s="8"/>
    </row>
    <row r="92" spans="7:9" ht="15.75">
      <c r="G92" s="8"/>
      <c r="I92" s="11"/>
    </row>
    <row r="93" spans="1:7" ht="15.75">
      <c r="A93" s="10"/>
      <c r="G93" s="8"/>
    </row>
    <row r="94" ht="15.75">
      <c r="G94" s="8"/>
    </row>
    <row r="95" spans="7:9" ht="15.75">
      <c r="G95" s="8"/>
      <c r="I95" s="11"/>
    </row>
    <row r="96" ht="15.75">
      <c r="G96" s="8"/>
    </row>
    <row r="97" ht="15.75">
      <c r="G97" s="8"/>
    </row>
    <row r="98" ht="15.75">
      <c r="G98" s="8"/>
    </row>
    <row r="99" spans="1:7" ht="15.75">
      <c r="A99" s="10"/>
      <c r="G99" s="8"/>
    </row>
    <row r="100" ht="15.75">
      <c r="G100" s="8"/>
    </row>
    <row r="101" ht="15.75">
      <c r="G101" s="8"/>
    </row>
    <row r="102" ht="15.75">
      <c r="G102" s="8"/>
    </row>
    <row r="103" ht="15.75">
      <c r="G103" s="8"/>
    </row>
    <row r="104" ht="15.75">
      <c r="G104" s="8"/>
    </row>
    <row r="105" spans="7:9" ht="15.75">
      <c r="G105" s="8"/>
      <c r="H105" s="8"/>
      <c r="I105" s="11"/>
    </row>
    <row r="106" spans="1:7" ht="15.75">
      <c r="A106" s="10"/>
      <c r="G106" s="8"/>
    </row>
    <row r="107" ht="15.75">
      <c r="G107" s="8"/>
    </row>
    <row r="108" ht="15.75">
      <c r="G108" s="8"/>
    </row>
    <row r="109" ht="15.75">
      <c r="G109" s="8"/>
    </row>
    <row r="110" ht="15.75">
      <c r="G110" s="8"/>
    </row>
    <row r="111" ht="15.75">
      <c r="G111" s="8"/>
    </row>
    <row r="112" ht="15.75">
      <c r="G112" s="8"/>
    </row>
    <row r="113" spans="1:7" ht="15.75">
      <c r="A113" s="10"/>
      <c r="G113" s="8"/>
    </row>
    <row r="114" ht="15.75">
      <c r="A114" s="10"/>
    </row>
  </sheetData>
  <mergeCells count="1">
    <mergeCell ref="A75:G76"/>
  </mergeCells>
  <printOptions/>
  <pageMargins left="0.44" right="0.25" top="0.51" bottom="0.78" header="0.5" footer="0.5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="75" zoomScaleNormal="75" workbookViewId="0" topLeftCell="A4">
      <selection activeCell="A30" sqref="A30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.7109375" style="1" customWidth="1"/>
    <col min="4" max="4" width="19.7109375" style="1" customWidth="1"/>
    <col min="5" max="5" width="1.57421875" style="1" customWidth="1"/>
    <col min="6" max="6" width="20.57421875" style="1" bestFit="1" customWidth="1"/>
    <col min="7" max="7" width="1.7109375" style="1" customWidth="1"/>
    <col min="8" max="8" width="18.57421875" style="1" customWidth="1"/>
    <col min="9" max="9" width="19.28125" style="1" customWidth="1"/>
    <col min="10" max="16384" width="8.8515625" style="1" customWidth="1"/>
  </cols>
  <sheetData>
    <row r="1" ht="21" customHeight="1">
      <c r="A1" s="38" t="s">
        <v>19</v>
      </c>
    </row>
    <row r="2" ht="21" customHeight="1">
      <c r="A2" s="38" t="str">
        <f>'Condensed BS'!A2</f>
        <v>INTERIM REPORT FOR THE PERIOD ENDED 31 DECEMBER 2004</v>
      </c>
    </row>
    <row r="3" ht="21" customHeight="1">
      <c r="A3" s="3"/>
    </row>
    <row r="4" s="2" customFormat="1" ht="19.5" customHeight="1">
      <c r="A4" s="3" t="s">
        <v>26</v>
      </c>
    </row>
    <row r="5" ht="15" customHeight="1">
      <c r="A5" s="2"/>
    </row>
    <row r="6" ht="15" customHeight="1">
      <c r="A6" s="2"/>
    </row>
    <row r="7" spans="1:9" s="14" customFormat="1" ht="15" customHeight="1">
      <c r="A7" s="62"/>
      <c r="B7" s="5"/>
      <c r="C7" s="5"/>
      <c r="D7" s="63" t="s">
        <v>10</v>
      </c>
      <c r="E7" s="62"/>
      <c r="F7" s="62"/>
      <c r="G7" s="62"/>
      <c r="H7" s="62"/>
      <c r="I7" s="7"/>
    </row>
    <row r="8" spans="1:9" s="14" customFormat="1" ht="15" customHeight="1">
      <c r="A8" s="62"/>
      <c r="B8" s="5"/>
      <c r="C8" s="5"/>
      <c r="D8" s="63" t="s">
        <v>11</v>
      </c>
      <c r="E8" s="62"/>
      <c r="F8" s="62"/>
      <c r="G8" s="62"/>
      <c r="H8" s="62"/>
      <c r="I8" s="7"/>
    </row>
    <row r="9" spans="1:9" s="14" customFormat="1" ht="15" customHeight="1">
      <c r="A9" s="62"/>
      <c r="B9" s="64"/>
      <c r="C9" s="64"/>
      <c r="D9" s="65" t="s">
        <v>12</v>
      </c>
      <c r="E9" s="62"/>
      <c r="F9" s="7"/>
      <c r="G9" s="62"/>
      <c r="H9" s="62"/>
      <c r="I9" s="7"/>
    </row>
    <row r="10" spans="1:9" ht="15" customHeight="1">
      <c r="A10" s="66"/>
      <c r="B10" s="67"/>
      <c r="C10" s="67"/>
      <c r="D10" s="67"/>
      <c r="E10" s="67"/>
      <c r="F10" s="67"/>
      <c r="G10" s="67"/>
      <c r="H10" s="67"/>
      <c r="I10" s="2"/>
    </row>
    <row r="11" spans="1:9" s="14" customFormat="1" ht="15" customHeight="1">
      <c r="A11" s="66"/>
      <c r="B11" s="67" t="s">
        <v>13</v>
      </c>
      <c r="C11" s="67"/>
      <c r="D11" s="67" t="s">
        <v>14</v>
      </c>
      <c r="E11" s="67"/>
      <c r="F11" s="24" t="s">
        <v>111</v>
      </c>
      <c r="G11" s="67"/>
      <c r="H11" s="67"/>
      <c r="I11" s="7"/>
    </row>
    <row r="12" spans="1:9" s="14" customFormat="1" ht="15" customHeight="1">
      <c r="A12" s="66"/>
      <c r="B12" s="67" t="s">
        <v>15</v>
      </c>
      <c r="C12" s="67"/>
      <c r="D12" s="67" t="s">
        <v>16</v>
      </c>
      <c r="E12" s="67"/>
      <c r="F12" s="67" t="s">
        <v>112</v>
      </c>
      <c r="G12" s="67"/>
      <c r="H12" s="67" t="s">
        <v>4</v>
      </c>
      <c r="I12" s="7"/>
    </row>
    <row r="13" spans="1:9" s="14" customFormat="1" ht="15" customHeight="1">
      <c r="A13" s="68"/>
      <c r="B13" s="69"/>
      <c r="C13" s="70"/>
      <c r="D13" s="70" t="s">
        <v>6</v>
      </c>
      <c r="E13" s="70"/>
      <c r="F13" s="70" t="s">
        <v>6</v>
      </c>
      <c r="G13" s="70"/>
      <c r="H13" s="70" t="s">
        <v>6</v>
      </c>
      <c r="I13" s="7"/>
    </row>
    <row r="14" spans="1:9" s="122" customFormat="1" ht="15" customHeight="1" hidden="1">
      <c r="A14" s="66"/>
      <c r="B14" s="71"/>
      <c r="C14" s="66"/>
      <c r="D14" s="66"/>
      <c r="E14" s="66"/>
      <c r="F14" s="66"/>
      <c r="G14" s="66"/>
      <c r="H14" s="121"/>
      <c r="I14" s="12"/>
    </row>
    <row r="15" spans="1:9" s="122" customFormat="1" ht="18" customHeight="1" hidden="1">
      <c r="A15" s="71" t="s">
        <v>87</v>
      </c>
      <c r="B15" s="74">
        <v>2</v>
      </c>
      <c r="C15" s="75"/>
      <c r="D15" s="74">
        <v>2</v>
      </c>
      <c r="E15" s="119"/>
      <c r="F15" s="120">
        <v>-1557697</v>
      </c>
      <c r="G15" s="120"/>
      <c r="H15" s="121">
        <f>SUM(D15:F15)</f>
        <v>-1557695</v>
      </c>
      <c r="I15" s="12"/>
    </row>
    <row r="16" spans="1:9" s="122" customFormat="1" ht="12" customHeight="1" hidden="1">
      <c r="A16" s="71"/>
      <c r="B16" s="74"/>
      <c r="C16" s="75"/>
      <c r="D16" s="74"/>
      <c r="E16" s="119"/>
      <c r="F16" s="120"/>
      <c r="G16" s="120"/>
      <c r="H16" s="121"/>
      <c r="I16" s="12"/>
    </row>
    <row r="17" spans="1:9" s="122" customFormat="1" ht="18" customHeight="1" hidden="1">
      <c r="A17" s="71" t="s">
        <v>88</v>
      </c>
      <c r="B17" s="120">
        <v>412026302</v>
      </c>
      <c r="C17" s="120"/>
      <c r="D17" s="120">
        <v>412026302</v>
      </c>
      <c r="E17" s="120"/>
      <c r="F17" s="120">
        <v>0</v>
      </c>
      <c r="G17" s="120"/>
      <c r="H17" s="121">
        <f>SUM(D17:F17)</f>
        <v>412026302</v>
      </c>
      <c r="I17" s="12"/>
    </row>
    <row r="18" spans="1:9" s="122" customFormat="1" ht="12" customHeight="1" hidden="1">
      <c r="A18" s="71"/>
      <c r="B18" s="120"/>
      <c r="C18" s="120"/>
      <c r="D18" s="120"/>
      <c r="E18" s="120"/>
      <c r="F18" s="120"/>
      <c r="G18" s="120"/>
      <c r="H18" s="121"/>
      <c r="I18" s="12"/>
    </row>
    <row r="19" spans="1:9" s="122" customFormat="1" ht="18" customHeight="1" hidden="1">
      <c r="A19" s="71" t="s">
        <v>89</v>
      </c>
      <c r="B19" s="123">
        <v>0</v>
      </c>
      <c r="C19" s="123"/>
      <c r="D19" s="123">
        <v>0</v>
      </c>
      <c r="E19" s="123"/>
      <c r="F19" s="123">
        <v>-5001764</v>
      </c>
      <c r="G19" s="123"/>
      <c r="H19" s="124">
        <f>SUM(D19:F19)</f>
        <v>-5001764</v>
      </c>
      <c r="I19" s="12"/>
    </row>
    <row r="20" spans="1:9" ht="12" customHeight="1">
      <c r="A20" s="66"/>
      <c r="B20" s="71"/>
      <c r="C20" s="66"/>
      <c r="D20" s="66"/>
      <c r="E20" s="66"/>
      <c r="F20" s="66"/>
      <c r="G20" s="66"/>
      <c r="H20" s="72"/>
      <c r="I20" s="2"/>
    </row>
    <row r="21" spans="1:9" ht="18" customHeight="1">
      <c r="A21" s="73" t="s">
        <v>94</v>
      </c>
      <c r="B21" s="74">
        <v>412026304</v>
      </c>
      <c r="C21" s="75"/>
      <c r="D21" s="74">
        <v>412026304</v>
      </c>
      <c r="E21" s="75"/>
      <c r="F21" s="74">
        <v>-6559461</v>
      </c>
      <c r="G21" s="74"/>
      <c r="H21" s="74">
        <f>SUM(D21:F21)</f>
        <v>405466843</v>
      </c>
      <c r="I21" s="72"/>
    </row>
    <row r="22" spans="1:9" ht="12" customHeight="1">
      <c r="A22" s="76"/>
      <c r="B22" s="74"/>
      <c r="C22" s="75"/>
      <c r="D22" s="74"/>
      <c r="E22" s="75"/>
      <c r="F22" s="74"/>
      <c r="G22" s="74"/>
      <c r="H22" s="74"/>
      <c r="I22" s="2"/>
    </row>
    <row r="23" spans="1:9" ht="18" customHeight="1">
      <c r="A23" s="71" t="s">
        <v>92</v>
      </c>
      <c r="B23" s="74">
        <v>0</v>
      </c>
      <c r="C23" s="75"/>
      <c r="D23" s="74">
        <v>0</v>
      </c>
      <c r="E23" s="75"/>
      <c r="F23" s="74">
        <v>5085826</v>
      </c>
      <c r="G23" s="75"/>
      <c r="H23" s="74">
        <f>SUM(D23:F23)</f>
        <v>5085826</v>
      </c>
      <c r="I23" s="2"/>
    </row>
    <row r="24" spans="1:9" ht="12" customHeight="1">
      <c r="A24" s="71"/>
      <c r="B24" s="77"/>
      <c r="C24" s="75"/>
      <c r="D24" s="77"/>
      <c r="E24" s="75"/>
      <c r="F24" s="77"/>
      <c r="G24" s="75"/>
      <c r="H24" s="77"/>
      <c r="I24" s="2"/>
    </row>
    <row r="25" spans="1:9" ht="18" customHeight="1">
      <c r="A25" s="78" t="s">
        <v>95</v>
      </c>
      <c r="B25" s="131">
        <f>SUM(B21:B24)</f>
        <v>412026304</v>
      </c>
      <c r="C25" s="130"/>
      <c r="D25" s="131">
        <f>SUM(D21:D24)</f>
        <v>412026304</v>
      </c>
      <c r="E25" s="130"/>
      <c r="F25" s="131">
        <f>SUM(F21:F23)</f>
        <v>-1473635</v>
      </c>
      <c r="G25" s="130"/>
      <c r="H25" s="131">
        <f>SUM(H21:H23)</f>
        <v>410552669</v>
      </c>
      <c r="I25" s="2"/>
    </row>
    <row r="26" spans="1:9" ht="14.25" customHeight="1">
      <c r="A26" s="2"/>
      <c r="B26" s="5"/>
      <c r="C26" s="5"/>
      <c r="D26" s="5"/>
      <c r="E26" s="5"/>
      <c r="F26" s="5"/>
      <c r="G26" s="5"/>
      <c r="H26" s="5"/>
      <c r="I26" s="2"/>
    </row>
    <row r="27" spans="1:9" ht="18" customHeight="1">
      <c r="A27" s="71" t="s">
        <v>122</v>
      </c>
      <c r="B27" s="74">
        <v>0</v>
      </c>
      <c r="C27" s="75"/>
      <c r="D27" s="74">
        <v>0</v>
      </c>
      <c r="E27" s="75"/>
      <c r="F27" s="74">
        <f>'Condensed IS'!I36</f>
        <v>-194373093</v>
      </c>
      <c r="G27" s="75"/>
      <c r="H27" s="74">
        <f>SUM(D27:F27)</f>
        <v>-194373093</v>
      </c>
      <c r="I27" s="2"/>
    </row>
    <row r="28" spans="1:9" ht="14.25" customHeight="1">
      <c r="A28" s="2"/>
      <c r="B28" s="5"/>
      <c r="C28" s="5"/>
      <c r="D28" s="5"/>
      <c r="E28" s="5"/>
      <c r="F28" s="5"/>
      <c r="G28" s="5"/>
      <c r="H28" s="5"/>
      <c r="I28" s="2"/>
    </row>
    <row r="29" spans="1:9" ht="18" customHeight="1" thickBot="1">
      <c r="A29" s="78" t="s">
        <v>120</v>
      </c>
      <c r="B29" s="79">
        <f>SUM(B25:B28)</f>
        <v>412026304</v>
      </c>
      <c r="C29" s="80"/>
      <c r="D29" s="79">
        <f>SUM(D25:D28)</f>
        <v>412026304</v>
      </c>
      <c r="E29" s="80"/>
      <c r="F29" s="79">
        <f>SUM(F25:F27)</f>
        <v>-195846728</v>
      </c>
      <c r="G29" s="80"/>
      <c r="H29" s="79">
        <f>SUM(H25:H27)</f>
        <v>216179576</v>
      </c>
      <c r="I29" s="2"/>
    </row>
    <row r="30" spans="1:9" ht="18" customHeight="1" thickTop="1">
      <c r="A30" s="78"/>
      <c r="B30" s="132"/>
      <c r="C30" s="133"/>
      <c r="D30" s="132"/>
      <c r="E30" s="133"/>
      <c r="F30" s="132"/>
      <c r="G30" s="133"/>
      <c r="H30" s="132"/>
      <c r="I30" s="2"/>
    </row>
    <row r="31" ht="14.25" customHeight="1"/>
    <row r="32" spans="1:8" ht="17.25" customHeight="1">
      <c r="A32" s="151" t="s">
        <v>93</v>
      </c>
      <c r="B32" s="151"/>
      <c r="C32" s="151"/>
      <c r="D32" s="151"/>
      <c r="E32" s="151"/>
      <c r="F32" s="151"/>
      <c r="G32" s="151"/>
      <c r="H32" s="151"/>
    </row>
    <row r="33" spans="1:8" ht="18" customHeight="1">
      <c r="A33" s="151"/>
      <c r="B33" s="151"/>
      <c r="C33" s="151"/>
      <c r="D33" s="151"/>
      <c r="E33" s="151"/>
      <c r="F33" s="151"/>
      <c r="G33" s="151"/>
      <c r="H33" s="151"/>
    </row>
  </sheetData>
  <mergeCells count="1">
    <mergeCell ref="A32:H33"/>
  </mergeCells>
  <printOptions/>
  <pageMargins left="0.66" right="0.42" top="0.69" bottom="0.87" header="0.37" footer="0.34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="75" zoomScaleNormal="75" workbookViewId="0" topLeftCell="A1">
      <selection activeCell="J21" sqref="J21"/>
    </sheetView>
  </sheetViews>
  <sheetFormatPr defaultColWidth="9.140625" defaultRowHeight="12.75"/>
  <sheetData>
    <row r="1" ht="15.75">
      <c r="A1" s="38"/>
    </row>
    <row r="2" ht="15.75">
      <c r="A2" s="38"/>
    </row>
    <row r="3" ht="15.75">
      <c r="A3" s="3"/>
    </row>
    <row r="4" ht="15.75">
      <c r="A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computer7</cp:lastModifiedBy>
  <cp:lastPrinted>2005-02-25T07:24:41Z</cp:lastPrinted>
  <dcterms:created xsi:type="dcterms:W3CDTF">1998-09-23T07:08:42Z</dcterms:created>
  <dcterms:modified xsi:type="dcterms:W3CDTF">2005-03-29T07:09:25Z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-812286819</vt:i4>
  </property>
  <property fmtid="{D5CDD505-2E9C-101B-9397-08002B2CF9AE}" pid="3" name="_EmailSubject">
    <vt:lpwstr>FBO Consol Announcement 31.12.2004</vt:lpwstr>
  </property>
  <property fmtid="{D5CDD505-2E9C-101B-9397-08002B2CF9AE}" pid="4" name="_AuthorEmail">
    <vt:lpwstr>mazli@fbo.com.my</vt:lpwstr>
  </property>
  <property fmtid="{D5CDD505-2E9C-101B-9397-08002B2CF9AE}" pid="5" name="_AuthorEmailDisplayName">
    <vt:lpwstr>Mazli bin Ishak</vt:lpwstr>
  </property>
  <property fmtid="{D5CDD505-2E9C-101B-9397-08002B2CF9AE}" pid="6" name="_PreviousAdHocReviewCycleID">
    <vt:i4>965487619</vt:i4>
  </property>
</Properties>
</file>