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KLSE PL" sheetId="1" r:id="rId1"/>
    <sheet name="KLSE BS" sheetId="2" r:id="rId2"/>
    <sheet name="KLSE Notes" sheetId="3" r:id="rId3"/>
  </sheets>
  <externalReferences>
    <externalReference r:id="rId6"/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AUSTRAL </author>
  </authors>
  <commentList>
    <comment ref="J39" authorId="0">
      <text>
        <r>
          <rPr>
            <sz val="8"/>
            <rFont val="Tahoma"/>
            <family val="0"/>
          </rPr>
          <t xml:space="preserve">AAB has 5,000,000 Arensi Shares pledged to OCBC (now Danaharta) . The KLSE counter is  suspended. 
</t>
        </r>
      </text>
    </comment>
    <comment ref="J40" authorId="0">
      <text>
        <r>
          <rPr>
            <sz val="8"/>
            <rFont val="Tahoma"/>
            <family val="0"/>
          </rPr>
          <t>AAB 's a/c has 2,222,222.22 units of MBf Unit Trust.
Pls dble check on the market price of RM0.44</t>
        </r>
      </text>
    </comment>
  </commentList>
</comments>
</file>

<file path=xl/sharedStrings.xml><?xml version="1.0" encoding="utf-8"?>
<sst xmlns="http://schemas.openxmlformats.org/spreadsheetml/2006/main" count="320" uniqueCount="265">
  <si>
    <t>Financial Result Announcement</t>
  </si>
  <si>
    <t xml:space="preserve">Submitting Merchant Bank                   </t>
  </si>
  <si>
    <t>:</t>
  </si>
  <si>
    <t>(if applicable)</t>
  </si>
  <si>
    <t xml:space="preserve">Submitting Secretarial Firm Name         </t>
  </si>
  <si>
    <t>:  Securities Services (Holdings) Sdn Bhd</t>
  </si>
  <si>
    <t>*</t>
  </si>
  <si>
    <t xml:space="preserve">Company name                                    </t>
  </si>
  <si>
    <t>: AUSTRAL AMALGAMATED BERHAD</t>
  </si>
  <si>
    <t xml:space="preserve">Stock name                                         </t>
  </si>
  <si>
    <t>: AUSAMAL</t>
  </si>
  <si>
    <t xml:space="preserve">* </t>
  </si>
  <si>
    <t xml:space="preserve">Stock code                                          </t>
  </si>
  <si>
    <t>: 2097</t>
  </si>
  <si>
    <t xml:space="preserve">Contact person                                    </t>
  </si>
  <si>
    <t>:  Ms. Jenny Lim Yew Heang</t>
  </si>
  <si>
    <t xml:space="preserve">Designation                                         </t>
  </si>
  <si>
    <t>:  Joint Company Secretary</t>
  </si>
  <si>
    <t xml:space="preserve">Financial Year End : </t>
  </si>
  <si>
    <t>30/06/2002</t>
  </si>
  <si>
    <t>Quarter                   :</t>
  </si>
  <si>
    <t>O Qtr 1</t>
  </si>
  <si>
    <t>O Qtr 2</t>
  </si>
  <si>
    <t>O Qtr 3</t>
  </si>
  <si>
    <t>O Qtr 4</t>
  </si>
  <si>
    <t>O Other</t>
  </si>
  <si>
    <t>Quarterly report on consolidated results for the financial period ended</t>
  </si>
  <si>
    <t>* 31/03/2002</t>
  </si>
  <si>
    <t xml:space="preserve">* The figures  </t>
  </si>
  <si>
    <t xml:space="preserve">O have been audited </t>
  </si>
  <si>
    <t>O have not been audited</t>
  </si>
  <si>
    <t>UNAUDITED CONSOLIDATED INCOME STATEMENT</t>
  </si>
  <si>
    <t>EXTRACT FOR LINK WORKINGS ONLY</t>
  </si>
  <si>
    <t>INDIVIDUAL QUARTER</t>
  </si>
  <si>
    <t>CUMULATIVE QUARTER</t>
  </si>
  <si>
    <t>CURRENT</t>
  </si>
  <si>
    <t>PRECEDING YEAR</t>
  </si>
  <si>
    <t>CURRENT YEAR</t>
  </si>
  <si>
    <t>YTD TO</t>
  </si>
  <si>
    <t>CORRESPONDING</t>
  </si>
  <si>
    <t>3rd QUARTER</t>
  </si>
  <si>
    <t>TO DATE</t>
  </si>
  <si>
    <t>PREVIOUS</t>
  </si>
  <si>
    <t>PERIOD TO LAST</t>
  </si>
  <si>
    <t>QUARTER</t>
  </si>
  <si>
    <t>PERIOD</t>
  </si>
  <si>
    <t xml:space="preserve"> QUARTER</t>
  </si>
  <si>
    <t>31/03/2002</t>
  </si>
  <si>
    <t>31/03/2001</t>
  </si>
  <si>
    <t>(RM'000)</t>
  </si>
  <si>
    <t>1.</t>
  </si>
  <si>
    <t>(a)</t>
  </si>
  <si>
    <t>Revenue</t>
  </si>
  <si>
    <t>(b)</t>
  </si>
  <si>
    <t>Investment Income</t>
  </si>
  <si>
    <t>1/2 YE 30.06.99</t>
  </si>
  <si>
    <t>(c)</t>
  </si>
  <si>
    <t>Other Income</t>
  </si>
  <si>
    <t>RM'000</t>
  </si>
  <si>
    <t>2.</t>
  </si>
  <si>
    <t>Profit/(loss)</t>
  </si>
  <si>
    <t xml:space="preserve">before finance cost, </t>
  </si>
  <si>
    <t>depreciation and amortisation</t>
  </si>
  <si>
    <t>int</t>
  </si>
  <si>
    <t xml:space="preserve">exceptional items, income tax, minority </t>
  </si>
  <si>
    <t>dep</t>
  </si>
  <si>
    <t>interests and extraordinary items</t>
  </si>
  <si>
    <t>Finance Cost</t>
  </si>
  <si>
    <t>tax</t>
  </si>
  <si>
    <t>Depreciation and amortisation</t>
  </si>
  <si>
    <t>(d)</t>
  </si>
  <si>
    <t>Exceptional items</t>
  </si>
  <si>
    <t>mi</t>
  </si>
  <si>
    <t>(e)</t>
  </si>
  <si>
    <t>Profit/(loss) before income tax</t>
  </si>
  <si>
    <t xml:space="preserve">minority interest and </t>
  </si>
  <si>
    <t>NTA/share</t>
  </si>
  <si>
    <t>extraordinary items</t>
  </si>
  <si>
    <t>(f)</t>
  </si>
  <si>
    <t>Share of profits and losses of</t>
  </si>
  <si>
    <t>associated companies</t>
  </si>
  <si>
    <t>(g)</t>
  </si>
  <si>
    <t>Profit/(Loss) before income tax,</t>
  </si>
  <si>
    <t>minority interests and extraordinary</t>
  </si>
  <si>
    <t>items after share of profits and</t>
  </si>
  <si>
    <t>losses of associated companies</t>
  </si>
  <si>
    <t>(h)</t>
  </si>
  <si>
    <t>Income tax</t>
  </si>
  <si>
    <t>(i)</t>
  </si>
  <si>
    <t>Profit/(loss) after income tax</t>
  </si>
  <si>
    <t>before deducting minority interests</t>
  </si>
  <si>
    <t>(ii)</t>
  </si>
  <si>
    <t>Minority Interest</t>
  </si>
  <si>
    <t>(j)</t>
  </si>
  <si>
    <t>Pre-acquisition profit /(loss), if</t>
  </si>
  <si>
    <t>applicable</t>
  </si>
  <si>
    <t>(k)</t>
  </si>
  <si>
    <t>Net profit/(loss) from ordinary</t>
  </si>
  <si>
    <t xml:space="preserve">activities attributable to the </t>
  </si>
  <si>
    <t>members of the Company</t>
  </si>
  <si>
    <t>(l)</t>
  </si>
  <si>
    <t>Extraordinary Item</t>
  </si>
  <si>
    <t>(iii)</t>
  </si>
  <si>
    <t xml:space="preserve">Extraordinary Items attributable to </t>
  </si>
  <si>
    <t>member of the company</t>
  </si>
  <si>
    <t>(m)</t>
  </si>
  <si>
    <t>Net profit/(Loss) attributable</t>
  </si>
  <si>
    <t>to members of the company</t>
  </si>
  <si>
    <t>3.</t>
  </si>
  <si>
    <t>Earnings per share</t>
  </si>
  <si>
    <t>based on 2(m) above after deducting</t>
  </si>
  <si>
    <t xml:space="preserve">any provision for preference </t>
  </si>
  <si>
    <t>dividends, if any (sen) :</t>
  </si>
  <si>
    <t>Basic (based on ordinary shares (sen)</t>
  </si>
  <si>
    <t>Fully diluted (based on ordinary shares -sen)</t>
  </si>
  <si>
    <t>4.</t>
  </si>
  <si>
    <t>Dividend per share (sen)</t>
  </si>
  <si>
    <t>Dividend description</t>
  </si>
  <si>
    <t>AS AT END OF CURRENT QUARTER</t>
  </si>
  <si>
    <t xml:space="preserve">AS AT PRECEDING FINANCIAL YEAR </t>
  </si>
  <si>
    <t>END</t>
  </si>
  <si>
    <t xml:space="preserve">Net tangible asset backing per ordinary </t>
  </si>
  <si>
    <t>share (RM)</t>
  </si>
  <si>
    <t>Remark:</t>
  </si>
  <si>
    <t>AUSTRAL AMALGAMATED BERHAD</t>
  </si>
  <si>
    <t>UNAUDITED CONSOLIDATED BALANCE SHEET</t>
  </si>
  <si>
    <t>AS AT</t>
  </si>
  <si>
    <t>END OF</t>
  </si>
  <si>
    <t>PRECEDING</t>
  </si>
  <si>
    <t xml:space="preserve">CURRENT </t>
  </si>
  <si>
    <t>FINANCIAL</t>
  </si>
  <si>
    <t>YEAR END</t>
  </si>
  <si>
    <t>30/06/2001</t>
  </si>
  <si>
    <t>31/12/2001</t>
  </si>
  <si>
    <t>RM</t>
  </si>
  <si>
    <t>Fixed Assets</t>
  </si>
  <si>
    <t>Investment in Associated Companies</t>
  </si>
  <si>
    <t>Long Term Investments</t>
  </si>
  <si>
    <t>Intangible Assets</t>
  </si>
  <si>
    <t>Property Development Expenditure</t>
  </si>
  <si>
    <t>Lease and Hire Purchase Receivables</t>
  </si>
  <si>
    <t>Current Assets</t>
  </si>
  <si>
    <t>Stocks</t>
  </si>
  <si>
    <t>Trade Debtors</t>
  </si>
  <si>
    <t>Short Term Investments</t>
  </si>
  <si>
    <t>Cash</t>
  </si>
  <si>
    <t xml:space="preserve">Others 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</si>
  <si>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</si>
  <si>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</si>
  <si>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</si>
  <si>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</si>
  <si>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</si>
  <si>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</si>
  <si>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</si>
  <si>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</si>
  <si>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</si>
  <si>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</si>
  <si>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</si>
  <si>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</si>
  <si>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</si>
  <si>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</si>
  <si>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Merger Reserve</t>
  </si>
  <si>
    <t>Reserve on Consolidation Reserve</t>
  </si>
  <si>
    <t>Revaluation Surplus Reserve</t>
  </si>
  <si>
    <t>Statutory Reserve</t>
  </si>
  <si>
    <t>Accumulated Loss</t>
  </si>
  <si>
    <t>Long Term Borrowings</t>
  </si>
  <si>
    <t xml:space="preserve">Other Long Term Liabilities - deferred tax </t>
  </si>
  <si>
    <t>Net tangible asset per ordinary share</t>
  </si>
  <si>
    <t>ANNOUNCEMENT TO KLSE  -3rd QUARTER OF FINANCIAL YEAR ENDING 30TH JUNE 2002</t>
  </si>
  <si>
    <t>NOTES</t>
  </si>
  <si>
    <t>Accounting Policies</t>
  </si>
  <si>
    <t>The 3rd Quarter financial statements have been prepared in accordance with applicable and approved accounting standards</t>
  </si>
  <si>
    <t>in Malaysia and in accordance to the provisions of the Companies Act, 1965, and consistent with the policies adopted</t>
  </si>
  <si>
    <t>in the preparation of the annual financial statements.</t>
  </si>
  <si>
    <t>Exceptional Items</t>
  </si>
  <si>
    <t>There were no exceptional items for the third quarter ended 31st March 2002.</t>
  </si>
  <si>
    <t>Extraordinary Items</t>
  </si>
  <si>
    <t>There were no extraordinary items for the third quarter ended 31st March 2002.</t>
  </si>
  <si>
    <t>Taxation</t>
  </si>
  <si>
    <t>Current Year</t>
  </si>
  <si>
    <t>Cumulated Quarter</t>
  </si>
  <si>
    <t>Quarter</t>
  </si>
  <si>
    <t>Current Year to date</t>
  </si>
  <si>
    <t>31.03.02</t>
  </si>
  <si>
    <t>Current Taxation</t>
  </si>
  <si>
    <t>Under/(over) provision in prior year</t>
  </si>
  <si>
    <t>There has been no disposal of unquoted investments and/or properties respectively for the current quarter and financial year to date</t>
  </si>
  <si>
    <t>other than those transactions in relation to the property development business.</t>
  </si>
  <si>
    <t>(a) There was no purchase or disposal of quoted securities during the year to date.</t>
  </si>
  <si>
    <t>(b) The cost and market value of quoted securities as at 31.03.2002 are as follows:-</t>
  </si>
  <si>
    <t>Cost</t>
  </si>
  <si>
    <t>Book Value</t>
  </si>
  <si>
    <t>Market Value</t>
  </si>
  <si>
    <t>Shares quoted in Malaysia*</t>
  </si>
  <si>
    <t>Unit Trust</t>
  </si>
  <si>
    <t>*The investments of the Company  in quoted shares are pledged with financial institutions as security for banking facilities.</t>
  </si>
  <si>
    <t>Changes in the Composition of the Group</t>
  </si>
  <si>
    <t>Except for Item 8 below, there were no other changes in the composition of the Group for the current financial year to date</t>
  </si>
  <si>
    <t>including business combination, acquisition or disposal of subsidiaries and long term investments, restructuring and</t>
  </si>
  <si>
    <t>discontinuing operations.</t>
  </si>
  <si>
    <t>Status of Corporate Proposals</t>
  </si>
  <si>
    <t>As announced on 27th October 2000, the Company proposes to undertake a composite restructuring execise which includes the</t>
  </si>
  <si>
    <t>following:-</t>
  </si>
  <si>
    <t>Proposed Capital Reduction and Consolidation</t>
  </si>
  <si>
    <t>Proposed Share Exchange</t>
  </si>
  <si>
    <t>Proposed Rights Issue with Warrants</t>
  </si>
  <si>
    <t>Proposed Injections of Companies</t>
  </si>
  <si>
    <t xml:space="preserve">Proposed Restricted Issue </t>
  </si>
  <si>
    <t>Proposed Creditors Scheme</t>
  </si>
  <si>
    <t>Proposed Listing of Furqan Business Organisation Berhad ("FBO")</t>
  </si>
  <si>
    <t>Proposed Waiver</t>
  </si>
  <si>
    <t>(Collectively referred to as "Proposals")</t>
  </si>
  <si>
    <t xml:space="preserve">The Proposals have been approved by Pengurusan Danaharta Nasional Berhad on 10 October 2000 and Secured Creditors </t>
  </si>
  <si>
    <t>on 27 October 2000 (Please refer to the announcement (Reference No: MM-001025-65040) on 27 October 2000 for further details).</t>
  </si>
  <si>
    <t>The Proposals were subsequently approved by the Securities Commission on 16th April 2001.</t>
  </si>
  <si>
    <t>(Please refer to the announcement  (Ref no:MM-010420-57428 ) on 20th April 2001 for further details.</t>
  </si>
  <si>
    <t>Corporate Developments</t>
  </si>
  <si>
    <t>There we no issuance or repayment of debt and equity securities, share buybacks, share cancellations, shares held as treasury</t>
  </si>
  <si>
    <t>shares and resale of treasury shares for the current financial year to date.</t>
  </si>
  <si>
    <t>Group Borrowings</t>
  </si>
  <si>
    <t>Secured Borrowings</t>
  </si>
  <si>
    <t>Unsecured Borrowings</t>
  </si>
  <si>
    <t>Long Term</t>
  </si>
  <si>
    <t>NIL</t>
  </si>
  <si>
    <t>Short Term</t>
  </si>
  <si>
    <t>The group borrowings included Hire Purchase and Leasing</t>
  </si>
  <si>
    <t>All the group borrowings are denominated in Ringgit Malaysia.</t>
  </si>
  <si>
    <t xml:space="preserve">Contingent Liabilities </t>
  </si>
  <si>
    <t>The Group does not have any contingent liabilities outstanding as at the date of issue of this announcement.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</si>
  <si>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</si>
  <si>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</si>
  <si>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</si>
  <si>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 xml:space="preserve">On the 28 February, 2002, Great Union Properties Sdn. Bhd ("GUPSB") had served a Winding-Up Petition on </t>
  </si>
  <si>
    <t>Mandarin Tours &amp; Travel Sdn. Bhd. ("MTT"), a subsidiary of Austral.  [Please refer to our earlier announcement</t>
  </si>
  <si>
    <t>(Reference No.: CS-020314-7755F) dated 14 March, 2002].  MTT operates a travel and tour agency in Kuala</t>
  </si>
  <si>
    <t>Lumpur and branches across Malaysia.  The Directors of MTT are currently seeking legal advise on the Winding-Up Proceedings.</t>
  </si>
  <si>
    <t>Segmental Information</t>
  </si>
  <si>
    <t>Segmental information for the period ended 31 March, 2002 are as follows:</t>
  </si>
  <si>
    <t>Turnover</t>
  </si>
  <si>
    <t>Profit/(Loss) before Taxation</t>
  </si>
  <si>
    <t>Total Assets Employed</t>
  </si>
  <si>
    <t>Property Development &amp; Management</t>
  </si>
  <si>
    <t>Investment Holdings &amp; Management</t>
  </si>
  <si>
    <t>Tours &amp; Travel Services</t>
  </si>
  <si>
    <t>Financial Services</t>
  </si>
  <si>
    <t>Consolidation Adjustment</t>
  </si>
  <si>
    <t>Material Changes in Quarterly Results compared to the Results of the Preceding Quarter</t>
  </si>
  <si>
    <t>There were no material changes in 3rd quarterly results compared to the results of the preceding quarter.</t>
  </si>
  <si>
    <t>Review of performance</t>
  </si>
  <si>
    <t>In respect of the losses, the Group continued to incur these losses from interest charged on outstanding loans and normal</t>
  </si>
  <si>
    <t>operating overheads.</t>
  </si>
  <si>
    <t>Material Events</t>
  </si>
  <si>
    <t>Not applicable.</t>
  </si>
  <si>
    <t>Seasonal or Cyclical Factors</t>
  </si>
  <si>
    <t>There was no significant seasonal or cyclical factors affecting the operations of the Group.</t>
  </si>
  <si>
    <t>Commentary on Current Year Prospect</t>
  </si>
  <si>
    <t>The proposed Workout Proposal ("WP") has been approved by Pengurusan Danaharta Nasional Berhad on 10 October, 2000 and the</t>
  </si>
  <si>
    <t>secured creditors on 27 October, 2000.  The Scheme Papers was submitted to the Securities Commission ("SC") and Foreign</t>
  </si>
  <si>
    <t>Investment Committee ("FIC") on 15 December, 2000.  Further to this, the SC and FIC have given their approval to the Proposals</t>
  </si>
  <si>
    <t xml:space="preserve">on 16 April, 2001 and 21 March, 2001 respectively.  Operations are maintained at the current levels as the Company moves to </t>
  </si>
  <si>
    <t>implement the scheme.</t>
  </si>
  <si>
    <t>Variance on Profit Forecast</t>
  </si>
  <si>
    <t>Dividends</t>
  </si>
  <si>
    <t>The Company has not declared or paid any dividends in the current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</si>
</sst>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5" fontId="4" fillId="0" borderId="0" xfId="0" applyNumberFormat="1" applyFont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4" borderId="1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 quotePrefix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14" fontId="6" fillId="4" borderId="8" xfId="0" applyNumberFormat="1" applyFont="1" applyFill="1" applyBorder="1" applyAlignment="1">
      <alignment horizontal="right"/>
    </xf>
    <xf numFmtId="14" fontId="6" fillId="5" borderId="8" xfId="0" applyNumberFormat="1" applyFont="1" applyFill="1" applyBorder="1" applyAlignment="1">
      <alignment horizontal="right"/>
    </xf>
    <xf numFmtId="14" fontId="6" fillId="3" borderId="8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7" fillId="4" borderId="8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7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4" borderId="8" xfId="15" applyNumberFormat="1" applyFont="1" applyFill="1" applyBorder="1" applyAlignment="1">
      <alignment/>
    </xf>
    <xf numFmtId="164" fontId="0" fillId="5" borderId="8" xfId="15" applyNumberFormat="1" applyFont="1" applyFill="1" applyBorder="1" applyAlignment="1">
      <alignment/>
    </xf>
    <xf numFmtId="164" fontId="0" fillId="3" borderId="8" xfId="15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4" borderId="14" xfId="15" applyNumberFormat="1" applyFont="1" applyFill="1" applyBorder="1" applyAlignment="1">
      <alignment/>
    </xf>
    <xf numFmtId="164" fontId="0" fillId="5" borderId="14" xfId="15" applyNumberFormat="1" applyFont="1" applyFill="1" applyBorder="1" applyAlignment="1">
      <alignment/>
    </xf>
    <xf numFmtId="164" fontId="0" fillId="3" borderId="14" xfId="15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4" borderId="15" xfId="15" applyNumberFormat="1" applyFont="1" applyFill="1" applyBorder="1" applyAlignment="1">
      <alignment/>
    </xf>
    <xf numFmtId="164" fontId="0" fillId="4" borderId="6" xfId="15" applyNumberFormat="1" applyFont="1" applyFill="1" applyBorder="1" applyAlignment="1">
      <alignment/>
    </xf>
    <xf numFmtId="164" fontId="0" fillId="5" borderId="6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 quotePrefix="1">
      <alignment horizontal="left"/>
    </xf>
    <xf numFmtId="164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0" fillId="3" borderId="8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4" fontId="0" fillId="5" borderId="15" xfId="15" applyNumberFormat="1" applyFont="1" applyFill="1" applyBorder="1" applyAlignment="1">
      <alignment/>
    </xf>
    <xf numFmtId="164" fontId="0" fillId="3" borderId="15" xfId="15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 quotePrefix="1">
      <alignment horizontal="left"/>
    </xf>
    <xf numFmtId="164" fontId="0" fillId="4" borderId="15" xfId="15" applyNumberFormat="1" applyFont="1" applyFill="1" applyBorder="1" applyAlignment="1">
      <alignment horizontal="right"/>
    </xf>
    <xf numFmtId="164" fontId="0" fillId="5" borderId="15" xfId="15" applyNumberFormat="1" applyFont="1" applyFill="1" applyBorder="1" applyAlignment="1">
      <alignment horizontal="right"/>
    </xf>
    <xf numFmtId="164" fontId="0" fillId="3" borderId="15" xfId="15" applyNumberFormat="1" applyFont="1" applyFill="1" applyBorder="1" applyAlignment="1">
      <alignment horizontal="right"/>
    </xf>
    <xf numFmtId="0" fontId="0" fillId="0" borderId="5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165" fontId="0" fillId="4" borderId="6" xfId="15" applyNumberFormat="1" applyFont="1" applyFill="1" applyBorder="1" applyAlignment="1">
      <alignment/>
    </xf>
    <xf numFmtId="165" fontId="0" fillId="5" borderId="6" xfId="15" applyNumberFormat="1" applyFont="1" applyFill="1" applyBorder="1" applyAlignment="1">
      <alignment/>
    </xf>
    <xf numFmtId="165" fontId="0" fillId="3" borderId="6" xfId="15" applyNumberFormat="1" applyFont="1" applyFill="1" applyBorder="1" applyAlignment="1">
      <alignment/>
    </xf>
    <xf numFmtId="165" fontId="0" fillId="4" borderId="8" xfId="15" applyNumberFormat="1" applyFont="1" applyFill="1" applyBorder="1" applyAlignment="1">
      <alignment/>
    </xf>
    <xf numFmtId="165" fontId="0" fillId="5" borderId="8" xfId="15" applyNumberFormat="1" applyFont="1" applyFill="1" applyBorder="1" applyAlignment="1">
      <alignment/>
    </xf>
    <xf numFmtId="43" fontId="0" fillId="4" borderId="8" xfId="15" applyNumberFormat="1" applyFont="1" applyFill="1" applyBorder="1" applyAlignment="1">
      <alignment/>
    </xf>
    <xf numFmtId="43" fontId="0" fillId="3" borderId="8" xfId="15" applyNumberFormat="1" applyFont="1" applyFill="1" applyBorder="1" applyAlignment="1">
      <alignment/>
    </xf>
    <xf numFmtId="43" fontId="0" fillId="4" borderId="8" xfId="15" applyFont="1" applyFill="1" applyBorder="1" applyAlignment="1">
      <alignment/>
    </xf>
    <xf numFmtId="43" fontId="0" fillId="5" borderId="8" xfId="15" applyFont="1" applyFill="1" applyBorder="1" applyAlignment="1">
      <alignment/>
    </xf>
    <xf numFmtId="0" fontId="0" fillId="0" borderId="9" xfId="0" applyFont="1" applyBorder="1" applyAlignment="1" quotePrefix="1">
      <alignment horizontal="left"/>
    </xf>
    <xf numFmtId="165" fontId="0" fillId="4" borderId="14" xfId="15" applyNumberFormat="1" applyFont="1" applyFill="1" applyBorder="1" applyAlignment="1">
      <alignment/>
    </xf>
    <xf numFmtId="165" fontId="0" fillId="5" borderId="14" xfId="15" applyNumberFormat="1" applyFont="1" applyFill="1" applyBorder="1" applyAlignment="1">
      <alignment/>
    </xf>
    <xf numFmtId="165" fontId="0" fillId="3" borderId="14" xfId="15" applyNumberFormat="1" applyFont="1" applyFill="1" applyBorder="1" applyAlignment="1">
      <alignment/>
    </xf>
    <xf numFmtId="0" fontId="0" fillId="0" borderId="1" xfId="0" applyFont="1" applyBorder="1" applyAlignment="1" quotePrefix="1">
      <alignment horizontal="left"/>
    </xf>
    <xf numFmtId="165" fontId="0" fillId="4" borderId="15" xfId="15" applyNumberFormat="1" applyFont="1" applyFill="1" applyBorder="1" applyAlignment="1">
      <alignment/>
    </xf>
    <xf numFmtId="165" fontId="0" fillId="5" borderId="15" xfId="15" applyNumberFormat="1" applyFont="1" applyFill="1" applyBorder="1" applyAlignment="1">
      <alignment/>
    </xf>
    <xf numFmtId="165" fontId="0" fillId="3" borderId="15" xfId="15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4" fontId="0" fillId="3" borderId="0" xfId="15" applyNumberFormat="1" applyFont="1" applyFill="1" applyAlignment="1">
      <alignment/>
    </xf>
    <xf numFmtId="165" fontId="0" fillId="3" borderId="0" xfId="15" applyNumberFormat="1" applyFont="1" applyFill="1" applyAlignment="1">
      <alignment/>
    </xf>
    <xf numFmtId="164" fontId="0" fillId="4" borderId="4" xfId="15" applyNumberFormat="1" applyFont="1" applyFill="1" applyBorder="1" applyAlignment="1">
      <alignment horizontal="centerContinuous"/>
    </xf>
    <xf numFmtId="165" fontId="0" fillId="4" borderId="10" xfId="15" applyNumberFormat="1" applyFont="1" applyFill="1" applyBorder="1" applyAlignment="1">
      <alignment horizontal="centerContinuous"/>
    </xf>
    <xf numFmtId="164" fontId="0" fillId="5" borderId="4" xfId="15" applyNumberFormat="1" applyFont="1" applyFill="1" applyBorder="1" applyAlignment="1">
      <alignment horizontal="centerContinuous"/>
    </xf>
    <xf numFmtId="165" fontId="0" fillId="5" borderId="10" xfId="15" applyNumberFormat="1" applyFont="1" applyFill="1" applyBorder="1" applyAlignment="1">
      <alignment horizontal="centerContinuous"/>
    </xf>
    <xf numFmtId="164" fontId="0" fillId="3" borderId="4" xfId="15" applyNumberFormat="1" applyFont="1" applyFill="1" applyBorder="1" applyAlignment="1">
      <alignment horizontal="centerContinuous"/>
    </xf>
    <xf numFmtId="165" fontId="0" fillId="3" borderId="10" xfId="15" applyNumberFormat="1" applyFont="1" applyFill="1" applyBorder="1" applyAlignment="1">
      <alignment horizontal="centerContinuous"/>
    </xf>
    <xf numFmtId="164" fontId="0" fillId="4" borderId="9" xfId="15" applyNumberFormat="1" applyFont="1" applyFill="1" applyBorder="1" applyAlignment="1">
      <alignment horizontal="centerContinuous"/>
    </xf>
    <xf numFmtId="165" fontId="0" fillId="4" borderId="13" xfId="15" applyNumberFormat="1" applyFont="1" applyFill="1" applyBorder="1" applyAlignment="1">
      <alignment horizontal="centerContinuous"/>
    </xf>
    <xf numFmtId="164" fontId="0" fillId="5" borderId="9" xfId="15" applyNumberFormat="1" applyFont="1" applyFill="1" applyBorder="1" applyAlignment="1">
      <alignment horizontal="centerContinuous"/>
    </xf>
    <xf numFmtId="164" fontId="0" fillId="5" borderId="13" xfId="15" applyNumberFormat="1" applyFont="1" applyFill="1" applyBorder="1" applyAlignment="1">
      <alignment horizontal="centerContinuous"/>
    </xf>
    <xf numFmtId="164" fontId="0" fillId="3" borderId="9" xfId="15" applyNumberFormat="1" applyFont="1" applyFill="1" applyBorder="1" applyAlignment="1">
      <alignment horizontal="centerContinuous"/>
    </xf>
    <xf numFmtId="165" fontId="0" fillId="3" borderId="13" xfId="15" applyNumberFormat="1" applyFont="1" applyFill="1" applyBorder="1" applyAlignment="1">
      <alignment horizontal="centerContinuous"/>
    </xf>
    <xf numFmtId="0" fontId="0" fillId="0" borderId="6" xfId="0" applyFont="1" applyBorder="1" applyAlignment="1" quotePrefix="1">
      <alignment horizontal="left"/>
    </xf>
    <xf numFmtId="166" fontId="0" fillId="4" borderId="4" xfId="15" applyNumberFormat="1" applyFont="1" applyFill="1" applyBorder="1" applyAlignment="1">
      <alignment/>
    </xf>
    <xf numFmtId="165" fontId="0" fillId="4" borderId="10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5" fontId="0" fillId="5" borderId="10" xfId="15" applyNumberFormat="1" applyFont="1" applyFill="1" applyBorder="1" applyAlignment="1">
      <alignment/>
    </xf>
    <xf numFmtId="166" fontId="0" fillId="3" borderId="4" xfId="15" applyNumberFormat="1" applyFont="1" applyFill="1" applyBorder="1" applyAlignment="1">
      <alignment/>
    </xf>
    <xf numFmtId="165" fontId="0" fillId="3" borderId="10" xfId="15" applyNumberFormat="1" applyFont="1" applyFill="1" applyBorder="1" applyAlignment="1">
      <alignment/>
    </xf>
    <xf numFmtId="0" fontId="0" fillId="0" borderId="14" xfId="0" applyFont="1" applyBorder="1" applyAlignment="1" quotePrefix="1">
      <alignment horizontal="left"/>
    </xf>
    <xf numFmtId="164" fontId="0" fillId="4" borderId="9" xfId="15" applyNumberFormat="1" applyFont="1" applyFill="1" applyBorder="1" applyAlignment="1">
      <alignment/>
    </xf>
    <xf numFmtId="164" fontId="0" fillId="4" borderId="13" xfId="15" applyNumberFormat="1" applyFont="1" applyFill="1" applyBorder="1" applyAlignment="1">
      <alignment/>
    </xf>
    <xf numFmtId="164" fontId="0" fillId="5" borderId="9" xfId="15" applyNumberFormat="1" applyFont="1" applyFill="1" applyBorder="1" applyAlignment="1">
      <alignment/>
    </xf>
    <xf numFmtId="164" fontId="0" fillId="5" borderId="13" xfId="15" applyNumberFormat="1" applyFont="1" applyFill="1" applyBorder="1" applyAlignment="1">
      <alignment/>
    </xf>
    <xf numFmtId="164" fontId="0" fillId="3" borderId="9" xfId="15" applyNumberFormat="1" applyFont="1" applyFill="1" applyBorder="1" applyAlignment="1">
      <alignment/>
    </xf>
    <xf numFmtId="164" fontId="0" fillId="3" borderId="13" xfId="15" applyNumberFormat="1" applyFont="1" applyFill="1" applyBorder="1" applyAlignment="1">
      <alignment/>
    </xf>
    <xf numFmtId="43" fontId="0" fillId="4" borderId="1" xfId="15" applyNumberFormat="1" applyFont="1" applyFill="1" applyBorder="1" applyAlignment="1">
      <alignment/>
    </xf>
    <xf numFmtId="164" fontId="0" fillId="4" borderId="3" xfId="15" applyNumberFormat="1" applyFont="1" applyFill="1" applyBorder="1" applyAlignment="1">
      <alignment/>
    </xf>
    <xf numFmtId="164" fontId="0" fillId="5" borderId="1" xfId="15" applyNumberFormat="1" applyFont="1" applyFill="1" applyBorder="1" applyAlignment="1">
      <alignment/>
    </xf>
    <xf numFmtId="164" fontId="0" fillId="5" borderId="3" xfId="15" applyNumberFormat="1" applyFont="1" applyFill="1" applyBorder="1" applyAlignment="1">
      <alignment/>
    </xf>
    <xf numFmtId="43" fontId="0" fillId="3" borderId="1" xfId="15" applyNumberFormat="1" applyFon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" fillId="3" borderId="0" xfId="15" applyNumberFormat="1" applyFont="1" applyFill="1" applyAlignment="1">
      <alignment/>
    </xf>
    <xf numFmtId="164" fontId="1" fillId="0" borderId="1" xfId="15" applyNumberFormat="1" applyFont="1" applyFill="1" applyBorder="1" applyAlignment="1">
      <alignment horizontal="centerContinuous"/>
    </xf>
    <xf numFmtId="164" fontId="1" fillId="0" borderId="2" xfId="15" applyNumberFormat="1" applyFont="1" applyFill="1" applyBorder="1" applyAlignment="1">
      <alignment horizontal="centerContinuous"/>
    </xf>
    <xf numFmtId="164" fontId="1" fillId="0" borderId="3" xfId="15" applyNumberFormat="1" applyFont="1" applyFill="1" applyBorder="1" applyAlignment="1">
      <alignment horizontal="centerContinuous"/>
    </xf>
    <xf numFmtId="0" fontId="6" fillId="3" borderId="0" xfId="0" applyFont="1" applyFill="1" applyAlignment="1">
      <alignment horizont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4" fontId="6" fillId="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1" fillId="0" borderId="16" xfId="15" applyNumberFormat="1" applyFont="1" applyBorder="1" applyAlignment="1">
      <alignment/>
    </xf>
    <xf numFmtId="164" fontId="1" fillId="3" borderId="16" xfId="15" applyNumberFormat="1" applyFont="1" applyFill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3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3" borderId="0" xfId="15" applyNumberFormat="1" applyFont="1" applyFill="1" applyBorder="1" applyAlignment="1">
      <alignment/>
    </xf>
    <xf numFmtId="166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4" fontId="0" fillId="0" borderId="17" xfId="15" applyNumberFormat="1" applyBorder="1" applyAlignment="1">
      <alignment/>
    </xf>
    <xf numFmtId="0" fontId="0" fillId="0" borderId="0" xfId="0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3" fontId="0" fillId="0" borderId="0" xfId="15" applyAlignment="1">
      <alignment horizontal="right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164" fontId="0" fillId="4" borderId="0" xfId="15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8" fontId="0" fillId="0" borderId="0" xfId="0" applyNumberFormat="1" applyAlignment="1">
      <alignment/>
    </xf>
    <xf numFmtId="38" fontId="0" fillId="0" borderId="2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17</xdr:row>
      <xdr:rowOff>57150</xdr:rowOff>
    </xdr:from>
    <xdr:to>
      <xdr:col>20</xdr:col>
      <xdr:colOff>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5240000" y="35623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57150</xdr:rowOff>
    </xdr:from>
    <xdr:to>
      <xdr:col>7</xdr:col>
      <xdr:colOff>133350</xdr:colOff>
      <xdr:row>21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4505325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14</xdr:col>
      <xdr:colOff>0</xdr:colOff>
      <xdr:row>14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1296650" y="2962275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57150</xdr:rowOff>
    </xdr:from>
    <xdr:to>
      <xdr:col>20</xdr:col>
      <xdr:colOff>0</xdr:colOff>
      <xdr:row>15</xdr:row>
      <xdr:rowOff>161925</xdr:rowOff>
    </xdr:to>
    <xdr:sp>
      <xdr:nvSpPr>
        <xdr:cNvPr id="4" name="Oval 4"/>
        <xdr:cNvSpPr>
          <a:spLocks/>
        </xdr:cNvSpPr>
      </xdr:nvSpPr>
      <xdr:spPr>
        <a:xfrm>
          <a:off x="15240000" y="316230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57150</xdr:rowOff>
    </xdr:from>
    <xdr:to>
      <xdr:col>18</xdr:col>
      <xdr:colOff>0</xdr:colOff>
      <xdr:row>13</xdr:row>
      <xdr:rowOff>161925</xdr:rowOff>
    </xdr:to>
    <xdr:sp>
      <xdr:nvSpPr>
        <xdr:cNvPr id="5" name="Oval 5"/>
        <xdr:cNvSpPr>
          <a:spLocks/>
        </xdr:cNvSpPr>
      </xdr:nvSpPr>
      <xdr:spPr>
        <a:xfrm>
          <a:off x="14020800" y="2762250"/>
          <a:ext cx="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57150</xdr:rowOff>
    </xdr:from>
    <xdr:to>
      <xdr:col>7</xdr:col>
      <xdr:colOff>133350</xdr:colOff>
      <xdr:row>17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450532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LSE.3Q2002.Report%20(Workshee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KLSE PL"/>
      <sheetName val="KLSE BS"/>
      <sheetName val="KLSE Notes"/>
    </sheetNames>
    <sheetDataSet>
      <sheetData sheetId="0">
        <row r="7">
          <cell r="J7">
            <v>188275313</v>
          </cell>
        </row>
        <row r="8">
          <cell r="J8">
            <v>428676038</v>
          </cell>
        </row>
        <row r="9">
          <cell r="J9">
            <v>1095530</v>
          </cell>
        </row>
        <row r="10">
          <cell r="J10">
            <v>-1191722041.47</v>
          </cell>
        </row>
        <row r="14">
          <cell r="J14">
            <v>10756302</v>
          </cell>
        </row>
        <row r="15">
          <cell r="J15">
            <v>6453582</v>
          </cell>
        </row>
        <row r="19">
          <cell r="J19">
            <v>5765438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5517495</v>
          </cell>
        </row>
        <row r="23">
          <cell r="J23">
            <v>213641998</v>
          </cell>
        </row>
        <row r="24">
          <cell r="J24">
            <v>197140275</v>
          </cell>
        </row>
        <row r="25">
          <cell r="J25">
            <v>447073</v>
          </cell>
        </row>
        <row r="29">
          <cell r="J29">
            <v>51539490</v>
          </cell>
        </row>
        <row r="30">
          <cell r="J30">
            <v>5211563</v>
          </cell>
        </row>
        <row r="31">
          <cell r="J31">
            <v>19534383.08</v>
          </cell>
        </row>
        <row r="32">
          <cell r="J32">
            <v>11985839.170000002</v>
          </cell>
        </row>
        <row r="33">
          <cell r="J33">
            <v>-88420</v>
          </cell>
        </row>
        <row r="38">
          <cell r="J38">
            <v>1383913</v>
          </cell>
        </row>
        <row r="39">
          <cell r="J39">
            <v>31141741.4</v>
          </cell>
        </row>
        <row r="40">
          <cell r="J40">
            <v>6078820.43</v>
          </cell>
        </row>
        <row r="42">
          <cell r="L42">
            <v>549299609.0799999</v>
          </cell>
        </row>
        <row r="44">
          <cell r="J44">
            <v>64256444.9</v>
          </cell>
        </row>
        <row r="45">
          <cell r="J45">
            <v>332073025.75</v>
          </cell>
        </row>
        <row r="46">
          <cell r="J46">
            <v>76342572.34999996</v>
          </cell>
        </row>
        <row r="47">
          <cell r="J47">
            <v>381230295</v>
          </cell>
        </row>
        <row r="48">
          <cell r="J48">
            <v>127516.4</v>
          </cell>
        </row>
        <row r="53">
          <cell r="J53">
            <v>423870.5</v>
          </cell>
        </row>
        <row r="54">
          <cell r="J54">
            <v>0</v>
          </cell>
        </row>
        <row r="55">
          <cell r="J55">
            <v>195651346</v>
          </cell>
        </row>
        <row r="56">
          <cell r="J56">
            <v>23574326.9</v>
          </cell>
        </row>
        <row r="57">
          <cell r="J57">
            <v>32085488</v>
          </cell>
        </row>
        <row r="64">
          <cell r="J64">
            <v>0</v>
          </cell>
        </row>
        <row r="70">
          <cell r="B70">
            <v>229526075</v>
          </cell>
          <cell r="M70">
            <v>55941744</v>
          </cell>
          <cell r="N70">
            <v>109927896.4</v>
          </cell>
          <cell r="O70">
            <v>18749133</v>
          </cell>
          <cell r="P70">
            <v>14582</v>
          </cell>
          <cell r="Q70">
            <v>8574479</v>
          </cell>
          <cell r="R70">
            <v>64288</v>
          </cell>
          <cell r="S70">
            <v>163394307</v>
          </cell>
          <cell r="U70">
            <v>2801689.5</v>
          </cell>
          <cell r="V70">
            <v>37486584</v>
          </cell>
          <cell r="W70">
            <v>32000003</v>
          </cell>
          <cell r="AD70">
            <v>74956.17</v>
          </cell>
          <cell r="AE70">
            <v>1127</v>
          </cell>
          <cell r="AF70">
            <v>3549451.4</v>
          </cell>
          <cell r="AG70">
            <v>1495614</v>
          </cell>
          <cell r="AH70">
            <v>2</v>
          </cell>
          <cell r="AI70">
            <v>2</v>
          </cell>
          <cell r="AJ70">
            <v>2.5</v>
          </cell>
          <cell r="AK70">
            <v>2.5</v>
          </cell>
          <cell r="AL70">
            <v>40</v>
          </cell>
          <cell r="AM70">
            <v>2169493</v>
          </cell>
          <cell r="AN70">
            <v>425002</v>
          </cell>
          <cell r="AO70">
            <v>3095502.22</v>
          </cell>
          <cell r="AS70">
            <v>5382897</v>
          </cell>
          <cell r="AT70">
            <v>2</v>
          </cell>
          <cell r="AU70">
            <v>3</v>
          </cell>
          <cell r="AV70">
            <v>2</v>
          </cell>
          <cell r="AW70">
            <v>2</v>
          </cell>
          <cell r="AX70">
            <v>0</v>
          </cell>
          <cell r="AY70">
            <v>0</v>
          </cell>
          <cell r="AZ70">
            <v>0</v>
          </cell>
          <cell r="BA70">
            <v>4401</v>
          </cell>
          <cell r="BE70">
            <v>209204.38999999998</v>
          </cell>
          <cell r="BF70">
            <v>2975457</v>
          </cell>
          <cell r="BG70">
            <v>46000294</v>
          </cell>
        </row>
      </sheetData>
      <sheetData sheetId="1">
        <row r="17">
          <cell r="B17">
            <v>0</v>
          </cell>
          <cell r="H17">
            <v>17146432</v>
          </cell>
          <cell r="K17">
            <v>3187543</v>
          </cell>
          <cell r="L17">
            <v>6850819</v>
          </cell>
          <cell r="M17">
            <v>239940</v>
          </cell>
          <cell r="N17">
            <v>0</v>
          </cell>
          <cell r="O17">
            <v>0</v>
          </cell>
          <cell r="P17">
            <v>0</v>
          </cell>
          <cell r="Q17">
            <v>-119090</v>
          </cell>
          <cell r="R17">
            <v>53100</v>
          </cell>
          <cell r="S17">
            <v>0</v>
          </cell>
          <cell r="T17">
            <v>2158071</v>
          </cell>
          <cell r="U17">
            <v>0</v>
          </cell>
          <cell r="V17">
            <v>0</v>
          </cell>
          <cell r="X17">
            <v>0</v>
          </cell>
          <cell r="Y17">
            <v>4731049</v>
          </cell>
          <cell r="Z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45000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9">
          <cell r="H19">
            <v>2124082.5</v>
          </cell>
        </row>
        <row r="27">
          <cell r="H27">
            <v>-820705</v>
          </cell>
        </row>
        <row r="41">
          <cell r="H41">
            <v>0</v>
          </cell>
        </row>
        <row r="44">
          <cell r="H44">
            <v>-6459879</v>
          </cell>
        </row>
        <row r="46">
          <cell r="H46">
            <v>-47512197</v>
          </cell>
        </row>
        <row r="49">
          <cell r="H49">
            <v>0</v>
          </cell>
        </row>
        <row r="52">
          <cell r="H52">
            <v>0</v>
          </cell>
        </row>
        <row r="53">
          <cell r="H53">
            <v>0</v>
          </cell>
        </row>
        <row r="55">
          <cell r="B55">
            <v>-29847180</v>
          </cell>
          <cell r="K55">
            <v>461487</v>
          </cell>
          <cell r="L55">
            <v>3622850</v>
          </cell>
          <cell r="M55">
            <v>-5796249</v>
          </cell>
          <cell r="N55">
            <v>-46077</v>
          </cell>
          <cell r="O55">
            <v>-838862</v>
          </cell>
          <cell r="P55">
            <v>40287</v>
          </cell>
          <cell r="Q55">
            <v>-13167577</v>
          </cell>
          <cell r="R55">
            <v>10502</v>
          </cell>
          <cell r="S55">
            <v>-969</v>
          </cell>
          <cell r="T55">
            <v>-3855125</v>
          </cell>
          <cell r="U55">
            <v>-324</v>
          </cell>
          <cell r="V55">
            <v>-1314</v>
          </cell>
          <cell r="X55">
            <v>-348712</v>
          </cell>
          <cell r="Y55">
            <v>1268730</v>
          </cell>
          <cell r="Z55">
            <v>-5153722</v>
          </cell>
          <cell r="AD55">
            <v>-300</v>
          </cell>
          <cell r="AE55">
            <v>-320</v>
          </cell>
          <cell r="AF55">
            <v>-224</v>
          </cell>
          <cell r="AG55">
            <v>-308940</v>
          </cell>
          <cell r="AH55">
            <v>-350</v>
          </cell>
          <cell r="AI55">
            <v>-300</v>
          </cell>
          <cell r="AJ55">
            <v>0</v>
          </cell>
          <cell r="AK55">
            <v>0</v>
          </cell>
          <cell r="AL55">
            <v>-330</v>
          </cell>
          <cell r="AM55">
            <v>-2846</v>
          </cell>
          <cell r="AN55">
            <v>-1774</v>
          </cell>
          <cell r="AO55">
            <v>-174</v>
          </cell>
          <cell r="AP55">
            <v>-324</v>
          </cell>
          <cell r="AQ55">
            <v>-964</v>
          </cell>
          <cell r="AR55">
            <v>-200</v>
          </cell>
          <cell r="AS55">
            <v>-200</v>
          </cell>
          <cell r="AT55">
            <v>-200</v>
          </cell>
          <cell r="AU55">
            <v>-458</v>
          </cell>
          <cell r="AV55">
            <v>-403</v>
          </cell>
          <cell r="AW55">
            <v>-505</v>
          </cell>
          <cell r="AX55">
            <v>-1009</v>
          </cell>
        </row>
        <row r="62">
          <cell r="H62">
            <v>-1468133.32</v>
          </cell>
        </row>
      </sheetData>
      <sheetData sheetId="2">
        <row r="56">
          <cell r="G56">
            <v>-623.1333200000001</v>
          </cell>
          <cell r="I56">
            <v>-1468.1333200000001</v>
          </cell>
        </row>
      </sheetData>
      <sheetData sheetId="3">
        <row r="48">
          <cell r="I48">
            <v>24711492</v>
          </cell>
        </row>
        <row r="50">
          <cell r="I50">
            <v>671919</v>
          </cell>
        </row>
        <row r="64">
          <cell r="F64">
            <v>-3.047006562050193</v>
          </cell>
          <cell r="G64">
            <v>-2.7379174983401944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'CA"/>
      <sheetName val="2000'CA"/>
      <sheetName val="2000'PA"/>
      <sheetName val="Con P&amp;L Journals (2)"/>
      <sheetName val="Con B&amp;S Journals (2)"/>
      <sheetName val="Con B&amp;S"/>
      <sheetName val="Con P&amp;L"/>
      <sheetName val="Con B&amp;S Journals"/>
      <sheetName val="Con P&amp;L Journals"/>
      <sheetName val="Journals "/>
      <sheetName val="KLSE PL"/>
      <sheetName val="KLSE BS"/>
      <sheetName val="KLSE Notes"/>
    </sheetNames>
    <sheetDataSet>
      <sheetData sheetId="5">
        <row r="14">
          <cell r="H14">
            <v>0</v>
          </cell>
        </row>
      </sheetData>
      <sheetData sheetId="6">
        <row r="48">
          <cell r="H48">
            <v>0</v>
          </cell>
        </row>
        <row r="51">
          <cell r="H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47"/>
  <sheetViews>
    <sheetView tabSelected="1" zoomScale="70" zoomScaleNormal="70" workbookViewId="0" topLeftCell="H27">
      <selection activeCell="R27" sqref="R27"/>
    </sheetView>
  </sheetViews>
  <sheetFormatPr defaultColWidth="9.140625" defaultRowHeight="12.75"/>
  <cols>
    <col min="1" max="1" width="4.00390625" style="0" customWidth="1"/>
    <col min="2" max="2" width="5.57421875" style="1" customWidth="1"/>
    <col min="3" max="3" width="2.57421875" style="1" customWidth="1"/>
    <col min="4" max="4" width="3.421875" style="1" customWidth="1"/>
    <col min="5" max="5" width="17.7109375" style="1" customWidth="1"/>
    <col min="6" max="6" width="15.28125" style="1" customWidth="1"/>
    <col min="7" max="10" width="18.28125" style="7" customWidth="1"/>
    <col min="11" max="11" width="3.00390625" style="1" customWidth="1"/>
    <col min="12" max="12" width="10.140625" style="1" customWidth="1"/>
    <col min="13" max="14" width="17.28125" style="1" customWidth="1"/>
    <col min="15" max="16" width="7.8515625" style="1" customWidth="1"/>
    <col min="17" max="17" width="10.7109375" style="1" bestFit="1" customWidth="1"/>
    <col min="18" max="18" width="14.421875" style="0" bestFit="1" customWidth="1"/>
  </cols>
  <sheetData>
    <row r="3" spans="3:10" ht="30" customHeight="1">
      <c r="C3" s="2"/>
      <c r="D3" s="3"/>
      <c r="E3" s="4" t="s">
        <v>0</v>
      </c>
      <c r="F3" s="3"/>
      <c r="G3" s="5"/>
      <c r="H3" s="5"/>
      <c r="I3" s="5"/>
      <c r="J3" s="6"/>
    </row>
    <row r="5" spans="2:6" ht="15.75">
      <c r="B5" s="7"/>
      <c r="C5" s="7"/>
      <c r="D5" s="7"/>
      <c r="E5" s="7"/>
      <c r="F5" s="7"/>
    </row>
    <row r="6" spans="2:7" ht="15.75">
      <c r="B6" s="7"/>
      <c r="D6" s="7" t="s">
        <v>1</v>
      </c>
      <c r="E6" s="7"/>
      <c r="F6" s="7"/>
      <c r="G6" s="7" t="s">
        <v>2</v>
      </c>
    </row>
    <row r="7" spans="2:6" ht="15.75">
      <c r="B7" s="7"/>
      <c r="D7" s="7" t="s">
        <v>3</v>
      </c>
      <c r="E7" s="7"/>
      <c r="F7" s="7"/>
    </row>
    <row r="8" spans="2:7" ht="15.75">
      <c r="B8" s="7"/>
      <c r="D8" s="7" t="s">
        <v>4</v>
      </c>
      <c r="E8" s="7"/>
      <c r="F8" s="7"/>
      <c r="G8" s="7" t="s">
        <v>5</v>
      </c>
    </row>
    <row r="9" spans="2:7" ht="15.75">
      <c r="B9" s="7"/>
      <c r="C9" s="7" t="s">
        <v>6</v>
      </c>
      <c r="D9" s="7" t="s">
        <v>7</v>
      </c>
      <c r="E9" s="7"/>
      <c r="F9" s="7"/>
      <c r="G9" s="8" t="s">
        <v>8</v>
      </c>
    </row>
    <row r="10" spans="2:7" ht="15.75">
      <c r="B10" s="7"/>
      <c r="C10" s="7" t="s">
        <v>6</v>
      </c>
      <c r="D10" s="7" t="s">
        <v>9</v>
      </c>
      <c r="E10" s="7"/>
      <c r="F10" s="7"/>
      <c r="G10" s="7" t="s">
        <v>10</v>
      </c>
    </row>
    <row r="11" spans="2:7" ht="15.75">
      <c r="B11" s="7"/>
      <c r="C11" s="7" t="s">
        <v>11</v>
      </c>
      <c r="D11" s="7" t="s">
        <v>12</v>
      </c>
      <c r="E11" s="7"/>
      <c r="F11" s="7"/>
      <c r="G11" s="9" t="s">
        <v>13</v>
      </c>
    </row>
    <row r="12" spans="2:7" ht="15.75">
      <c r="B12" s="7"/>
      <c r="C12" s="7" t="s">
        <v>6</v>
      </c>
      <c r="D12" s="7" t="s">
        <v>14</v>
      </c>
      <c r="E12" s="7"/>
      <c r="F12" s="7"/>
      <c r="G12" s="7" t="s">
        <v>15</v>
      </c>
    </row>
    <row r="13" spans="2:7" ht="15.75">
      <c r="B13" s="7"/>
      <c r="C13" s="7" t="s">
        <v>6</v>
      </c>
      <c r="D13" s="7" t="s">
        <v>16</v>
      </c>
      <c r="E13" s="7"/>
      <c r="F13" s="7"/>
      <c r="G13" s="7" t="s">
        <v>17</v>
      </c>
    </row>
    <row r="14" spans="2:6" ht="15.75">
      <c r="B14" s="7"/>
      <c r="C14" s="7"/>
      <c r="D14" s="7"/>
      <c r="E14" s="7"/>
      <c r="F14" s="7"/>
    </row>
    <row r="15" spans="2:6" ht="15.75">
      <c r="B15" s="7"/>
      <c r="C15" s="7"/>
      <c r="D15" s="7"/>
      <c r="E15" s="7"/>
      <c r="F15" s="7"/>
    </row>
    <row r="16" spans="2:6" ht="15.75">
      <c r="B16" s="7"/>
      <c r="C16" s="7" t="s">
        <v>6</v>
      </c>
      <c r="D16" s="8" t="s">
        <v>18</v>
      </c>
      <c r="E16" s="7"/>
      <c r="F16" s="10" t="s">
        <v>19</v>
      </c>
    </row>
    <row r="17" spans="2:6" ht="15.75">
      <c r="B17" s="7"/>
      <c r="C17" s="7"/>
      <c r="D17" s="8"/>
      <c r="E17" s="7"/>
      <c r="F17" s="7"/>
    </row>
    <row r="18" spans="2:10" ht="15.75">
      <c r="B18" s="7"/>
      <c r="C18" s="7" t="s">
        <v>6</v>
      </c>
      <c r="D18" s="8" t="s">
        <v>20</v>
      </c>
      <c r="E18" s="7"/>
      <c r="F18" s="11" t="s">
        <v>21</v>
      </c>
      <c r="G18" s="11" t="s">
        <v>22</v>
      </c>
      <c r="H18" s="11" t="s">
        <v>23</v>
      </c>
      <c r="I18" s="11" t="s">
        <v>24</v>
      </c>
      <c r="J18" s="12" t="s">
        <v>25</v>
      </c>
    </row>
    <row r="19" spans="2:7" ht="15.75">
      <c r="B19" s="7"/>
      <c r="C19" s="7"/>
      <c r="D19" s="8"/>
      <c r="E19" s="7"/>
      <c r="F19" s="13"/>
      <c r="G19" s="13"/>
    </row>
    <row r="20" spans="2:7" ht="15.75">
      <c r="B20" s="7"/>
      <c r="C20" s="7"/>
      <c r="D20" s="8"/>
      <c r="E20" s="7" t="s">
        <v>26</v>
      </c>
      <c r="F20" s="13"/>
      <c r="G20" s="13"/>
    </row>
    <row r="21" spans="2:7" ht="15.75">
      <c r="B21" s="7"/>
      <c r="C21" s="7"/>
      <c r="D21" s="8"/>
      <c r="E21" s="7"/>
      <c r="F21" s="13" t="s">
        <v>27</v>
      </c>
      <c r="G21" s="13"/>
    </row>
    <row r="22" spans="2:9" ht="15.75">
      <c r="B22" s="7"/>
      <c r="C22" s="7"/>
      <c r="D22" s="8"/>
      <c r="E22" s="7" t="s">
        <v>28</v>
      </c>
      <c r="F22" s="7" t="s">
        <v>29</v>
      </c>
      <c r="G22" s="14"/>
      <c r="H22" s="15" t="s">
        <v>30</v>
      </c>
      <c r="I22" s="15"/>
    </row>
    <row r="23" spans="2:14" ht="15.75">
      <c r="B23" s="7"/>
      <c r="C23" s="7"/>
      <c r="D23" s="7"/>
      <c r="E23" s="7"/>
      <c r="F23" s="7"/>
      <c r="M23" s="16"/>
      <c r="N23" s="16"/>
    </row>
    <row r="24" spans="2:14" ht="15.75">
      <c r="B24" s="8" t="s">
        <v>31</v>
      </c>
      <c r="C24" s="7"/>
      <c r="D24" s="7"/>
      <c r="E24" s="7"/>
      <c r="F24" s="7"/>
      <c r="M24" s="17" t="s">
        <v>32</v>
      </c>
      <c r="N24" s="18"/>
    </row>
    <row r="25" spans="2:14" ht="15.75">
      <c r="B25" s="7"/>
      <c r="C25" s="7"/>
      <c r="D25" s="7"/>
      <c r="E25" s="7"/>
      <c r="F25" s="7"/>
      <c r="M25" s="16"/>
      <c r="N25" s="16"/>
    </row>
    <row r="26" spans="2:14" ht="15.75">
      <c r="B26" s="19"/>
      <c r="C26" s="20"/>
      <c r="D26" s="20"/>
      <c r="E26" s="20"/>
      <c r="F26" s="20"/>
      <c r="G26" s="21" t="s">
        <v>33</v>
      </c>
      <c r="H26" s="22"/>
      <c r="I26" s="23" t="s">
        <v>34</v>
      </c>
      <c r="J26" s="24"/>
      <c r="M26" s="25" t="s">
        <v>35</v>
      </c>
      <c r="N26" s="25" t="s">
        <v>36</v>
      </c>
    </row>
    <row r="27" spans="2:14" ht="12.75">
      <c r="B27" s="26"/>
      <c r="C27" s="27"/>
      <c r="D27" s="27"/>
      <c r="E27" s="27"/>
      <c r="F27" s="27"/>
      <c r="G27" s="28" t="s">
        <v>37</v>
      </c>
      <c r="H27" s="28" t="s">
        <v>36</v>
      </c>
      <c r="I27" s="29" t="s">
        <v>37</v>
      </c>
      <c r="J27" s="29" t="s">
        <v>36</v>
      </c>
      <c r="M27" s="30" t="s">
        <v>38</v>
      </c>
      <c r="N27" s="30" t="s">
        <v>39</v>
      </c>
    </row>
    <row r="28" spans="2:14" ht="12.75">
      <c r="B28" s="26"/>
      <c r="C28" s="27"/>
      <c r="D28" s="27"/>
      <c r="E28" s="27"/>
      <c r="F28" s="27"/>
      <c r="G28" s="31" t="s">
        <v>40</v>
      </c>
      <c r="H28" s="32" t="s">
        <v>39</v>
      </c>
      <c r="I28" s="33" t="s">
        <v>41</v>
      </c>
      <c r="J28" s="33" t="s">
        <v>39</v>
      </c>
      <c r="M28" s="30" t="s">
        <v>42</v>
      </c>
      <c r="N28" s="30" t="s">
        <v>43</v>
      </c>
    </row>
    <row r="29" spans="2:14" ht="12.75">
      <c r="B29" s="26"/>
      <c r="C29" s="27"/>
      <c r="D29" s="27"/>
      <c r="E29" s="27"/>
      <c r="F29" s="27"/>
      <c r="G29" s="34"/>
      <c r="H29" s="32" t="s">
        <v>44</v>
      </c>
      <c r="I29" s="35"/>
      <c r="J29" s="33" t="s">
        <v>45</v>
      </c>
      <c r="M29" s="30" t="s">
        <v>44</v>
      </c>
      <c r="N29" s="30" t="s">
        <v>46</v>
      </c>
    </row>
    <row r="30" spans="2:14" ht="12.75">
      <c r="B30" s="26"/>
      <c r="C30" s="27"/>
      <c r="D30" s="27"/>
      <c r="E30" s="27"/>
      <c r="F30" s="27"/>
      <c r="G30" s="34"/>
      <c r="H30" s="32"/>
      <c r="I30" s="35"/>
      <c r="J30" s="33"/>
      <c r="M30" s="36"/>
      <c r="N30" s="36"/>
    </row>
    <row r="31" spans="2:14" ht="12.75">
      <c r="B31" s="26"/>
      <c r="C31" s="27"/>
      <c r="D31" s="27"/>
      <c r="E31" s="27"/>
      <c r="F31" s="27"/>
      <c r="G31" s="34"/>
      <c r="H31" s="32"/>
      <c r="I31" s="35"/>
      <c r="J31" s="33"/>
      <c r="M31" s="36"/>
      <c r="N31" s="36"/>
    </row>
    <row r="32" spans="2:14" ht="12.75">
      <c r="B32" s="26"/>
      <c r="C32" s="27"/>
      <c r="D32" s="27"/>
      <c r="E32" s="27"/>
      <c r="F32" s="27"/>
      <c r="G32" s="37" t="s">
        <v>47</v>
      </c>
      <c r="H32" s="37" t="s">
        <v>48</v>
      </c>
      <c r="I32" s="38" t="str">
        <f>+G32</f>
        <v>31/03/2002</v>
      </c>
      <c r="J32" s="38" t="str">
        <f>+H32</f>
        <v>31/03/2001</v>
      </c>
      <c r="M32" s="39"/>
      <c r="N32" s="39"/>
    </row>
    <row r="33" spans="2:14" ht="12.75">
      <c r="B33" s="40"/>
      <c r="C33" s="27"/>
      <c r="D33" s="27"/>
      <c r="E33" s="27"/>
      <c r="F33" s="27"/>
      <c r="G33" s="41" t="s">
        <v>49</v>
      </c>
      <c r="H33" s="41" t="s">
        <v>49</v>
      </c>
      <c r="I33" s="42" t="s">
        <v>49</v>
      </c>
      <c r="J33" s="42" t="s">
        <v>49</v>
      </c>
      <c r="M33" s="43"/>
      <c r="N33" s="43"/>
    </row>
    <row r="34" spans="2:14" ht="12.75">
      <c r="B34" s="19"/>
      <c r="C34" s="20"/>
      <c r="D34" s="44"/>
      <c r="E34" s="20"/>
      <c r="F34" s="20"/>
      <c r="G34" s="45"/>
      <c r="H34" s="45"/>
      <c r="I34" s="46"/>
      <c r="J34" s="46"/>
      <c r="M34" s="47"/>
      <c r="N34" s="47"/>
    </row>
    <row r="35" spans="2:14" ht="12.75">
      <c r="B35" s="48" t="s">
        <v>50</v>
      </c>
      <c r="C35" s="49" t="s">
        <v>51</v>
      </c>
      <c r="D35" s="50"/>
      <c r="E35" s="49" t="s">
        <v>52</v>
      </c>
      <c r="F35" s="49"/>
      <c r="G35" s="51">
        <f>I35-M35</f>
        <v>5347.432000000001</v>
      </c>
      <c r="H35" s="51">
        <v>8430</v>
      </c>
      <c r="I35" s="52">
        <f>+'[1]Con P&amp;L'!H17/1000</f>
        <v>17146.432</v>
      </c>
      <c r="J35" s="52">
        <v>31406</v>
      </c>
      <c r="M35" s="53">
        <v>11799</v>
      </c>
      <c r="N35" s="53"/>
    </row>
    <row r="36" spans="2:14" ht="12.75">
      <c r="B36" s="40"/>
      <c r="C36" s="54"/>
      <c r="D36" s="55"/>
      <c r="E36" s="54"/>
      <c r="F36" s="54"/>
      <c r="G36" s="56"/>
      <c r="H36" s="56"/>
      <c r="I36" s="57"/>
      <c r="J36" s="57"/>
      <c r="M36" s="58"/>
      <c r="N36" s="58"/>
    </row>
    <row r="37" spans="2:18" ht="12.75">
      <c r="B37" s="40"/>
      <c r="C37" s="59" t="s">
        <v>53</v>
      </c>
      <c r="D37" s="55"/>
      <c r="E37" s="59" t="s">
        <v>54</v>
      </c>
      <c r="F37" s="59"/>
      <c r="G37" s="51">
        <f>H37-M37</f>
        <v>0</v>
      </c>
      <c r="H37" s="56">
        <v>0</v>
      </c>
      <c r="I37" s="57">
        <v>0</v>
      </c>
      <c r="J37" s="57">
        <v>0</v>
      </c>
      <c r="M37" s="58">
        <v>0</v>
      </c>
      <c r="N37" s="58"/>
      <c r="R37" t="s">
        <v>55</v>
      </c>
    </row>
    <row r="38" spans="2:18" ht="12.75">
      <c r="B38" s="19"/>
      <c r="C38" s="20" t="s">
        <v>56</v>
      </c>
      <c r="D38" s="44"/>
      <c r="E38" s="20" t="s">
        <v>57</v>
      </c>
      <c r="F38" s="20"/>
      <c r="G38" s="60">
        <f>I38-M38</f>
        <v>653.0825</v>
      </c>
      <c r="H38" s="61">
        <v>1467</v>
      </c>
      <c r="I38" s="62">
        <f>+'[1]Con P&amp;L'!H19/1000</f>
        <v>2124.0825</v>
      </c>
      <c r="J38" s="62">
        <v>2019</v>
      </c>
      <c r="M38" s="63">
        <v>1471</v>
      </c>
      <c r="N38" s="63"/>
      <c r="R38" s="64" t="s">
        <v>58</v>
      </c>
    </row>
    <row r="39" spans="2:14" ht="12.75">
      <c r="B39" s="65" t="s">
        <v>59</v>
      </c>
      <c r="C39" s="20" t="s">
        <v>51</v>
      </c>
      <c r="D39" s="44"/>
      <c r="E39" s="20" t="s">
        <v>60</v>
      </c>
      <c r="F39" s="20"/>
      <c r="G39" s="61"/>
      <c r="H39" s="61"/>
      <c r="I39" s="62"/>
      <c r="J39" s="62"/>
      <c r="M39" s="63"/>
      <c r="N39" s="63"/>
    </row>
    <row r="40" spans="2:18" ht="12.75">
      <c r="B40" s="26"/>
      <c r="C40" s="49"/>
      <c r="D40" s="50"/>
      <c r="E40" s="49" t="s">
        <v>61</v>
      </c>
      <c r="F40" s="49"/>
      <c r="G40" s="51"/>
      <c r="H40" s="51"/>
      <c r="I40" s="52"/>
      <c r="J40" s="52"/>
      <c r="M40" s="53"/>
      <c r="N40" s="53"/>
      <c r="R40" s="66">
        <v>4416</v>
      </c>
    </row>
    <row r="41" spans="2:18" ht="12.75">
      <c r="B41" s="26"/>
      <c r="C41" s="49"/>
      <c r="D41" s="50"/>
      <c r="E41" s="49" t="s">
        <v>62</v>
      </c>
      <c r="F41" s="49"/>
      <c r="G41" s="51"/>
      <c r="H41" s="51"/>
      <c r="I41" s="52"/>
      <c r="J41" s="52"/>
      <c r="M41" s="53"/>
      <c r="N41" s="53"/>
      <c r="Q41" s="1" t="s">
        <v>63</v>
      </c>
      <c r="R41" s="66">
        <v>29473</v>
      </c>
    </row>
    <row r="42" spans="2:18" ht="12.75">
      <c r="B42" s="26"/>
      <c r="C42" s="49"/>
      <c r="D42" s="50"/>
      <c r="E42" s="67" t="s">
        <v>64</v>
      </c>
      <c r="F42" s="67"/>
      <c r="G42" s="51"/>
      <c r="H42" s="51"/>
      <c r="I42" s="52"/>
      <c r="J42" s="52"/>
      <c r="M42" s="68"/>
      <c r="N42" s="53"/>
      <c r="Q42" s="1" t="s">
        <v>65</v>
      </c>
      <c r="R42" s="66">
        <v>1363</v>
      </c>
    </row>
    <row r="43" spans="2:18" ht="12.75">
      <c r="B43" s="40"/>
      <c r="C43" s="59"/>
      <c r="D43" s="55"/>
      <c r="E43" s="59" t="s">
        <v>66</v>
      </c>
      <c r="F43" s="59"/>
      <c r="G43" s="56">
        <f>I43-M43</f>
        <v>-2001.174</v>
      </c>
      <c r="H43" s="56">
        <v>-4539</v>
      </c>
      <c r="I43" s="57">
        <f>+('[1]Con P&amp;L'!H44-'[1]Con P&amp;L'!H27)/1000-('[1]Con P&amp;L'!H41/1000)</f>
        <v>-5639.174</v>
      </c>
      <c r="J43" s="57">
        <v>-1274</v>
      </c>
      <c r="M43" s="58">
        <v>-3638</v>
      </c>
      <c r="N43" s="58"/>
      <c r="R43" s="66">
        <f>+R40-R41-R42</f>
        <v>-26420</v>
      </c>
    </row>
    <row r="44" spans="2:18" ht="12.75">
      <c r="B44" s="40"/>
      <c r="C44" s="59" t="s">
        <v>53</v>
      </c>
      <c r="D44" s="55"/>
      <c r="E44" s="59" t="s">
        <v>67</v>
      </c>
      <c r="F44" s="59"/>
      <c r="G44" s="60">
        <f>I44-M44</f>
        <v>-15076.197</v>
      </c>
      <c r="H44" s="56">
        <v>-18755</v>
      </c>
      <c r="I44" s="57">
        <f>+('[1]Con P&amp;L'!H46+'[1]Con P&amp;L'!H49)/1000</f>
        <v>-47512.197</v>
      </c>
      <c r="J44" s="57">
        <v>-46285</v>
      </c>
      <c r="L44" s="69"/>
      <c r="M44" s="58">
        <v>-32436</v>
      </c>
      <c r="N44" s="58"/>
      <c r="O44" s="69"/>
      <c r="P44" s="69"/>
      <c r="Q44" s="1" t="s">
        <v>68</v>
      </c>
      <c r="R44" s="66">
        <v>1954</v>
      </c>
    </row>
    <row r="45" spans="2:18" ht="12.75">
      <c r="B45" s="40"/>
      <c r="C45" s="70" t="s">
        <v>56</v>
      </c>
      <c r="D45" s="55"/>
      <c r="E45" s="59" t="s">
        <v>69</v>
      </c>
      <c r="F45" s="59"/>
      <c r="G45" s="60">
        <f>I45-M45</f>
        <v>-295.70500000000004</v>
      </c>
      <c r="H45" s="56">
        <v>-445</v>
      </c>
      <c r="I45" s="57">
        <f>+'[1]Con P&amp;L'!H27/1000</f>
        <v>-820.705</v>
      </c>
      <c r="J45" s="57">
        <v>-1029</v>
      </c>
      <c r="L45" s="69"/>
      <c r="M45" s="58">
        <v>-525</v>
      </c>
      <c r="N45" s="58"/>
      <c r="O45" s="69"/>
      <c r="P45" s="69"/>
      <c r="R45" s="66">
        <f>+R43-R44</f>
        <v>-28374</v>
      </c>
    </row>
    <row r="46" spans="2:18" ht="12.75">
      <c r="B46" s="40"/>
      <c r="C46" s="59" t="s">
        <v>70</v>
      </c>
      <c r="D46" s="55"/>
      <c r="E46" s="59" t="s">
        <v>71</v>
      </c>
      <c r="F46" s="59"/>
      <c r="G46" s="60">
        <f>I46-M46</f>
        <v>0</v>
      </c>
      <c r="H46" s="56">
        <v>0</v>
      </c>
      <c r="I46" s="57">
        <f>+'[1]Con P&amp;L'!H53/1000+('[1]Con P&amp;L'!H41/1000)</f>
        <v>0</v>
      </c>
      <c r="J46" s="57">
        <v>4565</v>
      </c>
      <c r="L46" s="69"/>
      <c r="M46" s="58">
        <v>0</v>
      </c>
      <c r="N46" s="58"/>
      <c r="O46" s="69"/>
      <c r="P46" s="69"/>
      <c r="Q46" s="1" t="s">
        <v>72</v>
      </c>
      <c r="R46" s="66">
        <v>-214</v>
      </c>
    </row>
    <row r="47" spans="2:18" ht="12.75">
      <c r="B47" s="26"/>
      <c r="C47" s="49" t="s">
        <v>73</v>
      </c>
      <c r="D47" s="50"/>
      <c r="E47" s="49" t="s">
        <v>74</v>
      </c>
      <c r="F47" s="49"/>
      <c r="G47" s="51"/>
      <c r="H47" s="51"/>
      <c r="I47" s="52"/>
      <c r="J47" s="52"/>
      <c r="M47" s="53"/>
      <c r="N47" s="53"/>
      <c r="R47" s="66">
        <f>+R45-R46</f>
        <v>-28160</v>
      </c>
    </row>
    <row r="48" spans="2:18" ht="12.75">
      <c r="B48" s="26"/>
      <c r="C48" s="49"/>
      <c r="D48" s="50"/>
      <c r="E48" s="49" t="s">
        <v>75</v>
      </c>
      <c r="F48" s="49"/>
      <c r="G48" s="51"/>
      <c r="H48" s="51"/>
      <c r="I48" s="52"/>
      <c r="J48" s="52"/>
      <c r="M48" s="53"/>
      <c r="N48" s="53"/>
      <c r="Q48" s="1" t="s">
        <v>76</v>
      </c>
      <c r="R48" s="71" t="e">
        <f>+#REF!/188275</f>
        <v>#REF!</v>
      </c>
    </row>
    <row r="49" spans="2:14" ht="12.75">
      <c r="B49" s="26"/>
      <c r="C49" s="49"/>
      <c r="D49" s="50"/>
      <c r="E49" s="49" t="s">
        <v>77</v>
      </c>
      <c r="F49" s="49"/>
      <c r="G49" s="51">
        <f>(+G43+G44+G45+G46)</f>
        <v>-17373.076</v>
      </c>
      <c r="H49" s="51">
        <f>(+H43+H44+H45+H46)</f>
        <v>-23739</v>
      </c>
      <c r="I49" s="52">
        <f>(+I43+I44+I45+I46)</f>
        <v>-53972.076</v>
      </c>
      <c r="J49" s="52">
        <f>(+J43+J44+J45+J46)</f>
        <v>-44023</v>
      </c>
      <c r="M49" s="53">
        <f>(+M43+M44+M45+M46)</f>
        <v>-36599</v>
      </c>
      <c r="N49" s="53"/>
    </row>
    <row r="50" spans="2:16" ht="12.75">
      <c r="B50" s="19"/>
      <c r="C50" s="20" t="s">
        <v>78</v>
      </c>
      <c r="D50" s="44"/>
      <c r="E50" s="20" t="s">
        <v>79</v>
      </c>
      <c r="F50" s="20"/>
      <c r="G50" s="61"/>
      <c r="H50" s="61"/>
      <c r="I50" s="62"/>
      <c r="J50" s="62"/>
      <c r="L50" s="69"/>
      <c r="M50" s="63"/>
      <c r="N50" s="63"/>
      <c r="O50" s="69"/>
      <c r="P50" s="69"/>
    </row>
    <row r="51" spans="2:14" ht="12.75">
      <c r="B51" s="26"/>
      <c r="C51" s="49"/>
      <c r="D51" s="50"/>
      <c r="E51" s="49" t="s">
        <v>80</v>
      </c>
      <c r="F51" s="49"/>
      <c r="G51" s="51">
        <f>I51-M51</f>
        <v>0</v>
      </c>
      <c r="H51" s="51">
        <v>0</v>
      </c>
      <c r="I51" s="52">
        <f>+'[1]Con P&amp;L'!H52/1000</f>
        <v>0</v>
      </c>
      <c r="J51" s="52">
        <v>0</v>
      </c>
      <c r="M51" s="53">
        <v>0</v>
      </c>
      <c r="N51" s="53"/>
    </row>
    <row r="52" spans="2:14" ht="12.75">
      <c r="B52" s="19"/>
      <c r="C52" s="20" t="s">
        <v>81</v>
      </c>
      <c r="D52" s="44"/>
      <c r="E52" s="20" t="s">
        <v>82</v>
      </c>
      <c r="F52" s="20"/>
      <c r="G52" s="61"/>
      <c r="H52" s="61"/>
      <c r="I52" s="62"/>
      <c r="J52" s="62"/>
      <c r="M52" s="63"/>
      <c r="N52" s="63"/>
    </row>
    <row r="53" spans="2:14" ht="12.75">
      <c r="B53" s="26"/>
      <c r="C53" s="49"/>
      <c r="D53" s="50"/>
      <c r="E53" s="49" t="s">
        <v>83</v>
      </c>
      <c r="F53" s="49"/>
      <c r="G53" s="51">
        <f>+G49+G51</f>
        <v>-17373.076</v>
      </c>
      <c r="H53" s="51">
        <f>+H49+H51</f>
        <v>-23739</v>
      </c>
      <c r="I53" s="52">
        <f>+I49+I51</f>
        <v>-53972.076</v>
      </c>
      <c r="J53" s="52">
        <f>+J49+J51</f>
        <v>-44023</v>
      </c>
      <c r="M53" s="53">
        <f>+M49+M51</f>
        <v>-36599</v>
      </c>
      <c r="N53" s="53"/>
    </row>
    <row r="54" spans="2:14" ht="12.75">
      <c r="B54" s="26"/>
      <c r="C54" s="49"/>
      <c r="D54" s="50"/>
      <c r="E54" s="72" t="s">
        <v>84</v>
      </c>
      <c r="F54" s="49"/>
      <c r="G54" s="51"/>
      <c r="H54" s="51"/>
      <c r="I54" s="52"/>
      <c r="J54" s="52"/>
      <c r="M54" s="53"/>
      <c r="N54" s="53"/>
    </row>
    <row r="55" spans="2:14" ht="12.75">
      <c r="B55" s="26"/>
      <c r="C55" s="49"/>
      <c r="D55" s="50"/>
      <c r="E55" s="72" t="s">
        <v>85</v>
      </c>
      <c r="F55" s="49"/>
      <c r="G55" s="51"/>
      <c r="H55" s="51"/>
      <c r="I55" s="52"/>
      <c r="J55" s="52"/>
      <c r="M55" s="53"/>
      <c r="N55" s="53"/>
    </row>
    <row r="56" spans="2:14" ht="12.75">
      <c r="B56" s="19"/>
      <c r="C56" s="20" t="s">
        <v>86</v>
      </c>
      <c r="D56" s="44"/>
      <c r="E56" s="20" t="s">
        <v>87</v>
      </c>
      <c r="F56" s="20"/>
      <c r="G56" s="60">
        <f>I56-M56</f>
        <v>-623.1333200000001</v>
      </c>
      <c r="H56" s="61">
        <v>-7636</v>
      </c>
      <c r="I56" s="62">
        <f>+'[1]Con P&amp;L'!H62/1000</f>
        <v>-1468.1333200000001</v>
      </c>
      <c r="J56" s="62">
        <v>-8515</v>
      </c>
      <c r="M56" s="63">
        <v>-845</v>
      </c>
      <c r="N56" s="63"/>
    </row>
    <row r="57" spans="2:14" ht="12.75">
      <c r="B57" s="19"/>
      <c r="C57" s="20" t="s">
        <v>88</v>
      </c>
      <c r="D57" s="44" t="s">
        <v>88</v>
      </c>
      <c r="E57" s="20" t="s">
        <v>89</v>
      </c>
      <c r="F57" s="20"/>
      <c r="G57" s="61"/>
      <c r="H57" s="61"/>
      <c r="I57" s="62"/>
      <c r="J57" s="62"/>
      <c r="M57" s="63"/>
      <c r="N57" s="63"/>
    </row>
    <row r="58" spans="2:14" ht="12.75">
      <c r="B58" s="26"/>
      <c r="C58" s="49"/>
      <c r="D58" s="50"/>
      <c r="E58" s="49" t="s">
        <v>90</v>
      </c>
      <c r="F58" s="49"/>
      <c r="G58" s="51">
        <f>+G53+G56</f>
        <v>-17996.20932</v>
      </c>
      <c r="H58" s="51">
        <f>+H53+H56</f>
        <v>-31375</v>
      </c>
      <c r="I58" s="52">
        <f>+I53+I56</f>
        <v>-55440.20932</v>
      </c>
      <c r="J58" s="52">
        <f>+J53+J56</f>
        <v>-52538</v>
      </c>
      <c r="M58" s="53">
        <f>+M53+M56</f>
        <v>-37444</v>
      </c>
      <c r="N58" s="53"/>
    </row>
    <row r="59" spans="2:14" ht="12.75">
      <c r="B59" s="40"/>
      <c r="C59" s="59"/>
      <c r="D59" s="55" t="s">
        <v>91</v>
      </c>
      <c r="E59" s="59" t="s">
        <v>92</v>
      </c>
      <c r="F59" s="59"/>
      <c r="G59" s="56"/>
      <c r="H59" s="56"/>
      <c r="I59" s="57">
        <f>'[2]Con P&amp;L'!H48/1000</f>
        <v>0</v>
      </c>
      <c r="J59" s="57"/>
      <c r="M59" s="58"/>
      <c r="N59" s="58"/>
    </row>
    <row r="60" spans="2:14" ht="12.75">
      <c r="B60" s="73"/>
      <c r="C60" s="49" t="s">
        <v>93</v>
      </c>
      <c r="D60" s="50"/>
      <c r="E60" s="72" t="s">
        <v>94</v>
      </c>
      <c r="F60" s="49"/>
      <c r="G60" s="51"/>
      <c r="H60" s="51"/>
      <c r="I60" s="52"/>
      <c r="J60" s="52"/>
      <c r="M60" s="53"/>
      <c r="N60" s="53"/>
    </row>
    <row r="61" spans="2:14" ht="12.75">
      <c r="B61" s="26"/>
      <c r="C61" s="49"/>
      <c r="D61" s="50"/>
      <c r="E61" s="72" t="s">
        <v>95</v>
      </c>
      <c r="F61" s="49"/>
      <c r="G61" s="51"/>
      <c r="H61" s="51"/>
      <c r="I61" s="52"/>
      <c r="J61" s="52"/>
      <c r="M61" s="53"/>
      <c r="N61" s="53"/>
    </row>
    <row r="62" spans="2:14" ht="12.75">
      <c r="B62" s="74"/>
      <c r="C62" s="20" t="s">
        <v>96</v>
      </c>
      <c r="D62" s="44"/>
      <c r="E62" s="20" t="s">
        <v>97</v>
      </c>
      <c r="F62" s="20"/>
      <c r="G62" s="61"/>
      <c r="H62" s="61"/>
      <c r="I62" s="62"/>
      <c r="J62" s="62"/>
      <c r="M62" s="63"/>
      <c r="N62" s="63"/>
    </row>
    <row r="63" spans="2:14" ht="12.75">
      <c r="B63" s="26"/>
      <c r="C63" s="49"/>
      <c r="D63" s="50"/>
      <c r="E63" s="49" t="s">
        <v>98</v>
      </c>
      <c r="F63" s="49"/>
      <c r="G63" s="51"/>
      <c r="H63" s="51"/>
      <c r="I63" s="52"/>
      <c r="J63" s="52"/>
      <c r="M63" s="53"/>
      <c r="N63" s="53"/>
    </row>
    <row r="64" spans="2:17" s="75" customFormat="1" ht="12.75">
      <c r="B64" s="40"/>
      <c r="C64" s="59"/>
      <c r="D64" s="55"/>
      <c r="E64" s="59" t="s">
        <v>99</v>
      </c>
      <c r="F64" s="59"/>
      <c r="G64" s="56">
        <f>G58-G59</f>
        <v>-17996.20932</v>
      </c>
      <c r="H64" s="56">
        <f>H58-H59</f>
        <v>-31375</v>
      </c>
      <c r="I64" s="57">
        <f>I58-I59</f>
        <v>-55440.20932</v>
      </c>
      <c r="J64" s="57">
        <f>J58-J59</f>
        <v>-52538</v>
      </c>
      <c r="K64" s="67"/>
      <c r="L64" s="67"/>
      <c r="M64" s="58">
        <f>M58-M59</f>
        <v>-37444</v>
      </c>
      <c r="N64" s="58"/>
      <c r="O64" s="67"/>
      <c r="P64" s="67"/>
      <c r="Q64" s="67"/>
    </row>
    <row r="65" spans="2:14" ht="12.75">
      <c r="B65" s="76"/>
      <c r="C65" s="70" t="s">
        <v>100</v>
      </c>
      <c r="D65" s="77" t="s">
        <v>88</v>
      </c>
      <c r="E65" s="70" t="s">
        <v>101</v>
      </c>
      <c r="F65" s="70"/>
      <c r="G65" s="60"/>
      <c r="H65" s="60">
        <v>0</v>
      </c>
      <c r="I65" s="78">
        <f>'[2]Con P&amp;L'!H51</f>
        <v>0</v>
      </c>
      <c r="J65" s="78">
        <v>0</v>
      </c>
      <c r="M65" s="79"/>
      <c r="N65" s="79"/>
    </row>
    <row r="66" spans="2:14" ht="12.75">
      <c r="B66" s="76"/>
      <c r="C66" s="70"/>
      <c r="D66" s="77" t="s">
        <v>91</v>
      </c>
      <c r="E66" s="80" t="s">
        <v>92</v>
      </c>
      <c r="F66" s="81"/>
      <c r="G66" s="82"/>
      <c r="H66" s="82">
        <v>0</v>
      </c>
      <c r="I66" s="83">
        <f>'[2]Con P&amp;L'!H48</f>
        <v>0</v>
      </c>
      <c r="J66" s="83">
        <v>0</v>
      </c>
      <c r="M66" s="79"/>
      <c r="N66" s="84"/>
    </row>
    <row r="67" spans="2:14" ht="12.75">
      <c r="B67" s="19"/>
      <c r="C67" s="20"/>
      <c r="D67" s="44" t="s">
        <v>102</v>
      </c>
      <c r="E67" s="20" t="s">
        <v>103</v>
      </c>
      <c r="F67" s="20"/>
      <c r="G67" s="61"/>
      <c r="H67" s="61"/>
      <c r="I67" s="62"/>
      <c r="J67" s="62"/>
      <c r="M67" s="63"/>
      <c r="N67" s="63"/>
    </row>
    <row r="68" spans="2:14" ht="12.75">
      <c r="B68" s="40"/>
      <c r="C68" s="59"/>
      <c r="D68" s="55"/>
      <c r="E68" s="59" t="s">
        <v>104</v>
      </c>
      <c r="F68" s="59"/>
      <c r="G68" s="56"/>
      <c r="H68" s="56">
        <v>0</v>
      </c>
      <c r="I68" s="57"/>
      <c r="J68" s="57">
        <v>0</v>
      </c>
      <c r="M68" s="58"/>
      <c r="N68" s="58"/>
    </row>
    <row r="69" spans="2:14" ht="12.75">
      <c r="B69" s="19"/>
      <c r="C69" s="20" t="s">
        <v>105</v>
      </c>
      <c r="D69" s="44"/>
      <c r="E69" s="85" t="s">
        <v>106</v>
      </c>
      <c r="F69" s="85"/>
      <c r="G69" s="61"/>
      <c r="H69" s="61"/>
      <c r="I69" s="62"/>
      <c r="J69" s="62"/>
      <c r="M69" s="63"/>
      <c r="N69" s="63"/>
    </row>
    <row r="70" spans="2:14" ht="12.75">
      <c r="B70" s="40"/>
      <c r="C70" s="59"/>
      <c r="D70" s="55"/>
      <c r="E70" s="59" t="s">
        <v>107</v>
      </c>
      <c r="F70" s="59"/>
      <c r="G70" s="56">
        <f>G64+G65+G66</f>
        <v>-17996.20932</v>
      </c>
      <c r="H70" s="56">
        <f>H64+H65+H66</f>
        <v>-31375</v>
      </c>
      <c r="I70" s="57">
        <f>I64+I65</f>
        <v>-55440.20932</v>
      </c>
      <c r="J70" s="57">
        <f>J64+J65+J66</f>
        <v>-52538</v>
      </c>
      <c r="M70" s="58">
        <f>M64+M65+M66</f>
        <v>-37444</v>
      </c>
      <c r="N70" s="58"/>
    </row>
    <row r="71" spans="2:14" ht="12.75">
      <c r="B71" s="65" t="s">
        <v>108</v>
      </c>
      <c r="C71" s="86" t="s">
        <v>51</v>
      </c>
      <c r="D71" s="44"/>
      <c r="E71" s="20" t="s">
        <v>109</v>
      </c>
      <c r="F71" s="20"/>
      <c r="G71" s="87"/>
      <c r="H71" s="87"/>
      <c r="I71" s="88"/>
      <c r="J71" s="88"/>
      <c r="M71" s="89"/>
      <c r="N71" s="89"/>
    </row>
    <row r="72" spans="2:14" ht="12.75">
      <c r="B72" s="48"/>
      <c r="C72" s="67"/>
      <c r="D72" s="50"/>
      <c r="E72" s="49" t="s">
        <v>110</v>
      </c>
      <c r="F72" s="49"/>
      <c r="G72" s="51"/>
      <c r="H72" s="90"/>
      <c r="I72" s="91"/>
      <c r="J72" s="91"/>
      <c r="M72" s="53"/>
      <c r="N72" s="53"/>
    </row>
    <row r="73" spans="2:14" ht="12.75">
      <c r="B73" s="48"/>
      <c r="C73" s="67"/>
      <c r="D73" s="50"/>
      <c r="E73" s="49" t="s">
        <v>111</v>
      </c>
      <c r="F73" s="49"/>
      <c r="G73" s="92"/>
      <c r="H73" s="90"/>
      <c r="I73" s="91"/>
      <c r="J73" s="91"/>
      <c r="M73" s="93"/>
      <c r="N73" s="93"/>
    </row>
    <row r="74" spans="2:14" ht="12.75">
      <c r="B74" s="48"/>
      <c r="C74" s="67"/>
      <c r="D74" s="50"/>
      <c r="E74" s="49" t="s">
        <v>112</v>
      </c>
      <c r="F74" s="49"/>
      <c r="G74" s="92">
        <f>(+G70/188275)*100</f>
        <v>-9.558469961492499</v>
      </c>
      <c r="H74" s="94">
        <f>(+H70/188275)*100</f>
        <v>-16.664453591820475</v>
      </c>
      <c r="I74" s="95">
        <f>(+I70/188275)*100</f>
        <v>-29.44639985128137</v>
      </c>
      <c r="J74" s="95">
        <f>(+J70/188275)*100</f>
        <v>-27.904926304607624</v>
      </c>
      <c r="M74" s="93">
        <f>(+M64/188275)*100</f>
        <v>-19.88792988978887</v>
      </c>
      <c r="N74" s="93"/>
    </row>
    <row r="75" spans="2:14" ht="12.75">
      <c r="B75" s="96"/>
      <c r="C75" s="54"/>
      <c r="D75" s="55"/>
      <c r="E75" s="59"/>
      <c r="F75" s="59"/>
      <c r="G75" s="97"/>
      <c r="H75" s="97"/>
      <c r="I75" s="98"/>
      <c r="J75" s="98"/>
      <c r="M75" s="99"/>
      <c r="N75" s="99"/>
    </row>
    <row r="76" spans="2:14" ht="12.75">
      <c r="B76" s="65"/>
      <c r="C76" s="86"/>
      <c r="D76" s="44" t="s">
        <v>88</v>
      </c>
      <c r="E76" s="20" t="s">
        <v>113</v>
      </c>
      <c r="F76" s="20"/>
      <c r="G76" s="87">
        <v>0</v>
      </c>
      <c r="H76" s="87">
        <v>0</v>
      </c>
      <c r="I76" s="88">
        <v>0</v>
      </c>
      <c r="J76" s="88">
        <v>0</v>
      </c>
      <c r="M76" s="63">
        <v>0</v>
      </c>
      <c r="N76" s="89">
        <v>0</v>
      </c>
    </row>
    <row r="77" spans="2:14" ht="12.75">
      <c r="B77" s="96"/>
      <c r="C77" s="59"/>
      <c r="D77" s="55"/>
      <c r="E77" s="59"/>
      <c r="F77" s="59"/>
      <c r="G77" s="97"/>
      <c r="H77" s="97"/>
      <c r="I77" s="98"/>
      <c r="J77" s="98"/>
      <c r="M77" s="58"/>
      <c r="N77" s="99"/>
    </row>
    <row r="78" spans="2:14" ht="12.75">
      <c r="B78" s="65"/>
      <c r="C78" s="20"/>
      <c r="D78" s="44" t="s">
        <v>91</v>
      </c>
      <c r="E78" s="20" t="s">
        <v>114</v>
      </c>
      <c r="F78" s="20"/>
      <c r="G78" s="87">
        <v>0</v>
      </c>
      <c r="H78" s="87">
        <v>0</v>
      </c>
      <c r="I78" s="88">
        <v>0</v>
      </c>
      <c r="J78" s="88">
        <v>0</v>
      </c>
      <c r="M78" s="63">
        <v>0</v>
      </c>
      <c r="N78" s="89">
        <v>0</v>
      </c>
    </row>
    <row r="79" spans="2:14" ht="12.75">
      <c r="B79" s="96"/>
      <c r="C79" s="59"/>
      <c r="D79" s="55"/>
      <c r="E79" s="59"/>
      <c r="F79" s="59"/>
      <c r="G79" s="97"/>
      <c r="H79" s="97"/>
      <c r="I79" s="98"/>
      <c r="J79" s="98"/>
      <c r="M79" s="58"/>
      <c r="N79" s="99"/>
    </row>
    <row r="80" spans="2:14" ht="12.75">
      <c r="B80" s="65" t="s">
        <v>115</v>
      </c>
      <c r="C80" s="20" t="s">
        <v>51</v>
      </c>
      <c r="D80" s="44"/>
      <c r="E80" s="20" t="s">
        <v>116</v>
      </c>
      <c r="F80" s="20"/>
      <c r="G80" s="87">
        <v>0</v>
      </c>
      <c r="H80" s="87">
        <v>0</v>
      </c>
      <c r="I80" s="88">
        <v>0</v>
      </c>
      <c r="J80" s="88">
        <v>0</v>
      </c>
      <c r="M80" s="63">
        <v>0</v>
      </c>
      <c r="N80" s="89">
        <v>0</v>
      </c>
    </row>
    <row r="81" spans="2:14" ht="12.75">
      <c r="B81" s="96"/>
      <c r="C81" s="59"/>
      <c r="D81" s="55"/>
      <c r="E81" s="59"/>
      <c r="F81" s="59"/>
      <c r="G81" s="97"/>
      <c r="H81" s="97"/>
      <c r="I81" s="98"/>
      <c r="J81" s="98"/>
      <c r="M81" s="58"/>
      <c r="N81" s="99"/>
    </row>
    <row r="82" spans="2:14" ht="12.75">
      <c r="B82" s="100"/>
      <c r="C82" s="70" t="s">
        <v>53</v>
      </c>
      <c r="D82" s="77"/>
      <c r="E82" s="70" t="s">
        <v>117</v>
      </c>
      <c r="F82" s="70"/>
      <c r="G82" s="101">
        <v>0</v>
      </c>
      <c r="H82" s="101">
        <v>0</v>
      </c>
      <c r="I82" s="102">
        <v>0</v>
      </c>
      <c r="J82" s="102">
        <v>0</v>
      </c>
      <c r="M82" s="79">
        <v>0</v>
      </c>
      <c r="N82" s="103">
        <v>0</v>
      </c>
    </row>
    <row r="83" spans="2:14" ht="12.75">
      <c r="B83" s="104"/>
      <c r="C83" s="27"/>
      <c r="D83" s="27"/>
      <c r="E83" s="27"/>
      <c r="F83" s="27"/>
      <c r="G83" s="105"/>
      <c r="H83" s="106"/>
      <c r="I83" s="105"/>
      <c r="J83" s="106"/>
      <c r="M83" s="107"/>
      <c r="N83" s="108"/>
    </row>
    <row r="84" spans="2:14" ht="12.75">
      <c r="B84" s="104"/>
      <c r="C84" s="27"/>
      <c r="D84" s="27"/>
      <c r="E84" s="27"/>
      <c r="F84" s="27"/>
      <c r="G84" s="105"/>
      <c r="H84" s="106"/>
      <c r="I84" s="105"/>
      <c r="J84" s="106"/>
      <c r="M84" s="107"/>
      <c r="N84" s="108"/>
    </row>
    <row r="85" spans="2:14" ht="12.75">
      <c r="B85" s="104"/>
      <c r="C85" s="27"/>
      <c r="D85" s="27"/>
      <c r="E85" s="27"/>
      <c r="F85" s="27"/>
      <c r="G85" s="105"/>
      <c r="H85" s="106"/>
      <c r="I85" s="105"/>
      <c r="J85" s="106"/>
      <c r="M85" s="107"/>
      <c r="N85" s="108"/>
    </row>
    <row r="86" spans="2:14" ht="12" customHeight="1">
      <c r="B86" s="65"/>
      <c r="C86" s="20"/>
      <c r="D86" s="20"/>
      <c r="E86" s="20"/>
      <c r="F86" s="20"/>
      <c r="G86" s="109" t="s">
        <v>118</v>
      </c>
      <c r="H86" s="110"/>
      <c r="I86" s="111" t="s">
        <v>119</v>
      </c>
      <c r="J86" s="112"/>
      <c r="M86" s="113" t="s">
        <v>118</v>
      </c>
      <c r="N86" s="114"/>
    </row>
    <row r="87" spans="2:14" ht="12.75">
      <c r="B87" s="96"/>
      <c r="C87" s="59"/>
      <c r="D87" s="59"/>
      <c r="E87" s="59"/>
      <c r="F87" s="59"/>
      <c r="G87" s="115"/>
      <c r="H87" s="116"/>
      <c r="I87" s="117" t="s">
        <v>120</v>
      </c>
      <c r="J87" s="118"/>
      <c r="M87" s="119"/>
      <c r="N87" s="120"/>
    </row>
    <row r="88" spans="2:14" ht="12.75">
      <c r="B88" s="121">
        <v>5</v>
      </c>
      <c r="C88" s="20" t="s">
        <v>121</v>
      </c>
      <c r="D88" s="20"/>
      <c r="E88" s="20"/>
      <c r="F88" s="44"/>
      <c r="G88" s="122">
        <f>'[1]KLSE BS'!F64</f>
        <v>-3.047006562050193</v>
      </c>
      <c r="H88" s="123"/>
      <c r="I88" s="124">
        <f>'[1]KLSE BS'!G64</f>
        <v>-2.7379174983401944</v>
      </c>
      <c r="J88" s="125"/>
      <c r="M88" s="126">
        <v>-0.249</v>
      </c>
      <c r="N88" s="127"/>
    </row>
    <row r="89" spans="2:14" ht="12.75">
      <c r="B89" s="128"/>
      <c r="C89" s="59" t="s">
        <v>122</v>
      </c>
      <c r="D89" s="59"/>
      <c r="E89" s="59"/>
      <c r="F89" s="55"/>
      <c r="G89" s="129"/>
      <c r="H89" s="130"/>
      <c r="I89" s="131"/>
      <c r="J89" s="132"/>
      <c r="M89" s="133"/>
      <c r="N89" s="134"/>
    </row>
    <row r="90" spans="2:14" ht="12.75">
      <c r="B90" s="128"/>
      <c r="C90" s="76"/>
      <c r="D90" s="70"/>
      <c r="E90" s="70"/>
      <c r="F90" s="77"/>
      <c r="G90" s="135"/>
      <c r="H90" s="136"/>
      <c r="I90" s="137"/>
      <c r="J90" s="138"/>
      <c r="M90" s="139"/>
      <c r="N90" s="140"/>
    </row>
    <row r="91" spans="2:10" ht="12.75">
      <c r="B91" s="104"/>
      <c r="C91" s="27"/>
      <c r="D91" s="27"/>
      <c r="E91" s="27"/>
      <c r="F91" s="27"/>
      <c r="G91" s="141"/>
      <c r="H91" s="142"/>
      <c r="I91" s="141"/>
      <c r="J91" s="142"/>
    </row>
    <row r="92" spans="2:10" ht="12.75">
      <c r="B92" s="143" t="s">
        <v>123</v>
      </c>
      <c r="C92" s="27"/>
      <c r="D92" s="27"/>
      <c r="E92" s="27"/>
      <c r="F92" s="27"/>
      <c r="G92" s="141"/>
      <c r="H92" s="142"/>
      <c r="I92" s="141"/>
      <c r="J92" s="142"/>
    </row>
    <row r="93" spans="2:10" ht="15.75">
      <c r="B93" s="143"/>
      <c r="G93" s="144"/>
      <c r="H93" s="144"/>
      <c r="I93" s="144"/>
      <c r="J93" s="144"/>
    </row>
    <row r="94" spans="2:10" ht="15.75">
      <c r="B94" s="143"/>
      <c r="G94" s="144"/>
      <c r="H94" s="144"/>
      <c r="I94" s="144"/>
      <c r="J94" s="144"/>
    </row>
    <row r="95" spans="2:10" ht="15.75">
      <c r="B95" s="143"/>
      <c r="G95" s="144"/>
      <c r="H95" s="144"/>
      <c r="I95" s="144"/>
      <c r="J95" s="144"/>
    </row>
    <row r="96" spans="7:10" ht="15.75">
      <c r="G96" s="144"/>
      <c r="H96" s="144"/>
      <c r="I96" s="144"/>
      <c r="J96" s="144"/>
    </row>
    <row r="97" spans="7:10" ht="15.75">
      <c r="G97" s="144"/>
      <c r="H97" s="144"/>
      <c r="I97" s="144"/>
      <c r="J97" s="144"/>
    </row>
    <row r="98" spans="7:10" ht="15.75">
      <c r="G98" s="144"/>
      <c r="H98" s="144"/>
      <c r="I98" s="144"/>
      <c r="J98" s="144"/>
    </row>
    <row r="99" spans="7:10" ht="15.75">
      <c r="G99" s="144"/>
      <c r="H99" s="144"/>
      <c r="I99" s="144"/>
      <c r="J99" s="144"/>
    </row>
    <row r="100" spans="7:10" ht="15.75">
      <c r="G100" s="144"/>
      <c r="H100" s="144"/>
      <c r="I100" s="144"/>
      <c r="J100" s="144"/>
    </row>
    <row r="101" spans="7:10" ht="15.75">
      <c r="G101" s="144"/>
      <c r="H101" s="144"/>
      <c r="I101" s="144"/>
      <c r="J101" s="144"/>
    </row>
    <row r="102" spans="7:10" ht="15.75">
      <c r="G102" s="144"/>
      <c r="H102" s="144"/>
      <c r="I102" s="144"/>
      <c r="J102" s="144"/>
    </row>
    <row r="103" spans="7:10" ht="15.75">
      <c r="G103" s="144"/>
      <c r="H103" s="144"/>
      <c r="I103" s="144"/>
      <c r="J103" s="144"/>
    </row>
    <row r="104" spans="7:10" ht="15.75">
      <c r="G104" s="144"/>
      <c r="H104" s="144"/>
      <c r="I104" s="144"/>
      <c r="J104" s="144"/>
    </row>
    <row r="105" spans="7:10" ht="15.75">
      <c r="G105" s="144"/>
      <c r="H105" s="144"/>
      <c r="I105" s="144"/>
      <c r="J105" s="144"/>
    </row>
    <row r="106" spans="7:10" ht="15.75">
      <c r="G106" s="144"/>
      <c r="H106" s="144"/>
      <c r="I106" s="144"/>
      <c r="J106" s="144"/>
    </row>
    <row r="107" spans="7:10" ht="15.75">
      <c r="G107" s="144"/>
      <c r="H107" s="144"/>
      <c r="I107" s="144"/>
      <c r="J107" s="144"/>
    </row>
    <row r="108" spans="7:10" ht="15.75">
      <c r="G108" s="144"/>
      <c r="H108" s="144"/>
      <c r="I108" s="144"/>
      <c r="J108" s="144"/>
    </row>
    <row r="109" spans="7:10" ht="15.75">
      <c r="G109" s="144"/>
      <c r="H109" s="144"/>
      <c r="I109" s="144"/>
      <c r="J109" s="144"/>
    </row>
    <row r="110" spans="7:10" ht="15.75">
      <c r="G110" s="144"/>
      <c r="H110" s="144"/>
      <c r="I110" s="144"/>
      <c r="J110" s="144"/>
    </row>
    <row r="111" spans="7:10" ht="15.75">
      <c r="G111" s="144"/>
      <c r="H111" s="144"/>
      <c r="I111" s="144"/>
      <c r="J111" s="144"/>
    </row>
    <row r="112" spans="7:10" ht="15.75">
      <c r="G112" s="144"/>
      <c r="H112" s="144"/>
      <c r="I112" s="144"/>
      <c r="J112" s="144"/>
    </row>
    <row r="113" spans="7:10" ht="15.75">
      <c r="G113" s="144"/>
      <c r="H113" s="144"/>
      <c r="I113" s="144"/>
      <c r="J113" s="144"/>
    </row>
    <row r="114" spans="7:10" ht="15.75">
      <c r="G114" s="144"/>
      <c r="H114" s="144"/>
      <c r="I114" s="144"/>
      <c r="J114" s="144"/>
    </row>
    <row r="115" spans="7:10" ht="15.75">
      <c r="G115" s="144"/>
      <c r="H115" s="144"/>
      <c r="I115" s="144"/>
      <c r="J115" s="144"/>
    </row>
    <row r="116" spans="7:10" ht="15.75">
      <c r="G116" s="144"/>
      <c r="H116" s="144"/>
      <c r="I116" s="144"/>
      <c r="J116" s="144"/>
    </row>
    <row r="117" spans="7:10" ht="15.75">
      <c r="G117" s="144"/>
      <c r="H117" s="144"/>
      <c r="I117" s="144"/>
      <c r="J117" s="144"/>
    </row>
    <row r="118" spans="7:10" ht="15.75">
      <c r="G118" s="144"/>
      <c r="H118" s="144"/>
      <c r="I118" s="144"/>
      <c r="J118" s="144"/>
    </row>
    <row r="119" spans="7:10" ht="15.75">
      <c r="G119" s="144"/>
      <c r="H119" s="144"/>
      <c r="I119" s="144"/>
      <c r="J119" s="144"/>
    </row>
    <row r="120" spans="7:10" ht="15.75">
      <c r="G120" s="144"/>
      <c r="H120" s="144"/>
      <c r="I120" s="144"/>
      <c r="J120" s="144"/>
    </row>
    <row r="121" spans="7:10" ht="15.75">
      <c r="G121" s="144"/>
      <c r="H121" s="144"/>
      <c r="I121" s="144"/>
      <c r="J121" s="144"/>
    </row>
    <row r="122" spans="7:10" ht="15.75">
      <c r="G122" s="144"/>
      <c r="H122" s="144"/>
      <c r="I122" s="144"/>
      <c r="J122" s="144"/>
    </row>
    <row r="123" spans="7:10" ht="15.75">
      <c r="G123" s="144"/>
      <c r="H123" s="144"/>
      <c r="I123" s="144"/>
      <c r="J123" s="144"/>
    </row>
    <row r="124" spans="7:10" ht="15.75">
      <c r="G124" s="144"/>
      <c r="H124" s="144"/>
      <c r="I124" s="144"/>
      <c r="J124" s="144"/>
    </row>
    <row r="125" spans="7:10" ht="15.75">
      <c r="G125" s="144"/>
      <c r="H125" s="144"/>
      <c r="I125" s="144"/>
      <c r="J125" s="144"/>
    </row>
    <row r="126" spans="7:10" ht="15.75">
      <c r="G126" s="144"/>
      <c r="H126" s="144"/>
      <c r="I126" s="144"/>
      <c r="J126" s="144"/>
    </row>
    <row r="127" spans="7:10" ht="15.75">
      <c r="G127" s="144"/>
      <c r="H127" s="144"/>
      <c r="I127" s="144"/>
      <c r="J127" s="144"/>
    </row>
    <row r="128" spans="7:10" ht="15.75">
      <c r="G128" s="144"/>
      <c r="H128" s="144"/>
      <c r="I128" s="144"/>
      <c r="J128" s="144"/>
    </row>
    <row r="129" spans="7:10" ht="15.75">
      <c r="G129" s="144"/>
      <c r="H129" s="144"/>
      <c r="I129" s="144"/>
      <c r="J129" s="144"/>
    </row>
    <row r="130" spans="7:10" ht="15.75">
      <c r="G130" s="144"/>
      <c r="H130" s="144"/>
      <c r="I130" s="144"/>
      <c r="J130" s="144"/>
    </row>
    <row r="131" spans="7:10" ht="15.75">
      <c r="G131" s="144"/>
      <c r="H131" s="144"/>
      <c r="I131" s="144"/>
      <c r="J131" s="144"/>
    </row>
    <row r="132" spans="7:10" ht="15.75">
      <c r="G132" s="144"/>
      <c r="H132" s="144"/>
      <c r="I132" s="144"/>
      <c r="J132" s="144"/>
    </row>
    <row r="133" spans="7:10" ht="15.75">
      <c r="G133" s="144"/>
      <c r="H133" s="144"/>
      <c r="I133" s="144"/>
      <c r="J133" s="144"/>
    </row>
    <row r="134" spans="7:10" ht="15.75">
      <c r="G134" s="144"/>
      <c r="H134" s="144"/>
      <c r="I134" s="144"/>
      <c r="J134" s="144"/>
    </row>
    <row r="135" spans="7:10" ht="15.75">
      <c r="G135" s="144"/>
      <c r="H135" s="144"/>
      <c r="I135" s="144"/>
      <c r="J135" s="144"/>
    </row>
    <row r="136" spans="7:10" ht="15.75">
      <c r="G136" s="144"/>
      <c r="H136" s="144"/>
      <c r="I136" s="144"/>
      <c r="J136" s="144"/>
    </row>
    <row r="137" spans="7:10" ht="15.75">
      <c r="G137" s="144"/>
      <c r="H137" s="144"/>
      <c r="I137" s="144"/>
      <c r="J137" s="144"/>
    </row>
    <row r="138" spans="7:10" ht="15.75">
      <c r="G138" s="144"/>
      <c r="H138" s="144"/>
      <c r="I138" s="144"/>
      <c r="J138" s="144"/>
    </row>
    <row r="139" spans="7:10" ht="15.75">
      <c r="G139" s="144"/>
      <c r="H139" s="144"/>
      <c r="I139" s="144"/>
      <c r="J139" s="144"/>
    </row>
    <row r="140" spans="7:10" ht="15.75">
      <c r="G140" s="144"/>
      <c r="H140" s="144"/>
      <c r="I140" s="144"/>
      <c r="J140" s="144"/>
    </row>
    <row r="141" spans="7:10" ht="15.75">
      <c r="G141" s="144"/>
      <c r="H141" s="144"/>
      <c r="I141" s="144"/>
      <c r="J141" s="144"/>
    </row>
    <row r="142" spans="7:10" ht="15.75">
      <c r="G142" s="144"/>
      <c r="H142" s="144"/>
      <c r="I142" s="144"/>
      <c r="J142" s="144"/>
    </row>
    <row r="143" spans="7:10" ht="15.75">
      <c r="G143" s="144"/>
      <c r="H143" s="144"/>
      <c r="I143" s="144"/>
      <c r="J143" s="144"/>
    </row>
    <row r="144" spans="7:10" ht="15.75">
      <c r="G144" s="144"/>
      <c r="H144" s="144"/>
      <c r="I144" s="144"/>
      <c r="J144" s="144"/>
    </row>
    <row r="145" spans="7:10" ht="15.75">
      <c r="G145" s="144"/>
      <c r="H145" s="144"/>
      <c r="I145" s="144"/>
      <c r="J145" s="144"/>
    </row>
    <row r="146" spans="7:10" ht="15.75">
      <c r="G146" s="144"/>
      <c r="H146" s="144"/>
      <c r="I146" s="144"/>
      <c r="J146" s="144"/>
    </row>
    <row r="147" spans="7:10" ht="15.75">
      <c r="G147" s="144"/>
      <c r="H147" s="144"/>
      <c r="I147" s="144"/>
      <c r="J147" s="144"/>
    </row>
  </sheetData>
  <printOptions/>
  <pageMargins left="0.25" right="0.2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5"/>
  <sheetViews>
    <sheetView zoomScale="70" zoomScaleNormal="70" workbookViewId="0" topLeftCell="A1">
      <selection activeCell="A14" sqref="A14"/>
    </sheetView>
  </sheetViews>
  <sheetFormatPr defaultColWidth="9.140625" defaultRowHeight="12.75"/>
  <cols>
    <col min="1" max="1" width="4.00390625" style="0" customWidth="1"/>
    <col min="2" max="2" width="6.28125" style="1" customWidth="1"/>
    <col min="3" max="3" width="4.00390625" style="1" customWidth="1"/>
    <col min="4" max="4" width="2.7109375" style="1" customWidth="1"/>
    <col min="5" max="5" width="35.28125" style="1" customWidth="1"/>
    <col min="6" max="6" width="13.7109375" style="1" customWidth="1"/>
    <col min="7" max="7" width="13.7109375" style="7" customWidth="1"/>
    <col min="8" max="8" width="5.7109375" style="7" customWidth="1"/>
    <col min="9" max="10" width="14.57421875" style="1" bestFit="1" customWidth="1"/>
    <col min="11" max="11" width="13.8515625" style="145" customWidth="1"/>
    <col min="12" max="12" width="3.00390625" style="1" customWidth="1"/>
    <col min="13" max="13" width="14.28125" style="0" customWidth="1"/>
    <col min="14" max="14" width="12.57421875" style="0" customWidth="1"/>
  </cols>
  <sheetData>
    <row r="1" spans="7:10" ht="15.75">
      <c r="G1" s="144"/>
      <c r="H1" s="144"/>
      <c r="I1" s="145"/>
      <c r="J1" s="145"/>
    </row>
    <row r="2" spans="2:10" ht="15.75">
      <c r="B2" s="146" t="s">
        <v>124</v>
      </c>
      <c r="G2" s="144"/>
      <c r="H2" s="144"/>
      <c r="I2" s="145"/>
      <c r="J2" s="145"/>
    </row>
    <row r="3" spans="2:10" ht="15.75">
      <c r="B3" s="146"/>
      <c r="G3" s="144"/>
      <c r="H3" s="144"/>
      <c r="I3" s="145"/>
      <c r="J3" s="145"/>
    </row>
    <row r="4" spans="2:10" ht="15.75">
      <c r="B4" s="146" t="s">
        <v>125</v>
      </c>
      <c r="G4" s="144"/>
      <c r="H4" s="144"/>
      <c r="I4" s="145"/>
      <c r="J4" s="145"/>
    </row>
    <row r="5" spans="6:11" ht="12.75">
      <c r="F5" s="147" t="s">
        <v>126</v>
      </c>
      <c r="G5" s="147" t="s">
        <v>126</v>
      </c>
      <c r="H5" s="148"/>
      <c r="I5" s="149"/>
      <c r="J5" s="149"/>
      <c r="K5" s="149"/>
    </row>
    <row r="6" spans="6:11" ht="12.75">
      <c r="F6" s="147" t="s">
        <v>127</v>
      </c>
      <c r="G6" s="147" t="s">
        <v>128</v>
      </c>
      <c r="H6" s="148"/>
      <c r="I6" s="150" t="s">
        <v>32</v>
      </c>
      <c r="J6" s="151"/>
      <c r="K6" s="152"/>
    </row>
    <row r="7" spans="6:11" ht="12.75">
      <c r="F7" s="147" t="s">
        <v>129</v>
      </c>
      <c r="G7" s="147" t="s">
        <v>130</v>
      </c>
      <c r="H7" s="148"/>
      <c r="I7" s="149"/>
      <c r="J7" s="149"/>
      <c r="K7" s="149"/>
    </row>
    <row r="8" spans="6:11" ht="12.75">
      <c r="F8" s="147" t="s">
        <v>44</v>
      </c>
      <c r="G8" s="147" t="s">
        <v>131</v>
      </c>
      <c r="H8" s="148"/>
      <c r="I8" s="153" t="s">
        <v>44</v>
      </c>
      <c r="J8" s="153" t="s">
        <v>131</v>
      </c>
      <c r="K8" s="149"/>
    </row>
    <row r="9" spans="6:11" ht="12.75">
      <c r="F9" s="154" t="s">
        <v>47</v>
      </c>
      <c r="G9" s="154" t="s">
        <v>132</v>
      </c>
      <c r="H9" s="155"/>
      <c r="I9" s="156" t="s">
        <v>133</v>
      </c>
      <c r="J9" s="156" t="s">
        <v>132</v>
      </c>
      <c r="K9" s="149"/>
    </row>
    <row r="10" spans="6:11" ht="12.75">
      <c r="F10" s="147" t="s">
        <v>58</v>
      </c>
      <c r="G10" s="147" t="s">
        <v>58</v>
      </c>
      <c r="H10" s="148"/>
      <c r="I10" s="153" t="s">
        <v>134</v>
      </c>
      <c r="J10" s="153" t="s">
        <v>134</v>
      </c>
      <c r="K10" s="149"/>
    </row>
    <row r="11" spans="7:11" ht="15.75">
      <c r="G11" s="144"/>
      <c r="H11" s="144"/>
      <c r="I11" s="149"/>
      <c r="J11" s="149"/>
      <c r="K11" s="149"/>
    </row>
    <row r="12" spans="2:11" ht="12.75">
      <c r="B12" s="1">
        <v>1</v>
      </c>
      <c r="C12" s="1" t="s">
        <v>135</v>
      </c>
      <c r="F12" s="145">
        <f aca="true" t="shared" si="0" ref="F12:G15">+I12/1000</f>
        <v>5765.438</v>
      </c>
      <c r="G12" s="145">
        <f t="shared" si="0"/>
        <v>6557.555</v>
      </c>
      <c r="H12" s="145"/>
      <c r="I12" s="149">
        <f>+'[1]Con B&amp;S'!J19</f>
        <v>5765438</v>
      </c>
      <c r="J12" s="149">
        <v>6557555</v>
      </c>
      <c r="K12" s="149">
        <f aca="true" t="shared" si="1" ref="K12:K27">+I12-J12</f>
        <v>-792117</v>
      </c>
    </row>
    <row r="13" spans="2:11" ht="12.75">
      <c r="B13" s="1">
        <v>2</v>
      </c>
      <c r="C13" s="1" t="s">
        <v>136</v>
      </c>
      <c r="F13" s="145">
        <f t="shared" si="0"/>
        <v>5517.495</v>
      </c>
      <c r="G13" s="145">
        <f t="shared" si="0"/>
        <v>5416.531</v>
      </c>
      <c r="H13" s="145"/>
      <c r="I13" s="149">
        <f>+'[1]Con B&amp;S'!J22+'[1]Con B&amp;S'!J21</f>
        <v>5517495</v>
      </c>
      <c r="J13" s="149">
        <v>5416531</v>
      </c>
      <c r="K13" s="149">
        <f t="shared" si="1"/>
        <v>100964</v>
      </c>
    </row>
    <row r="14" spans="2:11" ht="12.75">
      <c r="B14" s="1">
        <v>3</v>
      </c>
      <c r="C14" s="1" t="s">
        <v>137</v>
      </c>
      <c r="F14" s="145">
        <f t="shared" si="0"/>
        <v>197587.348</v>
      </c>
      <c r="G14" s="145">
        <f t="shared" si="0"/>
        <v>197587.348</v>
      </c>
      <c r="H14" s="145"/>
      <c r="I14" s="149">
        <f>+'[1]Con B&amp;S'!J24+'[1]Con B&amp;S'!J25</f>
        <v>197587348</v>
      </c>
      <c r="J14" s="149">
        <v>197587348</v>
      </c>
      <c r="K14" s="149">
        <f t="shared" si="1"/>
        <v>0</v>
      </c>
    </row>
    <row r="15" spans="2:11" ht="12.75">
      <c r="B15" s="1">
        <v>4</v>
      </c>
      <c r="C15" s="1" t="s">
        <v>138</v>
      </c>
      <c r="F15" s="145">
        <f t="shared" si="0"/>
        <v>0</v>
      </c>
      <c r="G15" s="145">
        <f t="shared" si="0"/>
        <v>0</v>
      </c>
      <c r="H15" s="145"/>
      <c r="I15" s="149">
        <f>+'[1]Con B&amp;S'!J64</f>
        <v>0</v>
      </c>
      <c r="J15" s="149">
        <v>0</v>
      </c>
      <c r="K15" s="149">
        <f t="shared" si="1"/>
        <v>0</v>
      </c>
    </row>
    <row r="16" spans="2:11" ht="15.75">
      <c r="B16" s="1">
        <v>5</v>
      </c>
      <c r="C16" s="1" t="s">
        <v>139</v>
      </c>
      <c r="F16" s="145">
        <f>+I16/1000</f>
        <v>265181.488</v>
      </c>
      <c r="G16" s="145">
        <f>+J16/1000</f>
        <v>265138.288</v>
      </c>
      <c r="H16" s="144"/>
      <c r="I16" s="149">
        <f>+'[1]Con B&amp;S'!J23+'[1]Con B&amp;S'!J29</f>
        <v>265181488</v>
      </c>
      <c r="J16" s="149">
        <v>265138288</v>
      </c>
      <c r="K16" s="149">
        <f>+I16-J16</f>
        <v>43200</v>
      </c>
    </row>
    <row r="17" spans="2:11" ht="15.75">
      <c r="B17" s="1">
        <v>6</v>
      </c>
      <c r="C17" s="1" t="s">
        <v>140</v>
      </c>
      <c r="F17" s="145">
        <f>+I17/1000</f>
        <v>-88.42</v>
      </c>
      <c r="G17" s="145">
        <f>+J17/1000</f>
        <v>1349.504</v>
      </c>
      <c r="H17" s="144"/>
      <c r="I17" s="149">
        <f>+'[1]Con B&amp;S'!J33+'[1]Con B&amp;S'!J20</f>
        <v>-88420</v>
      </c>
      <c r="J17" s="149">
        <v>1349504</v>
      </c>
      <c r="K17" s="149">
        <f>+I17-J17</f>
        <v>-1437924</v>
      </c>
    </row>
    <row r="18" spans="9:11" ht="15.75">
      <c r="I18" s="149"/>
      <c r="J18" s="149"/>
      <c r="K18" s="149"/>
    </row>
    <row r="19" spans="2:11" ht="15.75">
      <c r="B19" s="1">
        <v>7</v>
      </c>
      <c r="C19" s="1" t="s">
        <v>141</v>
      </c>
      <c r="F19" s="145"/>
      <c r="G19" s="145"/>
      <c r="I19" s="149"/>
      <c r="J19" s="149"/>
      <c r="K19" s="149">
        <f t="shared" si="1"/>
        <v>0</v>
      </c>
    </row>
    <row r="20" spans="4:11" ht="15.75">
      <c r="D20" s="1" t="s">
        <v>142</v>
      </c>
      <c r="F20" s="145">
        <f aca="true" t="shared" si="2" ref="F20:G23">+I20/1000</f>
        <v>5211.563</v>
      </c>
      <c r="G20" s="145">
        <f t="shared" si="2"/>
        <v>5203.419</v>
      </c>
      <c r="I20" s="149">
        <f>+'[1]Con B&amp;S'!J30</f>
        <v>5211563</v>
      </c>
      <c r="J20" s="149">
        <v>5203419</v>
      </c>
      <c r="K20" s="149">
        <f t="shared" si="1"/>
        <v>8144</v>
      </c>
    </row>
    <row r="21" spans="4:11" ht="15.75">
      <c r="D21" s="1" t="s">
        <v>143</v>
      </c>
      <c r="F21" s="145">
        <f t="shared" si="2"/>
        <v>19534.38308</v>
      </c>
      <c r="G21" s="145">
        <f t="shared" si="2"/>
        <v>21501.611</v>
      </c>
      <c r="H21" s="144"/>
      <c r="I21" s="149">
        <f>+'[1]Con B&amp;S'!J31</f>
        <v>19534383.08</v>
      </c>
      <c r="J21" s="149">
        <v>21501611</v>
      </c>
      <c r="K21" s="149">
        <f t="shared" si="1"/>
        <v>-1967227.9200000018</v>
      </c>
    </row>
    <row r="22" spans="4:11" ht="15.75">
      <c r="D22" s="1" t="s">
        <v>144</v>
      </c>
      <c r="F22" s="145">
        <f t="shared" si="2"/>
        <v>31141.7414</v>
      </c>
      <c r="G22" s="145">
        <f t="shared" si="2"/>
        <v>26615.098</v>
      </c>
      <c r="H22" s="144"/>
      <c r="I22" s="149">
        <f>+'[1]Con B&amp;S'!J39</f>
        <v>31141741.4</v>
      </c>
      <c r="J22" s="149">
        <v>26615098</v>
      </c>
      <c r="K22" s="149">
        <f t="shared" si="1"/>
        <v>4526643.3999999985</v>
      </c>
    </row>
    <row r="23" spans="4:13" ht="15.75">
      <c r="D23" s="1" t="s">
        <v>145</v>
      </c>
      <c r="F23" s="145">
        <f t="shared" si="2"/>
        <v>6078.82043</v>
      </c>
      <c r="G23" s="145">
        <f t="shared" si="2"/>
        <v>7316.44</v>
      </c>
      <c r="H23" s="144"/>
      <c r="I23" s="149">
        <f>+'[1]Con B&amp;S'!J40</f>
        <v>6078820.43</v>
      </c>
      <c r="J23" s="149">
        <v>7316440</v>
      </c>
      <c r="K23" s="149">
        <f t="shared" si="1"/>
        <v>-1237619.5700000003</v>
      </c>
      <c r="M23" s="157">
        <f>+M25-M24</f>
        <v>0</v>
      </c>
    </row>
    <row r="24" spans="4:13" ht="15.75">
      <c r="D24" s="1" t="s">
        <v>146</v>
      </c>
      <c r="F24" s="145"/>
      <c r="G24" s="145"/>
      <c r="H24" s="144"/>
      <c r="I24" s="149"/>
      <c r="J24" s="149"/>
      <c r="K24" s="149">
        <f t="shared" si="1"/>
        <v>0</v>
      </c>
      <c r="M24" s="157">
        <f>SUM(I12:I25)</f>
        <v>549299609.0799999</v>
      </c>
    </row>
    <row r="25" spans="5:13" ht="15.75">
      <c r="E25" s="1" t="s">
        <v>147</v>
      </c>
      <c r="F25" s="145">
        <f>+I25/1000</f>
        <v>13369.752170000002</v>
      </c>
      <c r="G25" s="145">
        <f>+J25/1000</f>
        <v>21780.294</v>
      </c>
      <c r="H25" s="144"/>
      <c r="I25" s="149">
        <f>+'[1]Con B&amp;S'!J32+'[1]Con B&amp;S'!J38</f>
        <v>13369752.170000002</v>
      </c>
      <c r="J25" s="149">
        <v>21780294</v>
      </c>
      <c r="K25" s="149">
        <f t="shared" si="1"/>
        <v>-8410541.829999998</v>
      </c>
      <c r="M25" s="158">
        <f>+'[1]Con B&amp;S'!L42</f>
        <v>549299609.0799999</v>
      </c>
    </row>
    <row r="26" spans="6:11" ht="15.75">
      <c r="F26" s="69"/>
      <c r="G26" s="144"/>
      <c r="H26" s="144"/>
      <c r="I26" s="149"/>
      <c r="J26" s="149"/>
      <c r="K26" s="149">
        <f t="shared" si="1"/>
        <v>0</v>
      </c>
    </row>
    <row r="27" spans="6:11" ht="16.5" thickBot="1">
      <c r="F27" s="159">
        <f>SUM(F20:F25)</f>
        <v>75336.26008000001</v>
      </c>
      <c r="G27" s="159">
        <f>SUM(G20:G25)</f>
        <v>82416.862</v>
      </c>
      <c r="H27" s="144"/>
      <c r="I27" s="160">
        <f>SUM(I16:I25)</f>
        <v>340429328.08</v>
      </c>
      <c r="J27" s="160">
        <f>SUM(J16:J25)</f>
        <v>348904654</v>
      </c>
      <c r="K27" s="149">
        <f t="shared" si="1"/>
        <v>-8475325.920000017</v>
      </c>
    </row>
    <row r="28" spans="2:14" ht="16.5" thickTop="1">
      <c r="B28" s="1">
        <v>8</v>
      </c>
      <c r="C28" s="1" t="s">
        <v>148</v>
      </c>
      <c r="F28" s="69"/>
      <c r="G28" s="144"/>
      <c r="H28" s="144"/>
      <c r="I28" s="149"/>
      <c r="J28" s="149"/>
      <c r="K28" s="149"/>
      <c r="N28" s="145"/>
    </row>
    <row r="29" spans="4:11" ht="15.75">
      <c r="D29" s="1" t="s">
        <v>149</v>
      </c>
      <c r="F29" s="145">
        <f aca="true" t="shared" si="3" ref="F29:G33">+I29/1000</f>
        <v>608967.129</v>
      </c>
      <c r="G29" s="145">
        <f t="shared" si="3"/>
        <v>609228.176</v>
      </c>
      <c r="H29" s="144"/>
      <c r="I29" s="149">
        <f>+'[1]Con B&amp;S'!J47+'[1]Con B&amp;S'!J55+'[1]Con B&amp;S'!J57</f>
        <v>608967129</v>
      </c>
      <c r="J29" s="149">
        <v>609228176</v>
      </c>
      <c r="K29" s="149">
        <f aca="true" t="shared" si="4" ref="K29:K47">+I29-J29</f>
        <v>-261047</v>
      </c>
    </row>
    <row r="30" spans="4:14" ht="15.75">
      <c r="D30" s="1" t="s">
        <v>150</v>
      </c>
      <c r="F30" s="145">
        <f t="shared" si="3"/>
        <v>64256.444899999995</v>
      </c>
      <c r="G30" s="145">
        <f t="shared" si="3"/>
        <v>72230.869</v>
      </c>
      <c r="H30" s="144"/>
      <c r="I30" s="149">
        <f>+'[1]Con B&amp;S'!J44</f>
        <v>64256444.9</v>
      </c>
      <c r="J30" s="149">
        <v>72230869</v>
      </c>
      <c r="K30" s="149">
        <f t="shared" si="4"/>
        <v>-7974424.1000000015</v>
      </c>
      <c r="N30" s="145"/>
    </row>
    <row r="31" spans="4:14" ht="15.75">
      <c r="D31" s="1" t="s">
        <v>151</v>
      </c>
      <c r="F31" s="145">
        <f t="shared" si="3"/>
        <v>408966.9849999999</v>
      </c>
      <c r="G31" s="145">
        <f t="shared" si="3"/>
        <v>351780.803</v>
      </c>
      <c r="H31" s="144"/>
      <c r="I31" s="149">
        <f>+'[1]Con B&amp;S'!J45+'[1]Con B&amp;S'!J46+'[1]Con B&amp;S'!J48+'[1]Con B&amp;S'!J53+'[1]Con B&amp;S'!J54</f>
        <v>408966984.99999994</v>
      </c>
      <c r="J31" s="149">
        <v>351780803</v>
      </c>
      <c r="K31" s="149">
        <f t="shared" si="4"/>
        <v>57186181.99999994</v>
      </c>
      <c r="N31" s="145"/>
    </row>
    <row r="32" spans="4:11" ht="15.75">
      <c r="D32" s="1" t="s">
        <v>152</v>
      </c>
      <c r="F32" s="145">
        <f t="shared" si="3"/>
        <v>23574.3269</v>
      </c>
      <c r="G32" s="145">
        <f t="shared" si="3"/>
        <v>23832.744</v>
      </c>
      <c r="H32" s="144"/>
      <c r="I32" s="149">
        <f>+'[1]Con B&amp;S'!J56</f>
        <v>23574326.9</v>
      </c>
      <c r="J32" s="149">
        <v>23832744</v>
      </c>
      <c r="K32" s="149">
        <f t="shared" si="4"/>
        <v>-258417.1000000015</v>
      </c>
    </row>
    <row r="33" spans="4:11" ht="15.75">
      <c r="D33" s="1" t="s">
        <v>153</v>
      </c>
      <c r="F33" s="145">
        <f t="shared" si="3"/>
        <v>0</v>
      </c>
      <c r="G33" s="145">
        <f t="shared" si="3"/>
        <v>0</v>
      </c>
      <c r="H33" s="144"/>
      <c r="I33" s="149"/>
      <c r="J33" s="149"/>
      <c r="K33" s="149">
        <f t="shared" si="4"/>
        <v>0</v>
      </c>
    </row>
    <row r="34" spans="7:11" ht="15.75">
      <c r="G34" s="144"/>
      <c r="H34" s="144"/>
      <c r="I34" s="149"/>
      <c r="J34" s="149"/>
      <c r="K34" s="149">
        <f t="shared" si="4"/>
        <v>0</v>
      </c>
    </row>
    <row r="35" spans="6:11" ht="15.75">
      <c r="F35" s="161">
        <f>SUM(F29:F34)</f>
        <v>1105764.8857999998</v>
      </c>
      <c r="G35" s="161">
        <f>SUM(G29:G34)</f>
        <v>1057072.592</v>
      </c>
      <c r="H35" s="144"/>
      <c r="I35" s="162">
        <f>SUM(I29:I34)</f>
        <v>1105764885.8</v>
      </c>
      <c r="J35" s="162">
        <f>SUM(J29:J34)</f>
        <v>1057072592</v>
      </c>
      <c r="K35" s="149">
        <f t="shared" si="4"/>
        <v>48692293.79999995</v>
      </c>
    </row>
    <row r="36" spans="6:11" ht="15.75">
      <c r="F36" s="69"/>
      <c r="G36" s="144"/>
      <c r="H36" s="144"/>
      <c r="I36" s="149"/>
      <c r="J36" s="149"/>
      <c r="K36" s="149">
        <f t="shared" si="4"/>
        <v>0</v>
      </c>
    </row>
    <row r="37" spans="7:11" ht="15.75">
      <c r="G37" s="144"/>
      <c r="H37" s="144"/>
      <c r="I37" s="149"/>
      <c r="J37" s="149"/>
      <c r="K37" s="149">
        <f t="shared" si="4"/>
        <v>0</v>
      </c>
    </row>
    <row r="38" spans="2:11" ht="15.75">
      <c r="B38" s="1">
        <v>9</v>
      </c>
      <c r="C38" s="1" t="s">
        <v>154</v>
      </c>
      <c r="F38" s="145">
        <f>+F27-F35</f>
        <v>-1030428.6257199998</v>
      </c>
      <c r="G38" s="145">
        <f>+G27-G35</f>
        <v>-974655.73</v>
      </c>
      <c r="H38" s="144"/>
      <c r="I38" s="149">
        <f>+I27-I35</f>
        <v>-765335557.72</v>
      </c>
      <c r="J38" s="149">
        <f>+J27-J35</f>
        <v>-708167938</v>
      </c>
      <c r="K38" s="149">
        <f t="shared" si="4"/>
        <v>-57167619.72000003</v>
      </c>
    </row>
    <row r="39" spans="7:11" ht="15.75">
      <c r="G39" s="144"/>
      <c r="H39" s="144"/>
      <c r="I39" s="149"/>
      <c r="J39" s="149"/>
      <c r="K39" s="149">
        <f t="shared" si="4"/>
        <v>0</v>
      </c>
    </row>
    <row r="40" spans="6:11" ht="16.5" thickBot="1">
      <c r="F40" s="159">
        <f>+SUM(F12:F17,F38)</f>
        <v>-556465.2767199997</v>
      </c>
      <c r="G40" s="159">
        <f>+SUM(G12:G17,G38)</f>
        <v>-498606.50399999996</v>
      </c>
      <c r="H40" s="144"/>
      <c r="I40" s="160">
        <f>+SUM(I12:I15,I38)</f>
        <v>-556465276.72</v>
      </c>
      <c r="J40" s="160">
        <f>+SUM(J12:J15,J38)</f>
        <v>-498606504</v>
      </c>
      <c r="K40" s="149">
        <f t="shared" si="4"/>
        <v>-57858772.72000003</v>
      </c>
    </row>
    <row r="41" spans="7:11" ht="16.5" thickTop="1">
      <c r="G41" s="144"/>
      <c r="H41" s="144"/>
      <c r="I41" s="149"/>
      <c r="J41" s="149"/>
      <c r="K41" s="149">
        <f t="shared" si="4"/>
        <v>0</v>
      </c>
    </row>
    <row r="42" spans="2:11" ht="15.75">
      <c r="B42" s="1">
        <v>10</v>
      </c>
      <c r="C42" s="1" t="s">
        <v>155</v>
      </c>
      <c r="G42" s="144"/>
      <c r="H42" s="144"/>
      <c r="I42" s="149"/>
      <c r="J42" s="149"/>
      <c r="K42" s="149">
        <f t="shared" si="4"/>
        <v>0</v>
      </c>
    </row>
    <row r="43" spans="3:11" ht="15.75">
      <c r="C43" s="1" t="s">
        <v>156</v>
      </c>
      <c r="F43" s="145">
        <f>+I43/1000</f>
        <v>188275.313</v>
      </c>
      <c r="G43" s="145">
        <f>+J43/1000</f>
        <v>188275.313</v>
      </c>
      <c r="H43" s="144"/>
      <c r="I43" s="149">
        <f>+'[1]Con B&amp;S'!J7</f>
        <v>188275313</v>
      </c>
      <c r="J43" s="149">
        <v>188275313</v>
      </c>
      <c r="K43" s="149">
        <f t="shared" si="4"/>
        <v>0</v>
      </c>
    </row>
    <row r="44" spans="3:11" ht="15.75">
      <c r="C44" s="1" t="s">
        <v>157</v>
      </c>
      <c r="F44" s="145"/>
      <c r="G44" s="145"/>
      <c r="H44" s="144"/>
      <c r="I44" s="149"/>
      <c r="J44" s="149"/>
      <c r="K44" s="149">
        <f t="shared" si="4"/>
        <v>0</v>
      </c>
    </row>
    <row r="45" spans="4:11" ht="15.75">
      <c r="D45" s="1" t="s">
        <v>158</v>
      </c>
      <c r="F45" s="145">
        <f aca="true" t="shared" si="5" ref="F45:G51">+I45/1000</f>
        <v>403292.627</v>
      </c>
      <c r="G45" s="145">
        <f t="shared" si="5"/>
        <v>403292.627</v>
      </c>
      <c r="H45" s="144"/>
      <c r="I45" s="149">
        <f>+'[1]Con B&amp;S'!J8-'[1]KLSE BS'!I48-'[1]KLSE BS'!I50</f>
        <v>403292627</v>
      </c>
      <c r="J45" s="149">
        <v>403292627</v>
      </c>
      <c r="K45" s="149">
        <f t="shared" si="4"/>
        <v>0</v>
      </c>
    </row>
    <row r="46" spans="4:11" ht="15.75">
      <c r="D46" s="1" t="s">
        <v>159</v>
      </c>
      <c r="F46" s="145">
        <f t="shared" si="5"/>
        <v>0</v>
      </c>
      <c r="G46" s="145">
        <f t="shared" si="5"/>
        <v>0</v>
      </c>
      <c r="H46" s="144"/>
      <c r="I46" s="149"/>
      <c r="J46" s="149"/>
      <c r="K46" s="149">
        <f t="shared" si="4"/>
        <v>0</v>
      </c>
    </row>
    <row r="47" spans="4:11" ht="15.75">
      <c r="D47" s="1" t="s">
        <v>160</v>
      </c>
      <c r="F47" s="145">
        <f t="shared" si="5"/>
        <v>0</v>
      </c>
      <c r="G47" s="145">
        <f t="shared" si="5"/>
        <v>0</v>
      </c>
      <c r="H47" s="144"/>
      <c r="I47" s="149"/>
      <c r="J47" s="149"/>
      <c r="K47" s="149">
        <f t="shared" si="4"/>
        <v>0</v>
      </c>
    </row>
    <row r="48" spans="5:11" ht="15.75">
      <c r="E48" s="1" t="s">
        <v>161</v>
      </c>
      <c r="F48" s="145">
        <f t="shared" si="5"/>
        <v>24711.492</v>
      </c>
      <c r="G48" s="145">
        <f t="shared" si="5"/>
        <v>24711.492</v>
      </c>
      <c r="H48" s="144"/>
      <c r="I48" s="149">
        <v>24711492</v>
      </c>
      <c r="J48" s="149">
        <v>24711492</v>
      </c>
      <c r="K48" s="149"/>
    </row>
    <row r="49" spans="5:11" ht="15.75">
      <c r="E49" s="1" t="s">
        <v>162</v>
      </c>
      <c r="F49" s="145">
        <f t="shared" si="5"/>
        <v>1095.53</v>
      </c>
      <c r="G49" s="145">
        <f t="shared" si="5"/>
        <v>1095.529</v>
      </c>
      <c r="H49" s="144"/>
      <c r="I49" s="149">
        <f>+'[1]Con B&amp;S'!J9</f>
        <v>1095530</v>
      </c>
      <c r="J49" s="149">
        <v>1095529</v>
      </c>
      <c r="K49" s="149"/>
    </row>
    <row r="50" spans="5:11" ht="15.75">
      <c r="E50" s="1" t="s">
        <v>163</v>
      </c>
      <c r="F50" s="145">
        <f t="shared" si="5"/>
        <v>671.919</v>
      </c>
      <c r="G50" s="145">
        <f t="shared" si="5"/>
        <v>671.919</v>
      </c>
      <c r="H50" s="144"/>
      <c r="I50" s="149">
        <f>671919</f>
        <v>671919</v>
      </c>
      <c r="J50" s="149">
        <f>545169+126750</f>
        <v>671919</v>
      </c>
      <c r="K50" s="149"/>
    </row>
    <row r="51" spans="4:11" ht="15.75">
      <c r="D51" s="1" t="s">
        <v>164</v>
      </c>
      <c r="F51" s="145">
        <f t="shared" si="5"/>
        <v>0</v>
      </c>
      <c r="G51" s="145">
        <f t="shared" si="5"/>
        <v>0</v>
      </c>
      <c r="H51" s="144"/>
      <c r="I51" s="149"/>
      <c r="J51" s="149"/>
      <c r="K51" s="149">
        <f>+I51-J51</f>
        <v>0</v>
      </c>
    </row>
    <row r="52" spans="6:11" ht="15.75">
      <c r="F52" s="145"/>
      <c r="G52" s="145"/>
      <c r="H52" s="144"/>
      <c r="I52" s="149"/>
      <c r="J52" s="149"/>
      <c r="K52" s="149"/>
    </row>
    <row r="53" spans="6:11" ht="15.75">
      <c r="F53" s="145"/>
      <c r="G53" s="145"/>
      <c r="H53" s="144"/>
      <c r="I53" s="149"/>
      <c r="J53" s="149"/>
      <c r="K53" s="149"/>
    </row>
    <row r="54" spans="4:11" ht="15.75">
      <c r="D54" s="1" t="s">
        <v>165</v>
      </c>
      <c r="F54" s="145">
        <f>+I54/1000</f>
        <v>-1191722.04147</v>
      </c>
      <c r="G54" s="145">
        <f>+J54/1000</f>
        <v>-1133528.297</v>
      </c>
      <c r="H54" s="144"/>
      <c r="I54" s="149">
        <f>+'[1]Con B&amp;S'!J10</f>
        <v>-1191722041.47</v>
      </c>
      <c r="J54" s="149">
        <v>-1133528297</v>
      </c>
      <c r="K54" s="149">
        <f>+I54-J54</f>
        <v>-58193744.47000003</v>
      </c>
    </row>
    <row r="55" spans="4:11" ht="15.75">
      <c r="D55" s="1" t="s">
        <v>153</v>
      </c>
      <c r="I55" s="149"/>
      <c r="J55" s="149"/>
      <c r="K55" s="149"/>
    </row>
    <row r="56" spans="6:11" ht="15.75">
      <c r="F56" s="145"/>
      <c r="G56" s="145"/>
      <c r="H56" s="144"/>
      <c r="I56" s="149"/>
      <c r="J56" s="149"/>
      <c r="K56" s="149">
        <f aca="true" t="shared" si="6" ref="K56:K62">+I56-J56</f>
        <v>0</v>
      </c>
    </row>
    <row r="57" spans="7:11" ht="15.75">
      <c r="G57" s="144"/>
      <c r="H57" s="144"/>
      <c r="I57" s="149"/>
      <c r="J57" s="149"/>
      <c r="K57" s="149">
        <f t="shared" si="6"/>
        <v>0</v>
      </c>
    </row>
    <row r="58" spans="2:11" ht="15.75">
      <c r="B58" s="1">
        <v>11</v>
      </c>
      <c r="C58" s="1" t="s">
        <v>92</v>
      </c>
      <c r="F58" s="145">
        <f aca="true" t="shared" si="7" ref="F58:G60">+I58/1000</f>
        <v>0</v>
      </c>
      <c r="G58" s="145">
        <f t="shared" si="7"/>
        <v>0</v>
      </c>
      <c r="H58" s="144"/>
      <c r="I58" s="149">
        <f>'[2]Con B&amp;S'!H14</f>
        <v>0</v>
      </c>
      <c r="J58" s="149">
        <v>0</v>
      </c>
      <c r="K58" s="149">
        <f t="shared" si="6"/>
        <v>0</v>
      </c>
    </row>
    <row r="59" spans="2:11" ht="15.75">
      <c r="B59" s="1">
        <v>12</v>
      </c>
      <c r="C59" s="1" t="s">
        <v>166</v>
      </c>
      <c r="F59" s="145">
        <f t="shared" si="7"/>
        <v>6453.582</v>
      </c>
      <c r="G59" s="145">
        <f t="shared" si="7"/>
        <v>6118.611</v>
      </c>
      <c r="H59" s="144"/>
      <c r="I59" s="149">
        <f>+'[1]Con B&amp;S'!J15</f>
        <v>6453582</v>
      </c>
      <c r="J59" s="149">
        <v>6118611</v>
      </c>
      <c r="K59" s="149">
        <f t="shared" si="6"/>
        <v>334971</v>
      </c>
    </row>
    <row r="60" spans="2:11" ht="15.75">
      <c r="B60" s="1">
        <v>13</v>
      </c>
      <c r="C60" s="1" t="s">
        <v>167</v>
      </c>
      <c r="F60" s="145">
        <f t="shared" si="7"/>
        <v>10756.302</v>
      </c>
      <c r="G60" s="145">
        <f t="shared" si="7"/>
        <v>10756.302</v>
      </c>
      <c r="H60" s="144"/>
      <c r="I60" s="149">
        <f>+'[1]Con B&amp;S'!J14</f>
        <v>10756302</v>
      </c>
      <c r="J60" s="149">
        <v>10756302</v>
      </c>
      <c r="K60" s="149">
        <f t="shared" si="6"/>
        <v>0</v>
      </c>
    </row>
    <row r="61" spans="7:11" ht="15.75">
      <c r="G61" s="144"/>
      <c r="H61" s="144"/>
      <c r="I61" s="149"/>
      <c r="J61" s="149"/>
      <c r="K61" s="149">
        <f t="shared" si="6"/>
        <v>0</v>
      </c>
    </row>
    <row r="62" spans="6:11" ht="16.5" thickBot="1">
      <c r="F62" s="159">
        <f>SUM(F43:F61)</f>
        <v>-556465.27647</v>
      </c>
      <c r="G62" s="159">
        <f>SUM(G43:G61)</f>
        <v>-498606.50400000013</v>
      </c>
      <c r="H62" s="144"/>
      <c r="I62" s="160">
        <f>SUM(I43:I61)</f>
        <v>-556465276.47</v>
      </c>
      <c r="J62" s="160">
        <f>SUM(J43:J61)</f>
        <v>-498606504</v>
      </c>
      <c r="K62" s="149">
        <f t="shared" si="6"/>
        <v>-57858772.47000003</v>
      </c>
    </row>
    <row r="63" spans="6:11" ht="16.5" thickTop="1">
      <c r="F63" s="163"/>
      <c r="G63" s="163"/>
      <c r="H63" s="144"/>
      <c r="I63" s="164"/>
      <c r="J63" s="164"/>
      <c r="K63" s="149"/>
    </row>
    <row r="64" spans="3:11" ht="15.75">
      <c r="C64" s="1" t="s">
        <v>168</v>
      </c>
      <c r="F64" s="165">
        <f>SUM(F43:F54)/188275</f>
        <v>-3.047006562050193</v>
      </c>
      <c r="G64" s="165">
        <f>SUM(G43:G54)/188275</f>
        <v>-2.7379174983401944</v>
      </c>
      <c r="H64" s="144"/>
      <c r="I64" s="149"/>
      <c r="J64" s="149"/>
      <c r="K64" s="149">
        <f>+I64-J64</f>
        <v>0</v>
      </c>
    </row>
    <row r="65" spans="7:11" ht="15.75">
      <c r="G65" s="144"/>
      <c r="H65" s="144"/>
      <c r="I65" s="149"/>
      <c r="J65" s="149"/>
      <c r="K65" s="149"/>
    </row>
    <row r="66" spans="6:11" ht="15.75">
      <c r="F66" s="145">
        <f>+F40-F62</f>
        <v>-0.0002499996917322278</v>
      </c>
      <c r="G66" s="145">
        <f>+G40-G62</f>
        <v>0</v>
      </c>
      <c r="H66" s="144"/>
      <c r="I66" s="149">
        <f>+I40-I62</f>
        <v>-0.25</v>
      </c>
      <c r="J66" s="149">
        <f>+J40-J62</f>
        <v>0</v>
      </c>
      <c r="K66" s="149">
        <f>+I66-J66</f>
        <v>-0.25</v>
      </c>
    </row>
    <row r="67" spans="7:10" ht="15.75">
      <c r="G67" s="144"/>
      <c r="H67" s="144"/>
      <c r="I67" s="145"/>
      <c r="J67" s="145"/>
    </row>
    <row r="68" spans="7:10" ht="15.75">
      <c r="G68" s="144"/>
      <c r="H68" s="144"/>
      <c r="I68" s="145"/>
      <c r="J68" s="145"/>
    </row>
    <row r="69" spans="7:10" ht="15.75">
      <c r="G69" s="144"/>
      <c r="H69" s="144"/>
      <c r="I69" s="145"/>
      <c r="J69" s="145"/>
    </row>
    <row r="70" spans="7:10" ht="15.75">
      <c r="G70" s="144"/>
      <c r="H70" s="144"/>
      <c r="I70" s="145"/>
      <c r="J70" s="145"/>
    </row>
    <row r="71" spans="7:10" ht="15.75">
      <c r="G71" s="144"/>
      <c r="H71" s="144"/>
      <c r="I71" s="145"/>
      <c r="J71" s="145"/>
    </row>
    <row r="72" spans="7:10" ht="15.75">
      <c r="G72" s="144"/>
      <c r="H72" s="144"/>
      <c r="I72" s="145"/>
      <c r="J72" s="145"/>
    </row>
    <row r="73" spans="7:10" ht="15.75">
      <c r="G73" s="144"/>
      <c r="H73" s="144"/>
      <c r="I73" s="145"/>
      <c r="J73" s="145"/>
    </row>
    <row r="74" spans="7:10" ht="15.75">
      <c r="G74" s="144"/>
      <c r="H74" s="144"/>
      <c r="I74" s="145"/>
      <c r="J74" s="145"/>
    </row>
    <row r="75" spans="7:10" ht="15.75">
      <c r="G75" s="144"/>
      <c r="H75" s="144"/>
      <c r="I75" s="145"/>
      <c r="J75" s="145"/>
    </row>
    <row r="76" spans="7:10" ht="15.75">
      <c r="G76" s="144"/>
      <c r="H76" s="144"/>
      <c r="I76" s="145"/>
      <c r="J76" s="145"/>
    </row>
    <row r="77" spans="7:10" ht="15.75">
      <c r="G77" s="144"/>
      <c r="H77" s="144"/>
      <c r="I77" s="145"/>
      <c r="J77" s="145"/>
    </row>
    <row r="78" spans="7:10" ht="15.75">
      <c r="G78" s="144"/>
      <c r="H78" s="144"/>
      <c r="I78" s="145"/>
      <c r="J78" s="145"/>
    </row>
    <row r="79" spans="7:10" ht="15.75">
      <c r="G79" s="144"/>
      <c r="H79" s="144"/>
      <c r="I79" s="145"/>
      <c r="J79" s="145"/>
    </row>
    <row r="80" spans="7:10" ht="15.75">
      <c r="G80" s="144"/>
      <c r="H80" s="144"/>
      <c r="I80" s="145"/>
      <c r="J80" s="145"/>
    </row>
    <row r="81" spans="7:10" ht="15.75">
      <c r="G81" s="144"/>
      <c r="H81" s="144"/>
      <c r="I81" s="145"/>
      <c r="J81" s="145"/>
    </row>
    <row r="82" spans="7:10" ht="15.75">
      <c r="G82" s="144"/>
      <c r="H82" s="144"/>
      <c r="I82" s="145"/>
      <c r="J82" s="145"/>
    </row>
    <row r="83" spans="7:10" ht="15.75">
      <c r="G83" s="144"/>
      <c r="H83" s="144"/>
      <c r="I83" s="145"/>
      <c r="J83" s="145"/>
    </row>
    <row r="84" spans="7:10" ht="15.75">
      <c r="G84" s="144"/>
      <c r="H84" s="144"/>
      <c r="I84" s="145"/>
      <c r="J84" s="145"/>
    </row>
    <row r="85" spans="7:10" ht="15.75">
      <c r="G85" s="144"/>
      <c r="H85" s="144"/>
      <c r="I85" s="145"/>
      <c r="J85" s="145"/>
    </row>
    <row r="86" spans="7:10" ht="15.75">
      <c r="G86" s="144"/>
      <c r="H86" s="144"/>
      <c r="I86" s="145"/>
      <c r="J86" s="145"/>
    </row>
    <row r="87" spans="7:10" ht="15.75">
      <c r="G87" s="144"/>
      <c r="H87" s="144"/>
      <c r="I87" s="145"/>
      <c r="J87" s="145"/>
    </row>
    <row r="88" spans="7:10" ht="15.75">
      <c r="G88" s="144"/>
      <c r="H88" s="144"/>
      <c r="I88" s="145"/>
      <c r="J88" s="145"/>
    </row>
    <row r="89" spans="7:10" ht="15.75">
      <c r="G89" s="144"/>
      <c r="H89" s="144"/>
      <c r="I89" s="145"/>
      <c r="J89" s="145"/>
    </row>
    <row r="90" spans="7:10" ht="15.75">
      <c r="G90" s="144"/>
      <c r="H90" s="144"/>
      <c r="I90" s="145"/>
      <c r="J90" s="145"/>
    </row>
    <row r="91" spans="7:10" ht="15.75">
      <c r="G91" s="144"/>
      <c r="H91" s="144"/>
      <c r="I91" s="145"/>
      <c r="J91" s="145"/>
    </row>
    <row r="92" spans="7:10" ht="15.75">
      <c r="G92" s="144"/>
      <c r="H92" s="144"/>
      <c r="I92" s="145"/>
      <c r="J92" s="145"/>
    </row>
    <row r="93" spans="7:10" ht="15.75">
      <c r="G93" s="144"/>
      <c r="H93" s="144"/>
      <c r="I93" s="145"/>
      <c r="J93" s="145"/>
    </row>
    <row r="94" spans="7:10" ht="15.75">
      <c r="G94" s="144"/>
      <c r="H94" s="144"/>
      <c r="I94" s="145"/>
      <c r="J94" s="145"/>
    </row>
    <row r="95" spans="7:10" ht="15.75">
      <c r="G95" s="144"/>
      <c r="H95" s="144"/>
      <c r="I95" s="145"/>
      <c r="J95" s="145"/>
    </row>
  </sheetData>
  <printOptions/>
  <pageMargins left="0.2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57421875" style="0" customWidth="1"/>
    <col min="5" max="5" width="11.421875" style="0" customWidth="1"/>
    <col min="6" max="6" width="9.8515625" style="0" customWidth="1"/>
    <col min="9" max="9" width="14.00390625" style="0" customWidth="1"/>
    <col min="10" max="10" width="13.00390625" style="0" customWidth="1"/>
    <col min="11" max="11" width="12.28125" style="0" customWidth="1"/>
    <col min="12" max="12" width="10.140625" style="0" customWidth="1"/>
  </cols>
  <sheetData>
    <row r="2" ht="12.75">
      <c r="A2" s="166" t="s">
        <v>124</v>
      </c>
    </row>
    <row r="3" ht="12.75">
      <c r="A3" s="166" t="s">
        <v>169</v>
      </c>
    </row>
    <row r="4" ht="12.75">
      <c r="A4" s="166"/>
    </row>
    <row r="5" ht="12.75">
      <c r="A5" s="167" t="s">
        <v>170</v>
      </c>
    </row>
    <row r="7" spans="1:2" ht="12.75">
      <c r="A7">
        <v>1</v>
      </c>
      <c r="B7" s="166" t="s">
        <v>171</v>
      </c>
    </row>
    <row r="8" ht="12.75">
      <c r="B8" t="s">
        <v>172</v>
      </c>
    </row>
    <row r="9" ht="12.75">
      <c r="B9" t="s">
        <v>173</v>
      </c>
    </row>
    <row r="10" ht="12.75">
      <c r="B10" t="s">
        <v>174</v>
      </c>
    </row>
    <row r="13" spans="1:11" ht="13.5" customHeight="1">
      <c r="A13">
        <v>2</v>
      </c>
      <c r="B13" s="166" t="s">
        <v>175</v>
      </c>
      <c r="I13" s="168"/>
      <c r="K13" s="168"/>
    </row>
    <row r="14" spans="2:11" ht="13.5" customHeight="1">
      <c r="B14" s="27" t="s">
        <v>176</v>
      </c>
      <c r="I14" s="168"/>
      <c r="K14" s="168"/>
    </row>
    <row r="15" spans="2:11" ht="13.5" customHeight="1">
      <c r="B15" s="166"/>
      <c r="I15" s="168"/>
      <c r="K15" s="168"/>
    </row>
    <row r="17" spans="1:2" ht="12.75">
      <c r="A17">
        <v>3</v>
      </c>
      <c r="B17" s="166" t="s">
        <v>177</v>
      </c>
    </row>
    <row r="18" ht="12.75">
      <c r="B18" s="27" t="s">
        <v>178</v>
      </c>
    </row>
    <row r="19" ht="12.75">
      <c r="B19" s="27"/>
    </row>
    <row r="21" spans="1:11" ht="12.75">
      <c r="A21">
        <v>4</v>
      </c>
      <c r="B21" s="166" t="s">
        <v>179</v>
      </c>
      <c r="I21" s="168" t="s">
        <v>180</v>
      </c>
      <c r="K21" s="168" t="s">
        <v>181</v>
      </c>
    </row>
    <row r="22" spans="2:11" ht="12.75">
      <c r="B22" s="166"/>
      <c r="I22" s="168" t="s">
        <v>182</v>
      </c>
      <c r="K22" s="168" t="s">
        <v>183</v>
      </c>
    </row>
    <row r="23" spans="2:11" ht="12.75">
      <c r="B23" s="166"/>
      <c r="I23" s="168" t="s">
        <v>184</v>
      </c>
      <c r="K23" s="168" t="s">
        <v>184</v>
      </c>
    </row>
    <row r="24" spans="2:11" ht="12.75">
      <c r="B24" s="166"/>
      <c r="I24" s="168" t="s">
        <v>58</v>
      </c>
      <c r="K24" s="168" t="s">
        <v>58</v>
      </c>
    </row>
    <row r="25" ht="12.75">
      <c r="B25" s="166"/>
    </row>
    <row r="26" spans="2:11" ht="12.75">
      <c r="B26" s="169" t="s">
        <v>88</v>
      </c>
      <c r="C26" t="s">
        <v>185</v>
      </c>
      <c r="I26" s="66">
        <f>+'[1]KLSE PL'!G56</f>
        <v>-623.1333200000001</v>
      </c>
      <c r="K26" s="66">
        <f>+'[1]KLSE PL'!I56</f>
        <v>-1468.1333200000001</v>
      </c>
    </row>
    <row r="27" spans="2:12" ht="13.5" thickBot="1">
      <c r="B27" t="s">
        <v>91</v>
      </c>
      <c r="C27" t="s">
        <v>186</v>
      </c>
      <c r="I27" s="170">
        <v>0</v>
      </c>
      <c r="K27" s="170">
        <v>0</v>
      </c>
      <c r="L27" s="157"/>
    </row>
    <row r="28" spans="9:11" ht="13.5" thickTop="1">
      <c r="I28" s="66"/>
      <c r="K28" s="66"/>
    </row>
    <row r="30" spans="1:2" ht="12.75">
      <c r="A30">
        <v>5</v>
      </c>
      <c r="B30" t="s">
        <v>187</v>
      </c>
    </row>
    <row r="31" ht="12.75">
      <c r="B31" t="s">
        <v>188</v>
      </c>
    </row>
    <row r="34" spans="1:2" ht="12.75">
      <c r="A34">
        <v>6</v>
      </c>
      <c r="B34" t="s">
        <v>189</v>
      </c>
    </row>
    <row r="36" ht="12.75">
      <c r="B36" s="171" t="s">
        <v>190</v>
      </c>
    </row>
    <row r="37" spans="6:10" ht="12.75">
      <c r="F37" s="172" t="s">
        <v>191</v>
      </c>
      <c r="G37" s="172"/>
      <c r="H37" s="172" t="s">
        <v>192</v>
      </c>
      <c r="I37" s="172"/>
      <c r="J37" s="173" t="s">
        <v>193</v>
      </c>
    </row>
    <row r="38" spans="6:10" ht="12.75">
      <c r="F38" s="64" t="s">
        <v>58</v>
      </c>
      <c r="H38" s="64" t="s">
        <v>58</v>
      </c>
      <c r="J38" s="64" t="s">
        <v>58</v>
      </c>
    </row>
    <row r="39" spans="3:10" ht="12.75">
      <c r="C39" t="s">
        <v>194</v>
      </c>
      <c r="F39" s="66">
        <f>54850000/1000</f>
        <v>54850</v>
      </c>
      <c r="H39" s="174">
        <v>0.0581</v>
      </c>
      <c r="J39">
        <v>0</v>
      </c>
    </row>
    <row r="40" spans="3:10" ht="12.75">
      <c r="C40" t="s">
        <v>195</v>
      </c>
      <c r="F40" s="66">
        <f>1000000/1000</f>
        <v>1000</v>
      </c>
      <c r="H40">
        <v>560</v>
      </c>
      <c r="J40" s="175">
        <f>2222222.22*0.44/1000</f>
        <v>977.7777768000001</v>
      </c>
    </row>
    <row r="42" ht="12.75">
      <c r="B42" t="s">
        <v>196</v>
      </c>
    </row>
    <row r="45" spans="1:2" ht="12.75">
      <c r="A45">
        <v>7</v>
      </c>
      <c r="B45" s="166" t="s">
        <v>197</v>
      </c>
    </row>
    <row r="46" ht="12.75">
      <c r="B46" s="27" t="s">
        <v>198</v>
      </c>
    </row>
    <row r="47" ht="12.75">
      <c r="B47" t="s">
        <v>199</v>
      </c>
    </row>
    <row r="48" ht="12.75">
      <c r="B48" t="s">
        <v>200</v>
      </c>
    </row>
    <row r="51" spans="1:2" ht="12.75">
      <c r="A51">
        <v>8</v>
      </c>
      <c r="B51" s="166" t="s">
        <v>201</v>
      </c>
    </row>
    <row r="53" ht="12.75">
      <c r="B53" t="s">
        <v>202</v>
      </c>
    </row>
    <row r="54" ht="12.75">
      <c r="B54" t="s">
        <v>203</v>
      </c>
    </row>
    <row r="55" ht="12.75">
      <c r="C55" t="s">
        <v>204</v>
      </c>
    </row>
    <row r="56" ht="12.75">
      <c r="C56" t="s">
        <v>205</v>
      </c>
    </row>
    <row r="57" ht="12.75">
      <c r="C57" t="s">
        <v>206</v>
      </c>
    </row>
    <row r="58" ht="12.75">
      <c r="C58" t="s">
        <v>207</v>
      </c>
    </row>
    <row r="59" ht="12.75">
      <c r="C59" t="s">
        <v>208</v>
      </c>
    </row>
    <row r="60" ht="12.75">
      <c r="C60" t="s">
        <v>209</v>
      </c>
    </row>
    <row r="61" ht="12.75">
      <c r="C61" t="s">
        <v>210</v>
      </c>
    </row>
    <row r="62" ht="12.75">
      <c r="C62" t="s">
        <v>211</v>
      </c>
    </row>
    <row r="64" ht="12.75">
      <c r="C64" t="s">
        <v>212</v>
      </c>
    </row>
    <row r="66" ht="12.75">
      <c r="B66" t="s">
        <v>213</v>
      </c>
    </row>
    <row r="67" ht="12.75">
      <c r="B67" t="s">
        <v>214</v>
      </c>
    </row>
    <row r="69" ht="12.75">
      <c r="B69" t="s">
        <v>215</v>
      </c>
    </row>
    <row r="70" ht="12.75">
      <c r="B70" t="s">
        <v>216</v>
      </c>
    </row>
    <row r="73" spans="1:2" ht="12.75">
      <c r="A73">
        <v>9</v>
      </c>
      <c r="B73" s="166" t="s">
        <v>217</v>
      </c>
    </row>
    <row r="74" ht="12.75">
      <c r="B74" t="s">
        <v>218</v>
      </c>
    </row>
    <row r="75" ht="12.75">
      <c r="B75" t="s">
        <v>219</v>
      </c>
    </row>
    <row r="78" spans="1:2" ht="12.75">
      <c r="A78">
        <v>10</v>
      </c>
      <c r="B78" s="166" t="s">
        <v>220</v>
      </c>
    </row>
    <row r="79" ht="12.75">
      <c r="B79" s="166"/>
    </row>
    <row r="80" spans="2:9" ht="12.75">
      <c r="B80" s="176"/>
      <c r="C80" s="176"/>
      <c r="D80" s="176"/>
      <c r="E80" s="176"/>
      <c r="F80" s="177" t="s">
        <v>221</v>
      </c>
      <c r="G80" s="176"/>
      <c r="H80" s="176"/>
      <c r="I80" s="177" t="s">
        <v>222</v>
      </c>
    </row>
    <row r="81" spans="2:9" ht="12.75">
      <c r="B81" s="176"/>
      <c r="C81" s="176"/>
      <c r="D81" s="176"/>
      <c r="E81" s="176"/>
      <c r="F81" s="178" t="s">
        <v>58</v>
      </c>
      <c r="G81" s="179"/>
      <c r="H81" s="179"/>
      <c r="I81" s="178" t="s">
        <v>58</v>
      </c>
    </row>
    <row r="82" spans="2:9" ht="12.75">
      <c r="B82" s="176"/>
      <c r="C82" s="176"/>
      <c r="D82" s="176"/>
      <c r="E82" s="176"/>
      <c r="F82" s="178"/>
      <c r="G82" s="179"/>
      <c r="H82" s="179"/>
      <c r="I82" s="178"/>
    </row>
    <row r="83" spans="2:9" ht="12.75">
      <c r="B83" s="180"/>
      <c r="C83" s="180" t="s">
        <v>223</v>
      </c>
      <c r="D83" s="180"/>
      <c r="E83" s="180"/>
      <c r="F83" s="181" t="s">
        <v>224</v>
      </c>
      <c r="G83" s="181"/>
      <c r="H83" s="181"/>
      <c r="I83" s="182">
        <v>6454</v>
      </c>
    </row>
    <row r="84" spans="2:9" ht="12.75">
      <c r="B84" s="180"/>
      <c r="C84" s="180" t="s">
        <v>225</v>
      </c>
      <c r="D84" s="180"/>
      <c r="E84" s="180"/>
      <c r="F84" s="183">
        <v>608967</v>
      </c>
      <c r="G84" s="181"/>
      <c r="H84" s="181"/>
      <c r="I84" s="182">
        <v>0</v>
      </c>
    </row>
    <row r="85" spans="2:9" ht="12.75">
      <c r="B85" s="180"/>
      <c r="C85" s="180"/>
      <c r="D85" s="180"/>
      <c r="E85" s="180"/>
      <c r="F85" s="180"/>
      <c r="G85" s="180"/>
      <c r="H85" s="180"/>
      <c r="I85" s="180"/>
    </row>
    <row r="86" spans="2:9" ht="12.75">
      <c r="B86" s="176"/>
      <c r="C86" s="176" t="s">
        <v>226</v>
      </c>
      <c r="D86" s="176"/>
      <c r="E86" s="176"/>
      <c r="F86" s="176"/>
      <c r="G86" s="176"/>
      <c r="H86" s="176"/>
      <c r="I86" s="176"/>
    </row>
    <row r="87" spans="2:9" ht="12.75">
      <c r="B87" s="176"/>
      <c r="C87" s="176" t="s">
        <v>227</v>
      </c>
      <c r="D87" s="176"/>
      <c r="E87" s="176"/>
      <c r="F87" s="176"/>
      <c r="G87" s="176"/>
      <c r="H87" s="176"/>
      <c r="I87" s="176"/>
    </row>
    <row r="88" spans="2:9" ht="12.75">
      <c r="B88" s="176"/>
      <c r="C88" s="176"/>
      <c r="D88" s="176"/>
      <c r="E88" s="176"/>
      <c r="F88" s="176"/>
      <c r="G88" s="176"/>
      <c r="H88" s="176"/>
      <c r="I88" s="176"/>
    </row>
    <row r="89" spans="2:9" ht="12.75">
      <c r="B89" s="176"/>
      <c r="C89" s="176"/>
      <c r="D89" s="176"/>
      <c r="E89" s="176"/>
      <c r="F89" s="176"/>
      <c r="G89" s="176"/>
      <c r="H89" s="176"/>
      <c r="I89" s="176"/>
    </row>
    <row r="90" spans="1:2" ht="12.75">
      <c r="A90">
        <v>11</v>
      </c>
      <c r="B90" s="166" t="s">
        <v>228</v>
      </c>
    </row>
    <row r="91" ht="12.75">
      <c r="B91" s="27" t="s">
        <v>229</v>
      </c>
    </row>
    <row r="92" ht="12.75">
      <c r="B92" s="27"/>
    </row>
    <row r="93" spans="2:9" ht="12.75">
      <c r="B93" s="176"/>
      <c r="C93" s="176"/>
      <c r="D93" s="176"/>
      <c r="E93" s="176"/>
      <c r="F93" s="176"/>
      <c r="G93" s="176"/>
      <c r="H93" s="176"/>
      <c r="I93" s="176"/>
    </row>
    <row r="94" spans="1:2" ht="12.75">
      <c r="A94">
        <v>12</v>
      </c>
      <c r="B94" s="166" t="s">
        <v>230</v>
      </c>
    </row>
    <row r="95" ht="12.75">
      <c r="B95" t="s">
        <v>231</v>
      </c>
    </row>
    <row r="96" spans="2:9" ht="12.75">
      <c r="B96" s="176"/>
      <c r="C96" s="176"/>
      <c r="D96" s="176"/>
      <c r="E96" s="176"/>
      <c r="F96" s="176"/>
      <c r="G96" s="176"/>
      <c r="H96" s="176"/>
      <c r="I96" s="176"/>
    </row>
    <row r="98" spans="1:2" ht="12.75">
      <c r="A98">
        <v>13</v>
      </c>
      <c r="B98" s="166" t="s">
        <v>232</v>
      </c>
    </row>
    <row r="99" ht="12.75">
      <c r="B99" t="s">
        <v>233</v>
      </c>
    </row>
    <row r="100" ht="12.75">
      <c r="B100" t="s">
        <v>234</v>
      </c>
    </row>
    <row r="101" ht="12.75">
      <c r="B101" t="s">
        <v>235</v>
      </c>
    </row>
    <row r="102" ht="12.75">
      <c r="B102" t="s">
        <v>236</v>
      </c>
    </row>
    <row r="105" spans="1:2" ht="12.75">
      <c r="A105">
        <v>14</v>
      </c>
      <c r="B105" s="166" t="s">
        <v>237</v>
      </c>
    </row>
    <row r="106" ht="12.75">
      <c r="B106" t="s">
        <v>238</v>
      </c>
    </row>
    <row r="108" spans="6:11" ht="12.75">
      <c r="F108" t="s">
        <v>239</v>
      </c>
      <c r="H108" t="s">
        <v>240</v>
      </c>
      <c r="K108" t="s">
        <v>241</v>
      </c>
    </row>
    <row r="109" spans="6:11" ht="12.75">
      <c r="F109" s="64" t="s">
        <v>58</v>
      </c>
      <c r="G109" s="64"/>
      <c r="H109" s="64"/>
      <c r="I109" s="64" t="s">
        <v>58</v>
      </c>
      <c r="J109" s="64"/>
      <c r="K109" s="64" t="s">
        <v>58</v>
      </c>
    </row>
    <row r="110" spans="2:11" ht="12.75">
      <c r="B110" t="s">
        <v>242</v>
      </c>
      <c r="F110" s="184">
        <f>SUM('[1]Con P&amp;L'!O17,'[1]Con P&amp;L'!P17,'[1]Con P&amp;L'!Q17,'[1]Con P&amp;L'!T17,'[1]Con P&amp;L'!Z17)/1000</f>
        <v>2038.981</v>
      </c>
      <c r="G110" s="184"/>
      <c r="H110" s="184"/>
      <c r="I110" s="184">
        <f>(SUM('[1]Con P&amp;L'!O55,'[1]Con P&amp;L'!P55,'[1]Con P&amp;L'!Q55,'[1]Con P&amp;L'!T55,'[1]Con P&amp;L'!Z55))/1000</f>
        <v>-22974.999</v>
      </c>
      <c r="J110" s="184"/>
      <c r="K110" s="184">
        <f>SUM('[1]Con B&amp;S'!Q70,'[1]Con B&amp;S'!R70,'[1]Con B&amp;S'!S70,'[1]Con B&amp;S'!V70,'[1]Con B&amp;S'!BG70)/1000</f>
        <v>255519.952</v>
      </c>
    </row>
    <row r="111" spans="2:11" ht="12.75">
      <c r="B111" t="s">
        <v>243</v>
      </c>
      <c r="F111" s="184">
        <f>SUM('[1]Con P&amp;L'!B17,'[1]Con P&amp;L'!K17,'[1]Con P&amp;L'!L17,'[1]Con P&amp;L'!R17,'[1]Con P&amp;L'!U17,'[1]Con P&amp;L'!AM17)/1000</f>
        <v>10136.462</v>
      </c>
      <c r="G111" s="184"/>
      <c r="H111" s="184"/>
      <c r="I111" s="184">
        <f>(SUM('[1]Con P&amp;L'!B55,'[1]Con P&amp;L'!K55,'[1]Con P&amp;L'!L55,'[1]Con P&amp;L'!R55,'[1]Con P&amp;L'!U55,'[1]Con P&amp;L'!AM55))/1000</f>
        <v>-25755.511</v>
      </c>
      <c r="J111" s="184"/>
      <c r="K111" s="184">
        <f>SUM('[1]Con B&amp;S'!B70,'[1]Con B&amp;S'!M70:N70,'[1]Con B&amp;S'!U70,'[1]Con B&amp;S'!AM70)/1000</f>
        <v>400366.8979</v>
      </c>
    </row>
    <row r="112" spans="2:11" ht="12.75">
      <c r="B112" t="s">
        <v>244</v>
      </c>
      <c r="F112" s="184">
        <f>SUM('[1]Con P&amp;L'!Y17)/1000</f>
        <v>4731.049</v>
      </c>
      <c r="G112" s="184"/>
      <c r="H112" s="184"/>
      <c r="I112" s="184">
        <f>SUM('[1]Con P&amp;L'!Y55)/1000</f>
        <v>1268.73</v>
      </c>
      <c r="J112" s="184"/>
      <c r="K112" s="184">
        <f>SUM('[1]Con B&amp;S'!BF70)/1000</f>
        <v>2975.457</v>
      </c>
    </row>
    <row r="113" spans="2:11" ht="12.75">
      <c r="B113" t="s">
        <v>245</v>
      </c>
      <c r="F113" s="184">
        <f>SUM('[1]Con P&amp;L'!M17)/1000</f>
        <v>239.94</v>
      </c>
      <c r="G113" s="184"/>
      <c r="H113" s="184"/>
      <c r="I113" s="184">
        <f>SUM('[1]Con P&amp;L'!M55)/1000</f>
        <v>-5796.249</v>
      </c>
      <c r="J113" s="184"/>
      <c r="K113" s="184">
        <f>SUM('[1]Con B&amp;S'!O70)/1000</f>
        <v>18749.133</v>
      </c>
    </row>
    <row r="114" spans="2:11" ht="12.75">
      <c r="B114" t="s">
        <v>153</v>
      </c>
      <c r="F114" s="184">
        <f>SUM('[1]Con P&amp;L'!N17,'[1]Con P&amp;L'!S17,'[1]Con P&amp;L'!U17,'[1]Con P&amp;L'!V17,'[1]Con P&amp;L'!X17,'[1]Con P&amp;L'!AD17,'[1]Con P&amp;L'!AE17,'[1]Con P&amp;L'!AF17,'[1]Con P&amp;L'!AG17,'[1]Con P&amp;L'!AH17,'[1]Con P&amp;L'!AI17,'[1]Con P&amp;L'!AJ17,'[1]Con P&amp;L'!AK17,'[1]Con P&amp;L'!AL17,'[1]Con P&amp;L'!AN17,'[1]Con P&amp;L'!AO17,'[1]Con P&amp;L'!AP17,'[1]Con P&amp;L'!AQ17,'[1]Con P&amp;L'!AR17,'[1]Con P&amp;L'!AT17:AW17,'[1]Con P&amp;L'!AX17)/1000</f>
        <v>0</v>
      </c>
      <c r="G114" s="184"/>
      <c r="H114" s="184"/>
      <c r="I114" s="184">
        <f>SUM('[1]Con P&amp;L'!N55,'[1]Con P&amp;L'!S55,'[1]Con P&amp;L'!U55,'[1]Con P&amp;L'!V55,'[1]Con P&amp;L'!X55,'[1]Con P&amp;L'!AD55:AL55,'[1]Con P&amp;L'!AN55,'[1]Con P&amp;L'!AO55,'[1]Con P&amp;L'!AP55,'[1]Con P&amp;L'!AQ55,'[1]Con P&amp;L'!AR55,'[1]Con P&amp;L'!AS55,'[1]Con P&amp;L'!AT55,'[1]Con P&amp;L'!AU55,'[1]Con P&amp;L'!AV55:AX55)/1000</f>
        <v>-714.371</v>
      </c>
      <c r="J114" s="184"/>
      <c r="K114" s="184">
        <f>SUM('[1]Con B&amp;S'!P70,'[1]Con B&amp;S'!U70,'[1]Con B&amp;S'!W70,'[1]Con B&amp;S'!AD70:AL70,'[1]Con B&amp;S'!AN70,'[1]Con B&amp;S'!AO70,'[1]Con B&amp;S'!AS70:AV70,'[1]Con B&amp;S'!AW70,'[1]Con B&amp;S'!AX70:BA70,'[1]Con B&amp;S'!BE70)/1000</f>
        <v>49054.48768</v>
      </c>
    </row>
    <row r="115" spans="2:11" ht="12.75">
      <c r="B115" t="s">
        <v>246</v>
      </c>
      <c r="F115" s="184">
        <v>0</v>
      </c>
      <c r="G115" s="184"/>
      <c r="H115" s="184"/>
      <c r="I115" s="184">
        <v>0</v>
      </c>
      <c r="J115" s="184"/>
      <c r="K115" s="184">
        <v>-177366</v>
      </c>
    </row>
    <row r="116" spans="6:11" ht="12.75">
      <c r="F116" s="185">
        <f>SUM(F110:F115)</f>
        <v>17146.431999999997</v>
      </c>
      <c r="G116" s="184"/>
      <c r="H116" s="184"/>
      <c r="I116" s="185">
        <f>SUM(I110:I115)</f>
        <v>-53972.399999999994</v>
      </c>
      <c r="J116" s="184"/>
      <c r="K116" s="185">
        <f>SUM(K110:K115)</f>
        <v>549299.9275800001</v>
      </c>
    </row>
    <row r="118" spans="10:14" ht="12.75">
      <c r="J118" s="184"/>
      <c r="L118" s="184"/>
      <c r="N118" s="176"/>
    </row>
    <row r="119" spans="1:2" s="176" customFormat="1" ht="12.75">
      <c r="A119" s="176">
        <v>15</v>
      </c>
      <c r="B119" s="186" t="s">
        <v>247</v>
      </c>
    </row>
    <row r="120" spans="2:7" s="176" customFormat="1" ht="12.75">
      <c r="B120" s="187" t="s">
        <v>248</v>
      </c>
      <c r="C120" s="187"/>
      <c r="D120" s="187"/>
      <c r="E120" s="187"/>
      <c r="F120" s="187"/>
      <c r="G120" s="187"/>
    </row>
    <row r="121" spans="2:7" s="176" customFormat="1" ht="12.75">
      <c r="B121" s="187"/>
      <c r="C121" s="187"/>
      <c r="D121" s="187"/>
      <c r="E121" s="187"/>
      <c r="F121" s="187"/>
      <c r="G121" s="187"/>
    </row>
    <row r="122" spans="2:11" ht="12.75">
      <c r="B122" s="27"/>
      <c r="C122" s="27"/>
      <c r="D122" s="27"/>
      <c r="E122" s="27"/>
      <c r="F122" s="27"/>
      <c r="G122" s="27"/>
      <c r="K122" s="158"/>
    </row>
    <row r="123" spans="1:11" s="176" customFormat="1" ht="12.75">
      <c r="A123" s="176">
        <v>16</v>
      </c>
      <c r="B123" s="186" t="s">
        <v>249</v>
      </c>
      <c r="K123" s="188"/>
    </row>
    <row r="124" s="176" customFormat="1" ht="12.75">
      <c r="B124" s="176" t="s">
        <v>250</v>
      </c>
    </row>
    <row r="125" s="176" customFormat="1" ht="12.75">
      <c r="B125" s="176" t="s">
        <v>251</v>
      </c>
    </row>
    <row r="128" spans="1:2" ht="12.75">
      <c r="A128">
        <v>17</v>
      </c>
      <c r="B128" s="166" t="s">
        <v>252</v>
      </c>
    </row>
    <row r="129" ht="12.75">
      <c r="B129" s="27" t="s">
        <v>253</v>
      </c>
    </row>
    <row r="130" ht="12.75">
      <c r="B130" s="166"/>
    </row>
    <row r="132" spans="1:2" s="176" customFormat="1" ht="12.75">
      <c r="A132" s="176">
        <v>18</v>
      </c>
      <c r="B132" s="186" t="s">
        <v>254</v>
      </c>
    </row>
    <row r="133" s="176" customFormat="1" ht="12.75">
      <c r="B133" t="s">
        <v>255</v>
      </c>
    </row>
    <row r="134" ht="12.75">
      <c r="B134" s="176"/>
    </row>
    <row r="135" ht="12.75">
      <c r="B135" s="176"/>
    </row>
    <row r="136" spans="1:2" ht="12.75">
      <c r="A136">
        <v>19</v>
      </c>
      <c r="B136" s="166" t="s">
        <v>256</v>
      </c>
    </row>
    <row r="137" ht="12.75">
      <c r="B137" s="27" t="s">
        <v>257</v>
      </c>
    </row>
    <row r="138" ht="12.75">
      <c r="B138" s="27" t="s">
        <v>258</v>
      </c>
    </row>
    <row r="139" ht="12.75">
      <c r="B139" s="27" t="s">
        <v>259</v>
      </c>
    </row>
    <row r="140" ht="12.75">
      <c r="B140" s="27" t="s">
        <v>260</v>
      </c>
    </row>
    <row r="141" ht="12.75">
      <c r="B141" s="27" t="s">
        <v>261</v>
      </c>
    </row>
    <row r="144" spans="1:2" ht="12.75">
      <c r="A144">
        <v>20</v>
      </c>
      <c r="B144" s="166" t="s">
        <v>262</v>
      </c>
    </row>
    <row r="145" ht="12.75">
      <c r="B145" t="s">
        <v>253</v>
      </c>
    </row>
    <row r="147" ht="12.75">
      <c r="B147" s="166"/>
    </row>
    <row r="148" spans="1:2" ht="12.75">
      <c r="A148">
        <v>21</v>
      </c>
      <c r="B148" s="166" t="s">
        <v>263</v>
      </c>
    </row>
    <row r="149" ht="12.75">
      <c r="B149" t="s">
        <v>264</v>
      </c>
    </row>
  </sheetData>
  <printOptions/>
  <pageMargins left="0.25" right="0.2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</dc:creator>
  <cp:keywords/>
  <dc:description/>
  <cp:lastModifiedBy>Arthur Andersen &amp; Co</cp:lastModifiedBy>
  <cp:lastPrinted>2002-05-30T07:55:50Z</cp:lastPrinted>
  <dcterms:created xsi:type="dcterms:W3CDTF">2002-05-30T07:42:17Z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