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1100" windowHeight="5835" activeTab="0"/>
  </bookViews>
  <sheets>
    <sheet name="KLSE PL" sheetId="1" r:id="rId1"/>
    <sheet name="KLSE BS" sheetId="2" r:id="rId2"/>
    <sheet name="KLSE Notes" sheetId="3" r:id="rId3"/>
  </sheets>
  <externalReferences>
    <externalReference r:id="rId6"/>
  </externalReferences>
  <definedNames>
    <definedName name="_xlnm.Print_Area" localSheetId="1">'KLSE BS'!$A$1:$H$66</definedName>
    <definedName name="_xlnm.Print_Area" localSheetId="0">'KLSE PL'!$A$1:$K$100</definedName>
  </definedNames>
  <calcPr fullCalcOnLoad="1"/>
</workbook>
</file>

<file path=xl/sharedStrings.xml><?xml version="1.0" encoding="utf-8"?>
<sst xmlns="http://schemas.openxmlformats.org/spreadsheetml/2006/main" count="362" uniqueCount="292">
  <si>
    <t>Financial Result Announcement</t>
  </si>
  <si>
    <t xml:space="preserve">Submitting Merchant Bank                   </t>
  </si>
  <si>
    <t>:</t>
  </si>
  <si>
    <t>(if applicable)</t>
  </si>
  <si>
    <t xml:space="preserve">Submitting Secretarial Firm Name         </t>
  </si>
  <si>
    <t>:  Securities Services (Holdings) Sdn Bhd</t>
  </si>
  <si>
    <t>*</t>
  </si>
  <si>
    <t xml:space="preserve">Company name                                    </t>
  </si>
  <si>
    <t>: AUSTRAL AMALGAMATED BERHAD</t>
  </si>
  <si>
    <t xml:space="preserve">Stock name                                         </t>
  </si>
  <si>
    <t>: AUSAMAL</t>
  </si>
  <si>
    <t xml:space="preserve">* </t>
  </si>
  <si>
    <t xml:space="preserve">Stock code                                          </t>
  </si>
  <si>
    <t>: 2097</t>
  </si>
  <si>
    <t xml:space="preserve">Contact person                                    </t>
  </si>
  <si>
    <t>:  Ms. Jenny Lim Yew Heang</t>
  </si>
  <si>
    <t xml:space="preserve">Designation                                         </t>
  </si>
  <si>
    <t>:  Joint Company Secretary</t>
  </si>
  <si>
    <t xml:space="preserve">Financial Year End : </t>
  </si>
  <si>
    <t>30/06/2001</t>
  </si>
  <si>
    <t>Quarter                   :</t>
  </si>
  <si>
    <t>O Qtr 1</t>
  </si>
  <si>
    <t>O Qtr 2</t>
  </si>
  <si>
    <t>O Qtr 3</t>
  </si>
  <si>
    <t>O Qtr 4</t>
  </si>
  <si>
    <t>O Other</t>
  </si>
  <si>
    <t>Quarterly report on consolidated results for the financial period ended</t>
  </si>
  <si>
    <t>* 30/06/2001</t>
  </si>
  <si>
    <t xml:space="preserve">* The figures  </t>
  </si>
  <si>
    <t xml:space="preserve">O have been audited </t>
  </si>
  <si>
    <t>O have not been audited</t>
  </si>
  <si>
    <t>UNAUDITED CONSOLIDATED INCOME STATEMENT</t>
  </si>
  <si>
    <t>EXTRACT FOR LINK WORKINGS ONLY</t>
  </si>
  <si>
    <t>INDIVIDUAL QUARTER</t>
  </si>
  <si>
    <t>CUMULATIVE QUARTER</t>
  </si>
  <si>
    <t>CURRENT</t>
  </si>
  <si>
    <t>PRECEDING YEAR</t>
  </si>
  <si>
    <t>CURRENT YEAR</t>
  </si>
  <si>
    <t>YTD TO</t>
  </si>
  <si>
    <t>CORRESPONDING</t>
  </si>
  <si>
    <t>4th QUARTER</t>
  </si>
  <si>
    <t>TO DATE</t>
  </si>
  <si>
    <t>PREVIOUS</t>
  </si>
  <si>
    <t>PERIOD TO LAST</t>
  </si>
  <si>
    <t>QUARTER</t>
  </si>
  <si>
    <t>PERIOD</t>
  </si>
  <si>
    <t xml:space="preserve"> QUARTER</t>
  </si>
  <si>
    <t>30/06/2000</t>
  </si>
  <si>
    <t>(RM'000)</t>
  </si>
  <si>
    <t>1.</t>
  </si>
  <si>
    <t>(a)</t>
  </si>
  <si>
    <t>Turnover</t>
  </si>
  <si>
    <t>(b)</t>
  </si>
  <si>
    <t>Investment Income</t>
  </si>
  <si>
    <t>1/2 YE 30.06.99</t>
  </si>
  <si>
    <t>1 Q YE 30.06.99</t>
  </si>
  <si>
    <t>(c)</t>
  </si>
  <si>
    <t>Other Income</t>
  </si>
  <si>
    <t>RM'000</t>
  </si>
  <si>
    <t>2.</t>
  </si>
  <si>
    <t>Profit/(loss)</t>
  </si>
  <si>
    <t xml:space="preserve">before finance cost, </t>
  </si>
  <si>
    <t>depreciation and amortisation</t>
  </si>
  <si>
    <t>int</t>
  </si>
  <si>
    <t xml:space="preserve">exceptional items, income tax, minority </t>
  </si>
  <si>
    <t>dep</t>
  </si>
  <si>
    <t>interests and extraordinary items</t>
  </si>
  <si>
    <t>Finance Cost</t>
  </si>
  <si>
    <t>tax</t>
  </si>
  <si>
    <t>Depreciation and amortisation</t>
  </si>
  <si>
    <t>(d)</t>
  </si>
  <si>
    <t>Exceptional items</t>
  </si>
  <si>
    <t>mi</t>
  </si>
  <si>
    <t>(e)</t>
  </si>
  <si>
    <t>Profit/(loss) before income tax</t>
  </si>
  <si>
    <t xml:space="preserve">minority interest and </t>
  </si>
  <si>
    <t>NTA/share</t>
  </si>
  <si>
    <t>extraordinary items</t>
  </si>
  <si>
    <t>(f)</t>
  </si>
  <si>
    <t>Share of profits and losses of</t>
  </si>
  <si>
    <t>associated companies</t>
  </si>
  <si>
    <t>(g)</t>
  </si>
  <si>
    <t>Profit/(Loss) before income tax,</t>
  </si>
  <si>
    <t>minority interests and extraordinary</t>
  </si>
  <si>
    <t>items after share of profits and</t>
  </si>
  <si>
    <t>losses of associated companies</t>
  </si>
  <si>
    <t>(h)</t>
  </si>
  <si>
    <t>Income tax</t>
  </si>
  <si>
    <t>(i)</t>
  </si>
  <si>
    <t>Profit/(loss) after income tax</t>
  </si>
  <si>
    <t>before deducting minority interests</t>
  </si>
  <si>
    <t>(ii)</t>
  </si>
  <si>
    <t>Minority Interest</t>
  </si>
  <si>
    <t>(j)</t>
  </si>
  <si>
    <t>Pre-acquisition profit /(loss), if</t>
  </si>
  <si>
    <t>applicable</t>
  </si>
  <si>
    <t>(k)</t>
  </si>
  <si>
    <t>Net profit/(loss) from ordinary</t>
  </si>
  <si>
    <t xml:space="preserve">activities attributable to the </t>
  </si>
  <si>
    <t>members of the Company</t>
  </si>
  <si>
    <t>(l)</t>
  </si>
  <si>
    <t>Extraordinary Item</t>
  </si>
  <si>
    <t>(iii)</t>
  </si>
  <si>
    <t xml:space="preserve">Extraordinary Items attributable to </t>
  </si>
  <si>
    <t>member of the company</t>
  </si>
  <si>
    <t>(m)</t>
  </si>
  <si>
    <t>Net profit/(Loss) attributable</t>
  </si>
  <si>
    <t>to members of the company</t>
  </si>
  <si>
    <t>3.</t>
  </si>
  <si>
    <t>Earnings per share</t>
  </si>
  <si>
    <t>based on 2(m) above after deducting</t>
  </si>
  <si>
    <t xml:space="preserve">any provision for preference </t>
  </si>
  <si>
    <t>dividends, if any (sen) :</t>
  </si>
  <si>
    <t>Basic (based on ordinary shares (sen)</t>
  </si>
  <si>
    <t>Fully diluted (based on ordinary shares -sen)</t>
  </si>
  <si>
    <t>4.</t>
  </si>
  <si>
    <t>Dividend per share (sen)</t>
  </si>
  <si>
    <t>Dividend description</t>
  </si>
  <si>
    <t>AS AT END OF CURRENT QUARTER</t>
  </si>
  <si>
    <t xml:space="preserve">AS AT PRECEDING FINANCIAL YEAR </t>
  </si>
  <si>
    <t>END</t>
  </si>
  <si>
    <t xml:space="preserve">Net tangible asset backing per ordinary </t>
  </si>
  <si>
    <t>share (RM)</t>
  </si>
  <si>
    <t>Remark: Re-submission only.</t>
  </si>
  <si>
    <t xml:space="preserve">Re-submission to replace the previous 4th Quarter announcement made on 30 August, 2001. Changes that has been made to this amended </t>
  </si>
  <si>
    <t>announcement are as follows:</t>
  </si>
  <si>
    <t>1) Correction of the preceding financial year end 30/6/2000 figures in the unaudited consolidated balance sheet within the attached file.</t>
  </si>
  <si>
    <t xml:space="preserve">     income statement and the balance sheet.</t>
  </si>
  <si>
    <t>4) Re-classification of the explanatory notes to the 4th Quarter report to comply with Appendix 9B of the Kuala Lumpur Stock Exchange</t>
  </si>
  <si>
    <t xml:space="preserve">     Listing Requirements.</t>
  </si>
  <si>
    <t>AUSTRAL AMALGAMATED BERHAD</t>
  </si>
  <si>
    <t>UNAUDITED CONSOLIDATED BALANCE SHEET</t>
  </si>
  <si>
    <t>AS AT</t>
  </si>
  <si>
    <t>END OF</t>
  </si>
  <si>
    <t>PRECEDING</t>
  </si>
  <si>
    <t xml:space="preserve">CURRENT </t>
  </si>
  <si>
    <t>FINANCIAL</t>
  </si>
  <si>
    <t>YEAR END</t>
  </si>
  <si>
    <t>RM</t>
  </si>
  <si>
    <t>Fixed Assets</t>
  </si>
  <si>
    <t>Investment in Associated Companies</t>
  </si>
  <si>
    <t>Long Term Investments</t>
  </si>
  <si>
    <t>Intangible Assets</t>
  </si>
  <si>
    <t>Property Development Expenditure</t>
  </si>
  <si>
    <t>Lease and Hire Purchase Receivables</t>
  </si>
  <si>
    <t>Current Assets</t>
  </si>
  <si>
    <t>Stocks</t>
  </si>
  <si>
    <t>Trade Debtors</t>
  </si>
  <si>
    <t>Short Term Investments</t>
  </si>
  <si>
    <t>Cash</t>
  </si>
  <si>
    <t xml:space="preserve">Others </t>
  </si>
  <si>
    <t>Other Debtors, deposits and Prepayments</t>
  </si>
  <si>
    <t>Current Liabilities</t>
  </si>
  <si>
    <t>Short Term Borrowings</t>
  </si>
  <si>
    <t>Trade Creditors</t>
  </si>
  <si>
    <t>Other Creditors</t>
  </si>
  <si>
    <t>Provision for Taxation</t>
  </si>
  <si>
    <t>Others</t>
  </si>
  <si>
    <t>Net Current Assets or Current Liabilities</t>
  </si>
  <si>
    <t>Shareholders' Funds</t>
  </si>
  <si>
    <t>Share Capital</t>
  </si>
  <si>
    <t>Reserves</t>
  </si>
  <si>
    <t>Share Premium</t>
  </si>
  <si>
    <t>Revaluation Reserve</t>
  </si>
  <si>
    <t>Capital Reserve</t>
  </si>
  <si>
    <t>Merger Reserve</t>
  </si>
  <si>
    <t>Reserve on Consolidation Reserve</t>
  </si>
  <si>
    <t>Revaluation Surplus Reserve</t>
  </si>
  <si>
    <t>Statutory Reserve</t>
  </si>
  <si>
    <t>Accumulated Loss</t>
  </si>
  <si>
    <t>Long Term Borrowings</t>
  </si>
  <si>
    <t xml:space="preserve">Other Long Term Liabilities - deferred tax </t>
  </si>
  <si>
    <t>Net tangible asset per ordinary share</t>
  </si>
  <si>
    <t>ANNOUNCEMENT TO KLSE  -4th QUARTER OF FINANCIAL YEAR ENDING 30TH JUNE 2001</t>
  </si>
  <si>
    <t>NOTES</t>
  </si>
  <si>
    <t>Accounting Policies</t>
  </si>
  <si>
    <t>The 4th quarter financial statements have been prepared in accordance with applicable and approved accounting standards</t>
  </si>
  <si>
    <t>Exceptional Items</t>
  </si>
  <si>
    <t>Current Year</t>
  </si>
  <si>
    <t>Cumulated Quarter</t>
  </si>
  <si>
    <t>Quarter</t>
  </si>
  <si>
    <t>Current Year to date</t>
  </si>
  <si>
    <t>30.06.01</t>
  </si>
  <si>
    <t>Disposal of unquoted shares in City Finance to EON Bank</t>
  </si>
  <si>
    <t>Extraordinary Items</t>
  </si>
  <si>
    <t>There was no extraordinary item for the final quarter and the financial year ended 30th June 2001.</t>
  </si>
  <si>
    <t>Taxation</t>
  </si>
  <si>
    <t>Current Taxation</t>
  </si>
  <si>
    <t>Under/(over) provision in prior year</t>
  </si>
  <si>
    <t>Over provision of deferred tax</t>
  </si>
  <si>
    <t xml:space="preserve">(iv) </t>
  </si>
  <si>
    <t>Share of associate company tax</t>
  </si>
  <si>
    <t>a) During the year the company sold it's 20% equity in City Finance Berhad to EON Finance Berhad on 30 June, 2000, for RM14,000,196.003</t>
  </si>
  <si>
    <t xml:space="preserve">    The sale was completed on 8 December, 2000. The gain on disposal of the said shares amounted to RM4.6million.</t>
  </si>
  <si>
    <t>b) The company also sold it's 100% equity in Hanaku Insurance Brokers Sdn. Bhd. to Sterling Consultants (M) Sdn. Bhd. on 22 May, 2001.</t>
  </si>
  <si>
    <t xml:space="preserve">    for RM1,128,006.00. The loss incurred was fully provided for in prior year is RM1,871,994.00</t>
  </si>
  <si>
    <t>a) There was no purchase or disposal of quoted securities during the year to date.</t>
  </si>
  <si>
    <t>b) The cost and market value of quoted securities during the year to date are as follows:</t>
  </si>
  <si>
    <r>
      <t xml:space="preserve">      </t>
    </r>
    <r>
      <rPr>
        <u val="single"/>
        <sz val="10"/>
        <rFont val="Arial"/>
        <family val="2"/>
      </rPr>
      <t>Cost</t>
    </r>
  </si>
  <si>
    <t>Book Value</t>
  </si>
  <si>
    <t>Market Value</t>
  </si>
  <si>
    <t>Shares quoted in Malaysia*</t>
  </si>
  <si>
    <t>Unit Trust</t>
  </si>
  <si>
    <t>*The investments of the Company  in quoted shares are pledged with financial institutions as security for banking facilities.</t>
  </si>
  <si>
    <t>Changes in the Composition of the Group</t>
  </si>
  <si>
    <t>Except for item 8 below, there were no other changes in the composition of the company for the current financial year to date</t>
  </si>
  <si>
    <t xml:space="preserve">including business combination, acquisition or disposal of subsidiaries and long term investments, restructuring and </t>
  </si>
  <si>
    <t>and discontinuation of operations.</t>
  </si>
  <si>
    <t>Status of Corporate Proposals</t>
  </si>
  <si>
    <t>As announced on 27th October 2000, the Company proposes to undertake a composite restructuring execise which includes the</t>
  </si>
  <si>
    <t>following:-</t>
  </si>
  <si>
    <t>Proposed Capital Reduction and Consolidation</t>
  </si>
  <si>
    <t>Proposed Share Exchange</t>
  </si>
  <si>
    <t>Proposed Rights Issue with Warrants</t>
  </si>
  <si>
    <t>Proposed Injections of Companies</t>
  </si>
  <si>
    <t xml:space="preserve">Proposed Restricted Issue </t>
  </si>
  <si>
    <t>Proposed Creditors Scheme</t>
  </si>
  <si>
    <t>Proposed Listing of Furqan Business Organisation Berhad ("FBO")</t>
  </si>
  <si>
    <t>Proposed Waiver</t>
  </si>
  <si>
    <t>(Collectively referred to as "Proposals")</t>
  </si>
  <si>
    <t xml:space="preserve">The Proposals have been approved by Pengurusan Danaharta Nasional Berhad on 10 October 2000 and Secured Creditors </t>
  </si>
  <si>
    <t>on 27 October 2000 (Please refer to the announcement (Reference No: MM-001025-65040) on 27 October 2000 for further  details).</t>
  </si>
  <si>
    <t>The Proposals were subsequently approved by the Securities Commission on 16th April 2001.</t>
  </si>
  <si>
    <t>(Please refer to the announcement  (Ref no:MM-010420-57428 ) on 20th April 2001 for further details.)</t>
  </si>
  <si>
    <t>The Group is presently implementing the above stated composite restructuring scheme.</t>
  </si>
  <si>
    <t>Corporate Developments</t>
  </si>
  <si>
    <t>There were no issuance or repayment of debt and equity securities, share buybacks, share cancellations, shares held as treasury</t>
  </si>
  <si>
    <t xml:space="preserve">shares and resale of treasury shares for the current financial year to date other than the sale of City Finance Berhad </t>
  </si>
  <si>
    <t>and Hanaku Insurance Brokers Sdn. Bhd..</t>
  </si>
  <si>
    <t>Group borrowings</t>
  </si>
  <si>
    <t>Group borrowings and debt securities as at 30th June 2001 are as follows:</t>
  </si>
  <si>
    <t>Secured Borrowings</t>
  </si>
  <si>
    <t>Unsecured Borrowings</t>
  </si>
  <si>
    <t>Long Term</t>
  </si>
  <si>
    <t>NIL</t>
  </si>
  <si>
    <t>Short Term</t>
  </si>
  <si>
    <t>The group borrowings included Hire Purchase and Leasing</t>
  </si>
  <si>
    <t>All the group borrowings are denominated in Ringgit Malaysia.</t>
  </si>
  <si>
    <t xml:space="preserve">Contingent Liabilities </t>
  </si>
  <si>
    <t>All contingent liabilities have crystallised since having obtained the Restraining Order.  All liabilities are no longer contingent.</t>
  </si>
  <si>
    <t>Financial Instruments with Off Balance Sheet Risk</t>
  </si>
  <si>
    <t>There are no financial instruments with off balance sheet risk as at the date of issue of this announcement.</t>
  </si>
  <si>
    <t>Pending material litigation</t>
  </si>
  <si>
    <t xml:space="preserve">All litigation has been held in abeyance in view of the appointment of Special Administrators. However, subsidiaries not affected by the </t>
  </si>
  <si>
    <t>appointment of the administrators are defending their cases.  None of these will materially affect the holding Company.</t>
  </si>
  <si>
    <t xml:space="preserve">Further to the above, with reference to our announcement made on 17 July, 2001 to the Kuala Lumpur Stock Exchange ("KLSE") , Danau Kota </t>
  </si>
  <si>
    <t>Development Sdn. Bhd. ("DKD") was served with a Writ of Summons on 4 July, 2001 in respect of a legal proceeding initiated by</t>
  </si>
  <si>
    <t>Lembaga Hasil Dalam Negeri ("the Plaintiff"). Based on the Statement of Claim enclosed with the Writ of Summons, the plaintiff</t>
  </si>
  <si>
    <r>
      <t xml:space="preserve">is claiming </t>
    </r>
    <r>
      <rPr>
        <i/>
        <sz val="10"/>
        <rFont val="Arial"/>
        <family val="2"/>
      </rPr>
      <t>inter alia,</t>
    </r>
    <r>
      <rPr>
        <sz val="10"/>
        <rFont val="Arial"/>
        <family val="2"/>
      </rPr>
      <t xml:space="preserve"> for a sum of RN5,901,276.27 being the tax assessed on DKD for the year of assessment 1998. The Special Administrators</t>
    </r>
  </si>
  <si>
    <t>are currently assessing the claim.</t>
  </si>
  <si>
    <t>Segmental information</t>
  </si>
  <si>
    <t>Segmental information for the period ended 30th June 2001 are as follows:-</t>
  </si>
  <si>
    <t>Profit/(Loss) before Taxation</t>
  </si>
  <si>
    <t>Total Assets Employed</t>
  </si>
  <si>
    <t>Property development &amp; management</t>
  </si>
  <si>
    <t>Investment holding &amp; management</t>
  </si>
  <si>
    <t>Tour &amp; travel services</t>
  </si>
  <si>
    <t>Financial services</t>
  </si>
  <si>
    <t>Consolidation adjustment</t>
  </si>
  <si>
    <t>Material Changes in Quarterly Results compared to the Results of the Preceding Quarter</t>
  </si>
  <si>
    <t>The material changes between quarters are as follows:</t>
  </si>
  <si>
    <t>(RM Million)</t>
  </si>
  <si>
    <t>Leasing cost and related expenses</t>
  </si>
  <si>
    <t>Penalties for late payment of taxation</t>
  </si>
  <si>
    <t>Additional provision for Liquidated Ascertain Damages</t>
  </si>
  <si>
    <t>Additional provision for Corporate Guarantee</t>
  </si>
  <si>
    <t>Restructuring Fees</t>
  </si>
  <si>
    <t xml:space="preserve">Further to the above, the current quarter's turnover figure had been affected by an adjustment to the current year to date turnover figure for Austral's </t>
  </si>
  <si>
    <t xml:space="preserve">subsidiary, Hanaku Insurance Brokers Sdn. Bhd. ("Hanaku").  Hanaku had in the previous announcements captured insurance premium incorrectly, as </t>
  </si>
  <si>
    <t>accordingly in this 4th reflected in their turnover figure in previous announcements. Those incorrect amounts captured in Hanaku's turnover figure have</t>
  </si>
  <si>
    <t xml:space="preserve">been adjustedquarter's financial results, resulting in a lower current year to date turnover figure for the 4th quarter (RM28,389million) compared to the </t>
  </si>
  <si>
    <t>3rd quarter (RM31,406million).</t>
  </si>
  <si>
    <t>Review of performance</t>
  </si>
  <si>
    <t>In respect of the losses, the company continued to incur these losses from interest charged on outstanding loans, normal</t>
  </si>
  <si>
    <t>operating overheads and matters stated in item 15 above.</t>
  </si>
  <si>
    <t>Material events</t>
  </si>
  <si>
    <t>Not applicable</t>
  </si>
  <si>
    <t>Seasonal or Cyclical Factors</t>
  </si>
  <si>
    <t>There was no significant seasonal or cyclical factors affecting the operations of our group.</t>
  </si>
  <si>
    <t>Commentary on current year prospect</t>
  </si>
  <si>
    <t xml:space="preserve">The proposed Workout Proposal ("WP") has been approved by Pengurusan Danaharta Nasional Berhad on 10 October, 2000 and the </t>
  </si>
  <si>
    <t xml:space="preserve">secured creditors on 27 October, 2000.  The Scheme Papers was submitted to the Securities Commission ("SC") and Foreign </t>
  </si>
  <si>
    <t>Investment Committee ("FIC") on 15 December, 2000. Further to this, the SC and the FIC have given their approval to the Proposals</t>
  </si>
  <si>
    <t xml:space="preserve">on 16 April, 2001 and 21 March, 2001 respectively.  Operations are maintained at the current level as the Company moves to implement </t>
  </si>
  <si>
    <t>the scheme.</t>
  </si>
  <si>
    <t>Variance on Forecast Profit</t>
  </si>
  <si>
    <t>Not applicable.</t>
  </si>
  <si>
    <t>Dividend</t>
  </si>
  <si>
    <t>The Company has not declared or paid any dividend in the current quarter.</t>
  </si>
  <si>
    <t>in Malaysia and in accordance to the provisions of the Companies Act 1965.</t>
  </si>
  <si>
    <t>2) Correction to the NTA per share figure for the as at preceding year end figure from -1.8520 to -2.2450 within the unaudited consolidated</t>
  </si>
  <si>
    <t>3) Correction to the Profit/(loss) figure of the current year to date figure of 20,219 to -20,219 in the unaudited income statement.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</si>
</sst>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_(* #,##0.000_);_(* \(#,##0.000\);_(* &quot;-&quot;??_);_(@_)"/>
  </numFmts>
  <fonts count="12"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i/>
      <sz val="10"/>
      <name val="Arial"/>
      <family val="2"/>
    </font>
    <font>
      <sz val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15" fontId="4" fillId="0" borderId="0" xfId="0" applyNumberFormat="1" applyFont="1" applyAlignment="1" quotePrefix="1">
      <alignment horizontal="center"/>
    </xf>
    <xf numFmtId="0" fontId="3" fillId="0" borderId="1" xfId="0" applyFont="1" applyFill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1" fillId="3" borderId="0" xfId="0" applyFont="1" applyFill="1" applyAlignment="1">
      <alignment/>
    </xf>
    <xf numFmtId="0" fontId="1" fillId="0" borderId="1" xfId="0" applyFont="1" applyFill="1" applyBorder="1" applyAlignment="1">
      <alignment horizontal="centerContinuous"/>
    </xf>
    <xf numFmtId="0" fontId="1" fillId="0" borderId="3" xfId="0" applyFont="1" applyFill="1" applyBorder="1" applyAlignment="1">
      <alignment horizontal="centerContinuous"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4" fillId="4" borderId="1" xfId="0" applyFont="1" applyFill="1" applyBorder="1" applyAlignment="1">
      <alignment horizontal="centerContinuous"/>
    </xf>
    <xf numFmtId="0" fontId="4" fillId="4" borderId="3" xfId="0" applyFont="1" applyFill="1" applyBorder="1" applyAlignment="1">
      <alignment horizontal="centerContinuous"/>
    </xf>
    <xf numFmtId="0" fontId="4" fillId="5" borderId="1" xfId="0" applyFont="1" applyFill="1" applyBorder="1" applyAlignment="1">
      <alignment horizontal="centerContinuous"/>
    </xf>
    <xf numFmtId="0" fontId="4" fillId="5" borderId="3" xfId="0" applyFont="1" applyFill="1" applyBorder="1" applyAlignment="1">
      <alignment horizontal="centerContinuous"/>
    </xf>
    <xf numFmtId="0" fontId="1" fillId="3" borderId="6" xfId="0" applyFont="1" applyFill="1" applyBorder="1" applyAlignment="1">
      <alignment horizontal="center"/>
    </xf>
    <xf numFmtId="0" fontId="0" fillId="0" borderId="7" xfId="0" applyFont="1" applyBorder="1" applyAlignment="1">
      <alignment/>
    </xf>
    <xf numFmtId="0" fontId="0" fillId="0" borderId="0" xfId="0" applyFont="1" applyAlignment="1">
      <alignment/>
    </xf>
    <xf numFmtId="0" fontId="5" fillId="4" borderId="6" xfId="0" applyFont="1" applyFill="1" applyBorder="1" applyAlignment="1">
      <alignment horizontal="center"/>
    </xf>
    <xf numFmtId="0" fontId="5" fillId="5" borderId="6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5" fillId="4" borderId="8" xfId="0" applyFont="1" applyFill="1" applyBorder="1" applyAlignment="1" quotePrefix="1">
      <alignment horizontal="center"/>
    </xf>
    <xf numFmtId="0" fontId="5" fillId="4" borderId="8" xfId="0" applyFont="1" applyFill="1" applyBorder="1" applyAlignment="1">
      <alignment horizontal="center"/>
    </xf>
    <xf numFmtId="0" fontId="5" fillId="5" borderId="8" xfId="0" applyFont="1" applyFill="1" applyBorder="1" applyAlignment="1">
      <alignment horizontal="center"/>
    </xf>
    <xf numFmtId="0" fontId="6" fillId="4" borderId="8" xfId="0" applyFont="1" applyFill="1" applyBorder="1" applyAlignment="1">
      <alignment horizontal="center"/>
    </xf>
    <xf numFmtId="0" fontId="6" fillId="5" borderId="8" xfId="0" applyFont="1" applyFill="1" applyBorder="1" applyAlignment="1">
      <alignment horizontal="center"/>
    </xf>
    <xf numFmtId="0" fontId="1" fillId="3" borderId="8" xfId="0" applyFont="1" applyFill="1" applyBorder="1" applyAlignment="1">
      <alignment/>
    </xf>
    <xf numFmtId="14" fontId="6" fillId="4" borderId="8" xfId="0" applyNumberFormat="1" applyFont="1" applyFill="1" applyBorder="1" applyAlignment="1">
      <alignment horizontal="right"/>
    </xf>
    <xf numFmtId="14" fontId="6" fillId="5" borderId="8" xfId="0" applyNumberFormat="1" applyFont="1" applyFill="1" applyBorder="1" applyAlignment="1">
      <alignment horizontal="right"/>
    </xf>
    <xf numFmtId="14" fontId="6" fillId="3" borderId="8" xfId="0" applyNumberFormat="1" applyFont="1" applyFill="1" applyBorder="1" applyAlignment="1">
      <alignment horizontal="right"/>
    </xf>
    <xf numFmtId="0" fontId="0" fillId="0" borderId="9" xfId="0" applyFont="1" applyBorder="1" applyAlignment="1">
      <alignment/>
    </xf>
    <xf numFmtId="0" fontId="7" fillId="4" borderId="8" xfId="0" applyFont="1" applyFill="1" applyBorder="1" applyAlignment="1">
      <alignment horizontal="right"/>
    </xf>
    <xf numFmtId="0" fontId="7" fillId="5" borderId="8" xfId="0" applyFont="1" applyFill="1" applyBorder="1" applyAlignment="1">
      <alignment horizontal="right"/>
    </xf>
    <xf numFmtId="0" fontId="7" fillId="3" borderId="8" xfId="0" applyFont="1" applyFill="1" applyBorder="1" applyAlignment="1">
      <alignment horizontal="right"/>
    </xf>
    <xf numFmtId="0" fontId="0" fillId="0" borderId="10" xfId="0" applyFont="1" applyBorder="1" applyAlignment="1">
      <alignment/>
    </xf>
    <xf numFmtId="0" fontId="0" fillId="4" borderId="6" xfId="0" applyFont="1" applyFill="1" applyBorder="1" applyAlignment="1">
      <alignment horizontal="right"/>
    </xf>
    <xf numFmtId="0" fontId="0" fillId="5" borderId="6" xfId="0" applyFont="1" applyFill="1" applyBorder="1" applyAlignment="1">
      <alignment horizontal="right"/>
    </xf>
    <xf numFmtId="0" fontId="0" fillId="3" borderId="6" xfId="0" applyFont="1" applyFill="1" applyBorder="1" applyAlignment="1">
      <alignment horizontal="right"/>
    </xf>
    <xf numFmtId="0" fontId="0" fillId="0" borderId="7" xfId="0" applyFont="1" applyBorder="1" applyAlignment="1" quotePrefix="1">
      <alignment horizontal="left"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164" fontId="0" fillId="4" borderId="8" xfId="15" applyNumberFormat="1" applyFont="1" applyFill="1" applyBorder="1" applyAlignment="1">
      <alignment/>
    </xf>
    <xf numFmtId="164" fontId="0" fillId="4" borderId="8" xfId="15" applyNumberFormat="1" applyFont="1" applyFill="1" applyBorder="1" applyAlignment="1">
      <alignment horizontal="center"/>
    </xf>
    <xf numFmtId="164" fontId="0" fillId="5" borderId="8" xfId="15" applyNumberFormat="1" applyFont="1" applyFill="1" applyBorder="1" applyAlignment="1">
      <alignment/>
    </xf>
    <xf numFmtId="164" fontId="0" fillId="3" borderId="8" xfId="15" applyNumberFormat="1" applyFont="1" applyFill="1" applyBorder="1" applyAlignment="1">
      <alignment/>
    </xf>
    <xf numFmtId="0" fontId="1" fillId="0" borderId="12" xfId="0" applyFont="1" applyBorder="1" applyAlignment="1">
      <alignment/>
    </xf>
    <xf numFmtId="0" fontId="0" fillId="0" borderId="13" xfId="0" applyFont="1" applyBorder="1" applyAlignment="1">
      <alignment/>
    </xf>
    <xf numFmtId="164" fontId="0" fillId="4" borderId="14" xfId="15" applyNumberFormat="1" applyFont="1" applyFill="1" applyBorder="1" applyAlignment="1">
      <alignment/>
    </xf>
    <xf numFmtId="164" fontId="0" fillId="5" borderId="14" xfId="15" applyNumberFormat="1" applyFont="1" applyFill="1" applyBorder="1" applyAlignment="1">
      <alignment/>
    </xf>
    <xf numFmtId="164" fontId="0" fillId="3" borderId="14" xfId="15" applyNumberFormat="1" applyFont="1" applyFill="1" applyBorder="1" applyAlignment="1">
      <alignment/>
    </xf>
    <xf numFmtId="0" fontId="0" fillId="0" borderId="12" xfId="0" applyFont="1" applyBorder="1" applyAlignment="1">
      <alignment/>
    </xf>
    <xf numFmtId="164" fontId="0" fillId="4" borderId="15" xfId="15" applyNumberFormat="1" applyFont="1" applyFill="1" applyBorder="1" applyAlignment="1">
      <alignment/>
    </xf>
    <xf numFmtId="164" fontId="0" fillId="5" borderId="6" xfId="15" applyNumberFormat="1" applyFont="1" applyFill="1" applyBorder="1" applyAlignment="1">
      <alignment/>
    </xf>
    <xf numFmtId="164" fontId="0" fillId="3" borderId="6" xfId="15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4" xfId="0" applyFont="1" applyBorder="1" applyAlignment="1" quotePrefix="1">
      <alignment horizontal="left"/>
    </xf>
    <xf numFmtId="164" fontId="0" fillId="4" borderId="6" xfId="15" applyNumberFormat="1" applyFont="1" applyFill="1" applyBorder="1" applyAlignment="1">
      <alignment/>
    </xf>
    <xf numFmtId="164" fontId="0" fillId="0" borderId="0" xfId="15" applyNumberFormat="1" applyAlignment="1">
      <alignment/>
    </xf>
    <xf numFmtId="0" fontId="1" fillId="0" borderId="0" xfId="0" applyFont="1" applyBorder="1" applyAlignment="1">
      <alignment/>
    </xf>
    <xf numFmtId="0" fontId="0" fillId="3" borderId="8" xfId="0" applyFont="1" applyFill="1" applyBorder="1" applyAlignment="1">
      <alignment/>
    </xf>
    <xf numFmtId="164" fontId="1" fillId="0" borderId="0" xfId="0" applyNumberFormat="1" applyFont="1" applyAlignment="1">
      <alignment/>
    </xf>
    <xf numFmtId="0" fontId="0" fillId="0" borderId="2" xfId="0" applyFont="1" applyBorder="1" applyAlignment="1">
      <alignment/>
    </xf>
    <xf numFmtId="43" fontId="0" fillId="0" borderId="0" xfId="15" applyAlignment="1">
      <alignment/>
    </xf>
    <xf numFmtId="0" fontId="0" fillId="0" borderId="0" xfId="0" applyFont="1" applyFill="1" applyBorder="1" applyAlignment="1">
      <alignment/>
    </xf>
    <xf numFmtId="0" fontId="0" fillId="3" borderId="7" xfId="0" applyFont="1" applyFill="1" applyBorder="1" applyAlignment="1">
      <alignment/>
    </xf>
    <xf numFmtId="0" fontId="0" fillId="3" borderId="4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/>
    </xf>
    <xf numFmtId="0" fontId="0" fillId="0" borderId="3" xfId="0" applyFont="1" applyBorder="1" applyAlignment="1">
      <alignment/>
    </xf>
    <xf numFmtId="164" fontId="0" fillId="5" borderId="15" xfId="15" applyNumberFormat="1" applyFont="1" applyFill="1" applyBorder="1" applyAlignment="1">
      <alignment/>
    </xf>
    <xf numFmtId="164" fontId="0" fillId="3" borderId="15" xfId="15" applyNumberFormat="1" applyFont="1" applyFill="1" applyBorder="1" applyAlignment="1">
      <alignment/>
    </xf>
    <xf numFmtId="0" fontId="0" fillId="0" borderId="2" xfId="0" applyFont="1" applyBorder="1" applyAlignment="1">
      <alignment horizontal="left"/>
    </xf>
    <xf numFmtId="0" fontId="0" fillId="0" borderId="2" xfId="0" applyFont="1" applyBorder="1" applyAlignment="1" quotePrefix="1">
      <alignment horizontal="left"/>
    </xf>
    <xf numFmtId="164" fontId="0" fillId="4" borderId="15" xfId="15" applyNumberFormat="1" applyFont="1" applyFill="1" applyBorder="1" applyAlignment="1">
      <alignment horizontal="right"/>
    </xf>
    <xf numFmtId="164" fontId="0" fillId="5" borderId="15" xfId="15" applyNumberFormat="1" applyFont="1" applyFill="1" applyBorder="1" applyAlignment="1">
      <alignment horizontal="right"/>
    </xf>
    <xf numFmtId="164" fontId="0" fillId="3" borderId="15" xfId="15" applyNumberFormat="1" applyFont="1" applyFill="1" applyBorder="1" applyAlignment="1">
      <alignment horizontal="right"/>
    </xf>
    <xf numFmtId="0" fontId="0" fillId="0" borderId="5" xfId="0" applyFont="1" applyBorder="1" applyAlignment="1" quotePrefix="1">
      <alignment horizontal="left"/>
    </xf>
    <xf numFmtId="0" fontId="1" fillId="0" borderId="5" xfId="0" applyFont="1" applyBorder="1" applyAlignment="1">
      <alignment/>
    </xf>
    <xf numFmtId="165" fontId="0" fillId="4" borderId="6" xfId="15" applyNumberFormat="1" applyFont="1" applyFill="1" applyBorder="1" applyAlignment="1">
      <alignment/>
    </xf>
    <xf numFmtId="165" fontId="0" fillId="5" borderId="6" xfId="15" applyNumberFormat="1" applyFont="1" applyFill="1" applyBorder="1" applyAlignment="1">
      <alignment/>
    </xf>
    <xf numFmtId="165" fontId="0" fillId="3" borderId="6" xfId="15" applyNumberFormat="1" applyFont="1" applyFill="1" applyBorder="1" applyAlignment="1">
      <alignment/>
    </xf>
    <xf numFmtId="165" fontId="0" fillId="5" borderId="8" xfId="15" applyNumberFormat="1" applyFont="1" applyFill="1" applyBorder="1" applyAlignment="1">
      <alignment/>
    </xf>
    <xf numFmtId="43" fontId="0" fillId="4" borderId="8" xfId="15" applyNumberFormat="1" applyFont="1" applyFill="1" applyBorder="1" applyAlignment="1">
      <alignment/>
    </xf>
    <xf numFmtId="43" fontId="0" fillId="3" borderId="8" xfId="15" applyNumberFormat="1" applyFont="1" applyFill="1" applyBorder="1" applyAlignment="1">
      <alignment/>
    </xf>
    <xf numFmtId="43" fontId="0" fillId="5" borderId="8" xfId="15" applyFont="1" applyFill="1" applyBorder="1" applyAlignment="1">
      <alignment/>
    </xf>
    <xf numFmtId="0" fontId="0" fillId="0" borderId="9" xfId="0" applyFont="1" applyBorder="1" applyAlignment="1" quotePrefix="1">
      <alignment horizontal="left"/>
    </xf>
    <xf numFmtId="165" fontId="0" fillId="4" borderId="14" xfId="15" applyNumberFormat="1" applyFont="1" applyFill="1" applyBorder="1" applyAlignment="1">
      <alignment/>
    </xf>
    <xf numFmtId="165" fontId="0" fillId="5" borderId="14" xfId="15" applyNumberFormat="1" applyFont="1" applyFill="1" applyBorder="1" applyAlignment="1">
      <alignment/>
    </xf>
    <xf numFmtId="165" fontId="0" fillId="3" borderId="14" xfId="15" applyNumberFormat="1" applyFont="1" applyFill="1" applyBorder="1" applyAlignment="1">
      <alignment/>
    </xf>
    <xf numFmtId="0" fontId="0" fillId="0" borderId="1" xfId="0" applyFont="1" applyBorder="1" applyAlignment="1" quotePrefix="1">
      <alignment horizontal="left"/>
    </xf>
    <xf numFmtId="165" fontId="0" fillId="4" borderId="15" xfId="15" applyNumberFormat="1" applyFont="1" applyFill="1" applyBorder="1" applyAlignment="1">
      <alignment/>
    </xf>
    <xf numFmtId="165" fontId="0" fillId="5" borderId="15" xfId="15" applyNumberFormat="1" applyFont="1" applyFill="1" applyBorder="1" applyAlignment="1">
      <alignment/>
    </xf>
    <xf numFmtId="165" fontId="0" fillId="3" borderId="15" xfId="15" applyNumberFormat="1" applyFont="1" applyFill="1" applyBorder="1" applyAlignment="1">
      <alignment/>
    </xf>
    <xf numFmtId="0" fontId="0" fillId="0" borderId="0" xfId="0" applyFont="1" applyAlignment="1" quotePrefix="1">
      <alignment horizontal="left"/>
    </xf>
    <xf numFmtId="164" fontId="0" fillId="0" borderId="0" xfId="15" applyNumberFormat="1" applyFont="1" applyFill="1" applyAlignment="1">
      <alignment/>
    </xf>
    <xf numFmtId="165" fontId="0" fillId="0" borderId="0" xfId="15" applyNumberFormat="1" applyFont="1" applyFill="1" applyAlignment="1">
      <alignment/>
    </xf>
    <xf numFmtId="164" fontId="0" fillId="3" borderId="0" xfId="15" applyNumberFormat="1" applyFont="1" applyFill="1" applyAlignment="1">
      <alignment/>
    </xf>
    <xf numFmtId="165" fontId="0" fillId="3" borderId="0" xfId="15" applyNumberFormat="1" applyFont="1" applyFill="1" applyAlignment="1">
      <alignment/>
    </xf>
    <xf numFmtId="164" fontId="0" fillId="4" borderId="4" xfId="15" applyNumberFormat="1" applyFont="1" applyFill="1" applyBorder="1" applyAlignment="1">
      <alignment horizontal="centerContinuous"/>
    </xf>
    <xf numFmtId="165" fontId="0" fillId="4" borderId="10" xfId="15" applyNumberFormat="1" applyFont="1" applyFill="1" applyBorder="1" applyAlignment="1">
      <alignment horizontal="centerContinuous"/>
    </xf>
    <xf numFmtId="164" fontId="0" fillId="5" borderId="4" xfId="15" applyNumberFormat="1" applyFont="1" applyFill="1" applyBorder="1" applyAlignment="1">
      <alignment horizontal="centerContinuous"/>
    </xf>
    <xf numFmtId="165" fontId="0" fillId="5" borderId="10" xfId="15" applyNumberFormat="1" applyFont="1" applyFill="1" applyBorder="1" applyAlignment="1">
      <alignment horizontal="centerContinuous"/>
    </xf>
    <xf numFmtId="164" fontId="0" fillId="3" borderId="4" xfId="15" applyNumberFormat="1" applyFont="1" applyFill="1" applyBorder="1" applyAlignment="1">
      <alignment horizontal="centerContinuous"/>
    </xf>
    <xf numFmtId="165" fontId="0" fillId="3" borderId="10" xfId="15" applyNumberFormat="1" applyFont="1" applyFill="1" applyBorder="1" applyAlignment="1">
      <alignment horizontal="centerContinuous"/>
    </xf>
    <xf numFmtId="164" fontId="0" fillId="4" borderId="9" xfId="15" applyNumberFormat="1" applyFont="1" applyFill="1" applyBorder="1" applyAlignment="1">
      <alignment horizontal="centerContinuous"/>
    </xf>
    <xf numFmtId="165" fontId="0" fillId="4" borderId="13" xfId="15" applyNumberFormat="1" applyFont="1" applyFill="1" applyBorder="1" applyAlignment="1">
      <alignment horizontal="centerContinuous"/>
    </xf>
    <xf numFmtId="164" fontId="0" fillId="5" borderId="9" xfId="15" applyNumberFormat="1" applyFont="1" applyFill="1" applyBorder="1" applyAlignment="1">
      <alignment horizontal="centerContinuous"/>
    </xf>
    <xf numFmtId="164" fontId="0" fillId="5" borderId="13" xfId="15" applyNumberFormat="1" applyFont="1" applyFill="1" applyBorder="1" applyAlignment="1">
      <alignment horizontal="centerContinuous"/>
    </xf>
    <xf numFmtId="164" fontId="0" fillId="3" borderId="9" xfId="15" applyNumberFormat="1" applyFont="1" applyFill="1" applyBorder="1" applyAlignment="1">
      <alignment horizontal="centerContinuous"/>
    </xf>
    <xf numFmtId="165" fontId="0" fillId="3" borderId="13" xfId="15" applyNumberFormat="1" applyFont="1" applyFill="1" applyBorder="1" applyAlignment="1">
      <alignment horizontal="centerContinuous"/>
    </xf>
    <xf numFmtId="0" fontId="0" fillId="0" borderId="6" xfId="0" applyFont="1" applyBorder="1" applyAlignment="1" quotePrefix="1">
      <alignment horizontal="left"/>
    </xf>
    <xf numFmtId="166" fontId="0" fillId="4" borderId="4" xfId="15" applyNumberFormat="1" applyFont="1" applyFill="1" applyBorder="1" applyAlignment="1">
      <alignment/>
    </xf>
    <xf numFmtId="165" fontId="0" fillId="4" borderId="10" xfId="15" applyNumberFormat="1" applyFont="1" applyFill="1" applyBorder="1" applyAlignment="1">
      <alignment/>
    </xf>
    <xf numFmtId="166" fontId="0" fillId="5" borderId="4" xfId="15" applyNumberFormat="1" applyFont="1" applyFill="1" applyBorder="1" applyAlignment="1">
      <alignment/>
    </xf>
    <xf numFmtId="165" fontId="0" fillId="5" borderId="10" xfId="15" applyNumberFormat="1" applyFont="1" applyFill="1" applyBorder="1" applyAlignment="1">
      <alignment/>
    </xf>
    <xf numFmtId="166" fontId="0" fillId="3" borderId="4" xfId="15" applyNumberFormat="1" applyFont="1" applyFill="1" applyBorder="1" applyAlignment="1">
      <alignment/>
    </xf>
    <xf numFmtId="165" fontId="0" fillId="3" borderId="10" xfId="15" applyNumberFormat="1" applyFont="1" applyFill="1" applyBorder="1" applyAlignment="1">
      <alignment/>
    </xf>
    <xf numFmtId="0" fontId="0" fillId="0" borderId="14" xfId="0" applyFont="1" applyBorder="1" applyAlignment="1" quotePrefix="1">
      <alignment horizontal="left"/>
    </xf>
    <xf numFmtId="164" fontId="0" fillId="4" borderId="9" xfId="15" applyNumberFormat="1" applyFont="1" applyFill="1" applyBorder="1" applyAlignment="1">
      <alignment/>
    </xf>
    <xf numFmtId="164" fontId="0" fillId="4" borderId="13" xfId="15" applyNumberFormat="1" applyFont="1" applyFill="1" applyBorder="1" applyAlignment="1">
      <alignment/>
    </xf>
    <xf numFmtId="164" fontId="0" fillId="5" borderId="9" xfId="15" applyNumberFormat="1" applyFont="1" applyFill="1" applyBorder="1" applyAlignment="1">
      <alignment/>
    </xf>
    <xf numFmtId="164" fontId="0" fillId="5" borderId="13" xfId="15" applyNumberFormat="1" applyFont="1" applyFill="1" applyBorder="1" applyAlignment="1">
      <alignment/>
    </xf>
    <xf numFmtId="164" fontId="0" fillId="3" borderId="9" xfId="15" applyNumberFormat="1" applyFont="1" applyFill="1" applyBorder="1" applyAlignment="1">
      <alignment/>
    </xf>
    <xf numFmtId="164" fontId="0" fillId="3" borderId="13" xfId="15" applyNumberFormat="1" applyFont="1" applyFill="1" applyBorder="1" applyAlignment="1">
      <alignment/>
    </xf>
    <xf numFmtId="43" fontId="0" fillId="4" borderId="1" xfId="15" applyNumberFormat="1" applyFont="1" applyFill="1" applyBorder="1" applyAlignment="1">
      <alignment/>
    </xf>
    <xf numFmtId="164" fontId="0" fillId="4" borderId="3" xfId="15" applyNumberFormat="1" applyFont="1" applyFill="1" applyBorder="1" applyAlignment="1">
      <alignment/>
    </xf>
    <xf numFmtId="164" fontId="0" fillId="5" borderId="1" xfId="15" applyNumberFormat="1" applyFont="1" applyFill="1" applyBorder="1" applyAlignment="1">
      <alignment/>
    </xf>
    <xf numFmtId="164" fontId="0" fillId="5" borderId="3" xfId="15" applyNumberFormat="1" applyFont="1" applyFill="1" applyBorder="1" applyAlignment="1">
      <alignment/>
    </xf>
    <xf numFmtId="43" fontId="0" fillId="3" borderId="1" xfId="15" applyNumberFormat="1" applyFont="1" applyFill="1" applyBorder="1" applyAlignment="1">
      <alignment/>
    </xf>
    <xf numFmtId="164" fontId="0" fillId="3" borderId="3" xfId="15" applyNumberFormat="1" applyFont="1" applyFill="1" applyBorder="1" applyAlignment="1">
      <alignment/>
    </xf>
    <xf numFmtId="164" fontId="0" fillId="0" borderId="0" xfId="15" applyNumberFormat="1" applyFont="1" applyAlignment="1">
      <alignment/>
    </xf>
    <xf numFmtId="43" fontId="0" fillId="0" borderId="0" xfId="15" applyNumberFormat="1" applyFont="1" applyAlignment="1">
      <alignment/>
    </xf>
    <xf numFmtId="0" fontId="0" fillId="0" borderId="0" xfId="0" applyFont="1" applyAlignment="1">
      <alignment horizontal="left"/>
    </xf>
    <xf numFmtId="164" fontId="3" fillId="0" borderId="0" xfId="15" applyNumberFormat="1" applyFont="1" applyAlignment="1">
      <alignment/>
    </xf>
    <xf numFmtId="164" fontId="1" fillId="0" borderId="0" xfId="15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164" fontId="1" fillId="3" borderId="0" xfId="15" applyNumberFormat="1" applyFont="1" applyFill="1" applyAlignment="1">
      <alignment/>
    </xf>
    <xf numFmtId="164" fontId="1" fillId="0" borderId="1" xfId="15" applyNumberFormat="1" applyFont="1" applyFill="1" applyBorder="1" applyAlignment="1">
      <alignment horizontal="centerContinuous"/>
    </xf>
    <xf numFmtId="164" fontId="1" fillId="0" borderId="2" xfId="15" applyNumberFormat="1" applyFont="1" applyFill="1" applyBorder="1" applyAlignment="1">
      <alignment horizontal="centerContinuous"/>
    </xf>
    <xf numFmtId="164" fontId="1" fillId="0" borderId="3" xfId="15" applyNumberFormat="1" applyFont="1" applyFill="1" applyBorder="1" applyAlignment="1">
      <alignment horizontal="centerContinuous"/>
    </xf>
    <xf numFmtId="0" fontId="6" fillId="3" borderId="0" xfId="0" applyFont="1" applyFill="1" applyAlignment="1">
      <alignment horizontal="center"/>
    </xf>
    <xf numFmtId="14" fontId="6" fillId="0" borderId="0" xfId="0" applyNumberFormat="1" applyFont="1" applyAlignment="1">
      <alignment horizontal="right"/>
    </xf>
    <xf numFmtId="14" fontId="6" fillId="0" borderId="0" xfId="0" applyNumberFormat="1" applyFont="1" applyAlignment="1">
      <alignment horizontal="center"/>
    </xf>
    <xf numFmtId="14" fontId="6" fillId="3" borderId="0" xfId="0" applyNumberFormat="1" applyFont="1" applyFill="1" applyAlignment="1">
      <alignment horizontal="center"/>
    </xf>
    <xf numFmtId="164" fontId="0" fillId="0" borderId="0" xfId="0" applyNumberFormat="1" applyAlignment="1">
      <alignment/>
    </xf>
    <xf numFmtId="164" fontId="1" fillId="0" borderId="16" xfId="15" applyNumberFormat="1" applyFont="1" applyBorder="1" applyAlignment="1">
      <alignment/>
    </xf>
    <xf numFmtId="164" fontId="1" fillId="3" borderId="16" xfId="15" applyNumberFormat="1" applyFont="1" applyFill="1" applyBorder="1" applyAlignment="1">
      <alignment/>
    </xf>
    <xf numFmtId="164" fontId="1" fillId="0" borderId="2" xfId="15" applyNumberFormat="1" applyFont="1" applyBorder="1" applyAlignment="1">
      <alignment/>
    </xf>
    <xf numFmtId="164" fontId="1" fillId="3" borderId="2" xfId="15" applyNumberFormat="1" applyFont="1" applyFill="1" applyBorder="1" applyAlignment="1">
      <alignment/>
    </xf>
    <xf numFmtId="164" fontId="1" fillId="0" borderId="0" xfId="15" applyNumberFormat="1" applyFont="1" applyBorder="1" applyAlignment="1">
      <alignment/>
    </xf>
    <xf numFmtId="164" fontId="1" fillId="3" borderId="0" xfId="15" applyNumberFormat="1" applyFont="1" applyFill="1" applyBorder="1" applyAlignment="1">
      <alignment/>
    </xf>
    <xf numFmtId="166" fontId="1" fillId="0" borderId="0" xfId="15" applyNumberFormat="1" applyFont="1" applyAlignment="1">
      <alignment/>
    </xf>
    <xf numFmtId="0" fontId="1" fillId="0" borderId="0" xfId="0" applyFont="1" applyFill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0" borderId="0" xfId="0" applyAlignment="1" quotePrefix="1">
      <alignment horizontal="left"/>
    </xf>
    <xf numFmtId="164" fontId="0" fillId="0" borderId="0" xfId="15" applyNumberFormat="1" applyAlignment="1">
      <alignment/>
    </xf>
    <xf numFmtId="164" fontId="0" fillId="0" borderId="0" xfId="15" applyNumberFormat="1" applyFont="1" applyAlignment="1">
      <alignment/>
    </xf>
    <xf numFmtId="0" fontId="0" fillId="0" borderId="0" xfId="0" applyFont="1" applyAlignment="1" quotePrefix="1">
      <alignment/>
    </xf>
    <xf numFmtId="164" fontId="0" fillId="0" borderId="2" xfId="15" applyNumberForma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1" fontId="0" fillId="0" borderId="0" xfId="0" applyNumberFormat="1" applyAlignment="1">
      <alignment/>
    </xf>
    <xf numFmtId="0" fontId="0" fillId="0" borderId="0" xfId="0" applyFill="1" applyAlignment="1">
      <alignment/>
    </xf>
    <xf numFmtId="0" fontId="9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0" fillId="4" borderId="0" xfId="0" applyFill="1" applyAlignment="1">
      <alignment/>
    </xf>
    <xf numFmtId="0" fontId="0" fillId="4" borderId="0" xfId="0" applyFill="1" applyAlignment="1">
      <alignment horizontal="right"/>
    </xf>
    <xf numFmtId="164" fontId="0" fillId="4" borderId="0" xfId="15" applyNumberFormat="1" applyFill="1" applyAlignment="1">
      <alignment horizontal="right"/>
    </xf>
    <xf numFmtId="164" fontId="0" fillId="4" borderId="0" xfId="0" applyNumberFormat="1" applyFill="1" applyAlignment="1">
      <alignment horizontal="right"/>
    </xf>
    <xf numFmtId="164" fontId="0" fillId="0" borderId="0" xfId="0" applyNumberFormat="1" applyFill="1" applyAlignment="1">
      <alignment/>
    </xf>
    <xf numFmtId="0" fontId="0" fillId="0" borderId="0" xfId="0" applyFont="1" applyFill="1" applyBorder="1" applyAlignment="1">
      <alignment horizontal="left" indent="1"/>
    </xf>
    <xf numFmtId="38" fontId="0" fillId="0" borderId="0" xfId="0" applyNumberFormat="1" applyFill="1" applyAlignment="1">
      <alignment/>
    </xf>
    <xf numFmtId="164" fontId="0" fillId="0" borderId="0" xfId="15" applyNumberFormat="1" applyFill="1" applyAlignment="1">
      <alignment/>
    </xf>
    <xf numFmtId="38" fontId="0" fillId="0" borderId="2" xfId="0" applyNumberFormat="1" applyBorder="1" applyAlignment="1">
      <alignment/>
    </xf>
    <xf numFmtId="38" fontId="0" fillId="0" borderId="0" xfId="0" applyNumberFormat="1" applyBorder="1" applyAlignment="1">
      <alignment/>
    </xf>
    <xf numFmtId="38" fontId="0" fillId="0" borderId="0" xfId="0" applyNumberFormat="1" applyAlignment="1">
      <alignment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/>
    </xf>
    <xf numFmtId="164" fontId="0" fillId="0" borderId="2" xfId="15" applyNumberFormat="1" applyFill="1" applyBorder="1" applyAlignment="1">
      <alignment/>
    </xf>
    <xf numFmtId="164" fontId="0" fillId="0" borderId="0" xfId="15" applyNumberFormat="1" applyFill="1" applyBorder="1" applyAlignment="1">
      <alignment/>
    </xf>
    <xf numFmtId="164" fontId="0" fillId="0" borderId="0" xfId="15" applyNumberFormat="1" applyAlignment="1">
      <alignment/>
    </xf>
    <xf numFmtId="164" fontId="3" fillId="0" borderId="0" xfId="15" applyNumberFormat="1" applyFont="1" applyAlignment="1">
      <alignment horizontal="center"/>
    </xf>
    <xf numFmtId="164" fontId="11" fillId="0" borderId="0" xfId="15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0</xdr:colOff>
      <xdr:row>17</xdr:row>
      <xdr:rowOff>57150</xdr:rowOff>
    </xdr:from>
    <xdr:to>
      <xdr:col>22</xdr:col>
      <xdr:colOff>0</xdr:colOff>
      <xdr:row>17</xdr:row>
      <xdr:rowOff>161925</xdr:rowOff>
    </xdr:to>
    <xdr:sp>
      <xdr:nvSpPr>
        <xdr:cNvPr id="1" name="Oval 1"/>
        <xdr:cNvSpPr>
          <a:spLocks/>
        </xdr:cNvSpPr>
      </xdr:nvSpPr>
      <xdr:spPr>
        <a:xfrm>
          <a:off x="16640175" y="35623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21</xdr:row>
      <xdr:rowOff>57150</xdr:rowOff>
    </xdr:from>
    <xdr:to>
      <xdr:col>7</xdr:col>
      <xdr:colOff>133350</xdr:colOff>
      <xdr:row>21</xdr:row>
      <xdr:rowOff>161925</xdr:rowOff>
    </xdr:to>
    <xdr:sp>
      <xdr:nvSpPr>
        <xdr:cNvPr id="2" name="Oval 2"/>
        <xdr:cNvSpPr>
          <a:spLocks/>
        </xdr:cNvSpPr>
      </xdr:nvSpPr>
      <xdr:spPr>
        <a:xfrm>
          <a:off x="4505325" y="4362450"/>
          <a:ext cx="85725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17</xdr:row>
      <xdr:rowOff>57150</xdr:rowOff>
    </xdr:from>
    <xdr:to>
      <xdr:col>8</xdr:col>
      <xdr:colOff>133350</xdr:colOff>
      <xdr:row>17</xdr:row>
      <xdr:rowOff>161925</xdr:rowOff>
    </xdr:to>
    <xdr:sp>
      <xdr:nvSpPr>
        <xdr:cNvPr id="3" name="Oval 3"/>
        <xdr:cNvSpPr>
          <a:spLocks/>
        </xdr:cNvSpPr>
      </xdr:nvSpPr>
      <xdr:spPr>
        <a:xfrm>
          <a:off x="5724525" y="3562350"/>
          <a:ext cx="85725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17</xdr:row>
      <xdr:rowOff>57150</xdr:rowOff>
    </xdr:from>
    <xdr:to>
      <xdr:col>22</xdr:col>
      <xdr:colOff>0</xdr:colOff>
      <xdr:row>17</xdr:row>
      <xdr:rowOff>161925</xdr:rowOff>
    </xdr:to>
    <xdr:sp>
      <xdr:nvSpPr>
        <xdr:cNvPr id="4" name="Oval 4"/>
        <xdr:cNvSpPr>
          <a:spLocks/>
        </xdr:cNvSpPr>
      </xdr:nvSpPr>
      <xdr:spPr>
        <a:xfrm>
          <a:off x="16640175" y="35623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21</xdr:row>
      <xdr:rowOff>57150</xdr:rowOff>
    </xdr:from>
    <xdr:to>
      <xdr:col>7</xdr:col>
      <xdr:colOff>133350</xdr:colOff>
      <xdr:row>21</xdr:row>
      <xdr:rowOff>161925</xdr:rowOff>
    </xdr:to>
    <xdr:sp>
      <xdr:nvSpPr>
        <xdr:cNvPr id="5" name="Oval 5"/>
        <xdr:cNvSpPr>
          <a:spLocks/>
        </xdr:cNvSpPr>
      </xdr:nvSpPr>
      <xdr:spPr>
        <a:xfrm>
          <a:off x="4505325" y="4362450"/>
          <a:ext cx="85725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17</xdr:row>
      <xdr:rowOff>57150</xdr:rowOff>
    </xdr:from>
    <xdr:to>
      <xdr:col>8</xdr:col>
      <xdr:colOff>133350</xdr:colOff>
      <xdr:row>17</xdr:row>
      <xdr:rowOff>161925</xdr:rowOff>
    </xdr:to>
    <xdr:sp>
      <xdr:nvSpPr>
        <xdr:cNvPr id="6" name="Oval 6"/>
        <xdr:cNvSpPr>
          <a:spLocks/>
        </xdr:cNvSpPr>
      </xdr:nvSpPr>
      <xdr:spPr>
        <a:xfrm>
          <a:off x="5724525" y="3562350"/>
          <a:ext cx="85725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17</xdr:row>
      <xdr:rowOff>57150</xdr:rowOff>
    </xdr:from>
    <xdr:to>
      <xdr:col>22</xdr:col>
      <xdr:colOff>0</xdr:colOff>
      <xdr:row>17</xdr:row>
      <xdr:rowOff>161925</xdr:rowOff>
    </xdr:to>
    <xdr:sp>
      <xdr:nvSpPr>
        <xdr:cNvPr id="7" name="Oval 7"/>
        <xdr:cNvSpPr>
          <a:spLocks/>
        </xdr:cNvSpPr>
      </xdr:nvSpPr>
      <xdr:spPr>
        <a:xfrm>
          <a:off x="16640175" y="35623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21</xdr:row>
      <xdr:rowOff>57150</xdr:rowOff>
    </xdr:from>
    <xdr:to>
      <xdr:col>7</xdr:col>
      <xdr:colOff>133350</xdr:colOff>
      <xdr:row>21</xdr:row>
      <xdr:rowOff>161925</xdr:rowOff>
    </xdr:to>
    <xdr:sp>
      <xdr:nvSpPr>
        <xdr:cNvPr id="8" name="Oval 8"/>
        <xdr:cNvSpPr>
          <a:spLocks/>
        </xdr:cNvSpPr>
      </xdr:nvSpPr>
      <xdr:spPr>
        <a:xfrm>
          <a:off x="4505325" y="4362450"/>
          <a:ext cx="85725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17</xdr:row>
      <xdr:rowOff>57150</xdr:rowOff>
    </xdr:from>
    <xdr:to>
      <xdr:col>8</xdr:col>
      <xdr:colOff>133350</xdr:colOff>
      <xdr:row>17</xdr:row>
      <xdr:rowOff>161925</xdr:rowOff>
    </xdr:to>
    <xdr:sp>
      <xdr:nvSpPr>
        <xdr:cNvPr id="9" name="Oval 9"/>
        <xdr:cNvSpPr>
          <a:spLocks/>
        </xdr:cNvSpPr>
      </xdr:nvSpPr>
      <xdr:spPr>
        <a:xfrm>
          <a:off x="5724525" y="3562350"/>
          <a:ext cx="85725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AAB%20Consol%2006.2001(Re-announce)KLS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LSE PL"/>
      <sheetName val="KLSE BS"/>
      <sheetName val="KLSE Notes"/>
      <sheetName val="Consol PL"/>
      <sheetName val="Consol BS"/>
    </sheetNames>
    <sheetDataSet>
      <sheetData sheetId="1">
        <row r="65">
          <cell r="F65">
            <v>-2.795570830096031</v>
          </cell>
          <cell r="G65">
            <v>-2.2451527301404623</v>
          </cell>
        </row>
      </sheetData>
      <sheetData sheetId="3">
        <row r="17">
          <cell r="B17">
            <v>265424</v>
          </cell>
          <cell r="K17">
            <v>5610345</v>
          </cell>
          <cell r="L17">
            <v>9377632</v>
          </cell>
          <cell r="M17">
            <v>470208</v>
          </cell>
          <cell r="N17">
            <v>0</v>
          </cell>
          <cell r="O17">
            <v>270000</v>
          </cell>
          <cell r="P17">
            <v>0</v>
          </cell>
          <cell r="Q17">
            <v>0</v>
          </cell>
          <cell r="R17">
            <v>70800</v>
          </cell>
          <cell r="S17">
            <v>0</v>
          </cell>
          <cell r="T17">
            <v>1406906</v>
          </cell>
          <cell r="U17">
            <v>3174406</v>
          </cell>
          <cell r="V17">
            <v>0</v>
          </cell>
          <cell r="W17">
            <v>0</v>
          </cell>
          <cell r="Y17">
            <v>0</v>
          </cell>
          <cell r="Z17">
            <v>8143960</v>
          </cell>
          <cell r="AA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60000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</row>
        <row r="52">
          <cell r="H52">
            <v>-267260</v>
          </cell>
        </row>
        <row r="55">
          <cell r="B55">
            <v>-45207619</v>
          </cell>
          <cell r="K55">
            <v>2188758</v>
          </cell>
          <cell r="L55">
            <v>4812023</v>
          </cell>
          <cell r="M55">
            <v>-7104492</v>
          </cell>
          <cell r="N55">
            <v>-135059.18</v>
          </cell>
          <cell r="O55">
            <v>-8559</v>
          </cell>
          <cell r="P55">
            <v>-1211970</v>
          </cell>
          <cell r="Q55">
            <v>-17135911</v>
          </cell>
          <cell r="R55">
            <v>4114.600000000006</v>
          </cell>
          <cell r="S55">
            <v>-520</v>
          </cell>
          <cell r="T55">
            <v>290107</v>
          </cell>
          <cell r="U55">
            <v>-5880394</v>
          </cell>
          <cell r="V55">
            <v>-69147</v>
          </cell>
          <cell r="W55">
            <v>-2275</v>
          </cell>
          <cell r="Y55">
            <v>-522119.8</v>
          </cell>
          <cell r="Z55">
            <v>-823263</v>
          </cell>
          <cell r="AA55">
            <v>-7519316</v>
          </cell>
          <cell r="AE55">
            <v>-4407</v>
          </cell>
          <cell r="AF55">
            <v>-4598.93</v>
          </cell>
          <cell r="AG55">
            <v>-1156866.5</v>
          </cell>
          <cell r="AH55">
            <v>204886</v>
          </cell>
          <cell r="AI55">
            <v>-7167</v>
          </cell>
          <cell r="AJ55">
            <v>-6917</v>
          </cell>
          <cell r="AK55">
            <v>0</v>
          </cell>
          <cell r="AL55">
            <v>0</v>
          </cell>
          <cell r="AM55">
            <v>-12243</v>
          </cell>
          <cell r="AN55">
            <v>-15893</v>
          </cell>
          <cell r="AO55">
            <v>-50416</v>
          </cell>
          <cell r="AP55">
            <v>-1717</v>
          </cell>
          <cell r="AQ55">
            <v>-1717</v>
          </cell>
          <cell r="AR55">
            <v>-1624</v>
          </cell>
          <cell r="AS55">
            <v>-11570</v>
          </cell>
          <cell r="AT55">
            <v>-8452</v>
          </cell>
          <cell r="AU55">
            <v>-11214</v>
          </cell>
          <cell r="AV55">
            <v>-7018</v>
          </cell>
          <cell r="AW55">
            <v>-7010</v>
          </cell>
          <cell r="AX55">
            <v>-6918</v>
          </cell>
          <cell r="AY55">
            <v>-1479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S147"/>
  <sheetViews>
    <sheetView tabSelected="1" view="pageBreakPreview" zoomScale="60" zoomScaleNormal="70" workbookViewId="0" topLeftCell="A92">
      <selection activeCell="H98" sqref="H98"/>
    </sheetView>
  </sheetViews>
  <sheetFormatPr defaultColWidth="9.140625" defaultRowHeight="12.75"/>
  <cols>
    <col min="1" max="1" width="4.00390625" style="0" customWidth="1"/>
    <col min="2" max="2" width="5.57421875" style="1" customWidth="1"/>
    <col min="3" max="3" width="2.57421875" style="1" customWidth="1"/>
    <col min="4" max="4" width="3.421875" style="1" customWidth="1"/>
    <col min="5" max="5" width="17.7109375" style="1" customWidth="1"/>
    <col min="6" max="6" width="15.28125" style="1" customWidth="1"/>
    <col min="7" max="10" width="18.28125" style="7" customWidth="1"/>
    <col min="11" max="11" width="3.00390625" style="1" customWidth="1"/>
    <col min="12" max="12" width="9.421875" style="1" customWidth="1"/>
    <col min="13" max="14" width="17.28125" style="1" customWidth="1"/>
    <col min="15" max="16" width="7.8515625" style="1" customWidth="1"/>
    <col min="17" max="17" width="8.8515625" style="1" customWidth="1"/>
    <col min="18" max="18" width="14.28125" style="0" customWidth="1"/>
    <col min="19" max="19" width="14.57421875" style="0" customWidth="1"/>
  </cols>
  <sheetData>
    <row r="3" spans="3:10" ht="30" customHeight="1">
      <c r="C3" s="2"/>
      <c r="D3" s="3"/>
      <c r="E3" s="4" t="s">
        <v>0</v>
      </c>
      <c r="F3" s="3"/>
      <c r="G3" s="5"/>
      <c r="H3" s="5"/>
      <c r="I3" s="5"/>
      <c r="J3" s="6"/>
    </row>
    <row r="5" spans="2:6" ht="15.75">
      <c r="B5" s="7"/>
      <c r="C5" s="7"/>
      <c r="D5" s="7"/>
      <c r="E5" s="7"/>
      <c r="F5" s="7"/>
    </row>
    <row r="6" spans="2:7" ht="15.75">
      <c r="B6" s="7"/>
      <c r="D6" s="7" t="s">
        <v>1</v>
      </c>
      <c r="E6" s="7"/>
      <c r="F6" s="7"/>
      <c r="G6" s="7" t="s">
        <v>2</v>
      </c>
    </row>
    <row r="7" spans="2:6" ht="15.75">
      <c r="B7" s="7"/>
      <c r="D7" s="7" t="s">
        <v>3</v>
      </c>
      <c r="E7" s="7"/>
      <c r="F7" s="7"/>
    </row>
    <row r="8" spans="2:7" ht="15.75">
      <c r="B8" s="7"/>
      <c r="D8" s="7" t="s">
        <v>4</v>
      </c>
      <c r="E8" s="7"/>
      <c r="F8" s="7"/>
      <c r="G8" s="7" t="s">
        <v>5</v>
      </c>
    </row>
    <row r="9" spans="2:7" ht="15.75">
      <c r="B9" s="7"/>
      <c r="C9" s="7" t="s">
        <v>6</v>
      </c>
      <c r="D9" s="7" t="s">
        <v>7</v>
      </c>
      <c r="E9" s="7"/>
      <c r="F9" s="7"/>
      <c r="G9" s="8" t="s">
        <v>8</v>
      </c>
    </row>
    <row r="10" spans="2:7" ht="15.75">
      <c r="B10" s="7"/>
      <c r="C10" s="7" t="s">
        <v>6</v>
      </c>
      <c r="D10" s="7" t="s">
        <v>9</v>
      </c>
      <c r="E10" s="7"/>
      <c r="F10" s="7"/>
      <c r="G10" s="7" t="s">
        <v>10</v>
      </c>
    </row>
    <row r="11" spans="2:7" ht="15.75">
      <c r="B11" s="7"/>
      <c r="C11" s="7" t="s">
        <v>11</v>
      </c>
      <c r="D11" s="7" t="s">
        <v>12</v>
      </c>
      <c r="E11" s="7"/>
      <c r="F11" s="7"/>
      <c r="G11" s="9" t="s">
        <v>13</v>
      </c>
    </row>
    <row r="12" spans="2:7" ht="15.75">
      <c r="B12" s="7"/>
      <c r="C12" s="7" t="s">
        <v>6</v>
      </c>
      <c r="D12" s="7" t="s">
        <v>14</v>
      </c>
      <c r="E12" s="7"/>
      <c r="F12" s="7"/>
      <c r="G12" s="7" t="s">
        <v>15</v>
      </c>
    </row>
    <row r="13" spans="2:7" ht="15.75">
      <c r="B13" s="7"/>
      <c r="C13" s="7" t="s">
        <v>6</v>
      </c>
      <c r="D13" s="7" t="s">
        <v>16</v>
      </c>
      <c r="E13" s="7"/>
      <c r="F13" s="7"/>
      <c r="G13" s="7" t="s">
        <v>17</v>
      </c>
    </row>
    <row r="14" spans="2:6" ht="15.75">
      <c r="B14" s="7"/>
      <c r="C14" s="7"/>
      <c r="D14" s="7"/>
      <c r="E14" s="7"/>
      <c r="F14" s="7"/>
    </row>
    <row r="15" spans="2:6" ht="15.75">
      <c r="B15" s="7"/>
      <c r="C15" s="7"/>
      <c r="D15" s="7"/>
      <c r="E15" s="7"/>
      <c r="F15" s="7"/>
    </row>
    <row r="16" spans="2:6" ht="15.75">
      <c r="B16" s="7"/>
      <c r="C16" s="7" t="s">
        <v>6</v>
      </c>
      <c r="D16" s="8" t="s">
        <v>18</v>
      </c>
      <c r="E16" s="7"/>
      <c r="F16" s="10" t="s">
        <v>19</v>
      </c>
    </row>
    <row r="17" spans="2:6" ht="15.75">
      <c r="B17" s="7"/>
      <c r="C17" s="7"/>
      <c r="D17" s="8"/>
      <c r="E17" s="7"/>
      <c r="F17" s="7"/>
    </row>
    <row r="18" spans="2:10" ht="15.75">
      <c r="B18" s="7"/>
      <c r="C18" s="7" t="s">
        <v>6</v>
      </c>
      <c r="D18" s="8" t="s">
        <v>20</v>
      </c>
      <c r="E18" s="7"/>
      <c r="F18" s="11" t="s">
        <v>21</v>
      </c>
      <c r="G18" s="12" t="s">
        <v>22</v>
      </c>
      <c r="H18" s="12" t="s">
        <v>23</v>
      </c>
      <c r="I18" s="12" t="s">
        <v>24</v>
      </c>
      <c r="J18" s="13" t="s">
        <v>25</v>
      </c>
    </row>
    <row r="19" spans="2:7" ht="15.75">
      <c r="B19" s="7"/>
      <c r="C19" s="7"/>
      <c r="D19" s="8"/>
      <c r="E19" s="7"/>
      <c r="F19" s="14"/>
      <c r="G19" s="14"/>
    </row>
    <row r="20" spans="2:7" ht="15.75">
      <c r="B20" s="7"/>
      <c r="C20" s="7"/>
      <c r="D20" s="8"/>
      <c r="E20" s="7" t="s">
        <v>26</v>
      </c>
      <c r="F20" s="14"/>
      <c r="G20" s="14"/>
    </row>
    <row r="21" spans="2:7" ht="15.75">
      <c r="B21" s="7"/>
      <c r="C21" s="7"/>
      <c r="D21" s="8"/>
      <c r="E21" s="7"/>
      <c r="F21" s="14" t="s">
        <v>27</v>
      </c>
      <c r="G21" s="14"/>
    </row>
    <row r="22" spans="2:9" ht="15.75">
      <c r="B22" s="7"/>
      <c r="C22" s="7"/>
      <c r="D22" s="8"/>
      <c r="E22" s="7" t="s">
        <v>28</v>
      </c>
      <c r="F22" s="7" t="s">
        <v>29</v>
      </c>
      <c r="G22" s="15"/>
      <c r="H22" s="16" t="s">
        <v>30</v>
      </c>
      <c r="I22" s="16"/>
    </row>
    <row r="23" spans="2:14" ht="15.75">
      <c r="B23" s="7"/>
      <c r="C23" s="7"/>
      <c r="D23" s="7"/>
      <c r="E23" s="7"/>
      <c r="F23" s="7"/>
      <c r="M23" s="17"/>
      <c r="N23" s="17"/>
    </row>
    <row r="24" spans="2:14" ht="15.75">
      <c r="B24" s="8" t="s">
        <v>31</v>
      </c>
      <c r="C24" s="7"/>
      <c r="D24" s="7"/>
      <c r="E24" s="7"/>
      <c r="F24" s="7"/>
      <c r="M24" s="18" t="s">
        <v>32</v>
      </c>
      <c r="N24" s="19"/>
    </row>
    <row r="25" spans="2:14" ht="15.75">
      <c r="B25" s="7"/>
      <c r="C25" s="7"/>
      <c r="D25" s="7"/>
      <c r="E25" s="7"/>
      <c r="F25" s="7"/>
      <c r="M25" s="17"/>
      <c r="N25" s="17"/>
    </row>
    <row r="26" spans="2:14" ht="15.75">
      <c r="B26" s="20"/>
      <c r="C26" s="21"/>
      <c r="D26" s="21"/>
      <c r="E26" s="21"/>
      <c r="F26" s="21"/>
      <c r="G26" s="22" t="s">
        <v>33</v>
      </c>
      <c r="H26" s="23"/>
      <c r="I26" s="24" t="s">
        <v>34</v>
      </c>
      <c r="J26" s="25"/>
      <c r="M26" s="26" t="s">
        <v>35</v>
      </c>
      <c r="N26" s="26" t="s">
        <v>36</v>
      </c>
    </row>
    <row r="27" spans="2:14" ht="12.75">
      <c r="B27" s="27"/>
      <c r="C27" s="28"/>
      <c r="D27" s="28"/>
      <c r="E27" s="28"/>
      <c r="F27" s="28"/>
      <c r="G27" s="29" t="s">
        <v>37</v>
      </c>
      <c r="H27" s="29" t="s">
        <v>36</v>
      </c>
      <c r="I27" s="30" t="s">
        <v>37</v>
      </c>
      <c r="J27" s="30" t="s">
        <v>36</v>
      </c>
      <c r="M27" s="31" t="s">
        <v>38</v>
      </c>
      <c r="N27" s="31" t="s">
        <v>39</v>
      </c>
    </row>
    <row r="28" spans="2:14" ht="12.75">
      <c r="B28" s="27"/>
      <c r="C28" s="28"/>
      <c r="D28" s="28"/>
      <c r="E28" s="28"/>
      <c r="F28" s="28"/>
      <c r="G28" s="32" t="s">
        <v>40</v>
      </c>
      <c r="H28" s="33" t="s">
        <v>39</v>
      </c>
      <c r="I28" s="34" t="s">
        <v>41</v>
      </c>
      <c r="J28" s="34" t="s">
        <v>39</v>
      </c>
      <c r="M28" s="31" t="s">
        <v>42</v>
      </c>
      <c r="N28" s="31" t="s">
        <v>43</v>
      </c>
    </row>
    <row r="29" spans="2:14" ht="12.75">
      <c r="B29" s="27"/>
      <c r="C29" s="28"/>
      <c r="D29" s="28"/>
      <c r="E29" s="28"/>
      <c r="F29" s="28"/>
      <c r="G29" s="35"/>
      <c r="H29" s="33" t="s">
        <v>44</v>
      </c>
      <c r="I29" s="36"/>
      <c r="J29" s="34" t="s">
        <v>45</v>
      </c>
      <c r="M29" s="31" t="s">
        <v>44</v>
      </c>
      <c r="N29" s="31" t="s">
        <v>46</v>
      </c>
    </row>
    <row r="30" spans="2:14" ht="12.75">
      <c r="B30" s="27"/>
      <c r="C30" s="28"/>
      <c r="D30" s="28"/>
      <c r="E30" s="28"/>
      <c r="F30" s="28"/>
      <c r="G30" s="35"/>
      <c r="H30" s="33"/>
      <c r="I30" s="36"/>
      <c r="J30" s="34"/>
      <c r="M30" s="37"/>
      <c r="N30" s="37"/>
    </row>
    <row r="31" spans="2:14" ht="12.75">
      <c r="B31" s="27"/>
      <c r="C31" s="28"/>
      <c r="D31" s="28"/>
      <c r="E31" s="28"/>
      <c r="F31" s="28"/>
      <c r="G31" s="35"/>
      <c r="H31" s="33"/>
      <c r="I31" s="36"/>
      <c r="J31" s="34"/>
      <c r="M31" s="37"/>
      <c r="N31" s="37"/>
    </row>
    <row r="32" spans="2:14" ht="12.75">
      <c r="B32" s="27"/>
      <c r="C32" s="28"/>
      <c r="D32" s="28"/>
      <c r="E32" s="28"/>
      <c r="F32" s="28"/>
      <c r="G32" s="38" t="s">
        <v>19</v>
      </c>
      <c r="H32" s="38" t="s">
        <v>47</v>
      </c>
      <c r="I32" s="39" t="s">
        <v>19</v>
      </c>
      <c r="J32" s="39" t="s">
        <v>47</v>
      </c>
      <c r="M32" s="40"/>
      <c r="N32" s="40"/>
    </row>
    <row r="33" spans="2:14" ht="12.75">
      <c r="B33" s="41"/>
      <c r="C33" s="28"/>
      <c r="D33" s="28"/>
      <c r="E33" s="28"/>
      <c r="F33" s="28"/>
      <c r="G33" s="42" t="s">
        <v>48</v>
      </c>
      <c r="H33" s="42" t="s">
        <v>48</v>
      </c>
      <c r="I33" s="43" t="s">
        <v>48</v>
      </c>
      <c r="J33" s="43" t="s">
        <v>48</v>
      </c>
      <c r="M33" s="44"/>
      <c r="N33" s="44"/>
    </row>
    <row r="34" spans="2:14" ht="12.75">
      <c r="B34" s="20"/>
      <c r="C34" s="21"/>
      <c r="D34" s="45"/>
      <c r="E34" s="21"/>
      <c r="F34" s="21"/>
      <c r="G34" s="46"/>
      <c r="H34" s="46"/>
      <c r="I34" s="47"/>
      <c r="J34" s="47"/>
      <c r="M34" s="48"/>
      <c r="N34" s="48"/>
    </row>
    <row r="35" spans="2:14" ht="12.75">
      <c r="B35" s="49" t="s">
        <v>49</v>
      </c>
      <c r="C35" s="50" t="s">
        <v>50</v>
      </c>
      <c r="D35" s="51"/>
      <c r="E35" s="50" t="s">
        <v>51</v>
      </c>
      <c r="F35" s="50"/>
      <c r="G35" s="52">
        <v>5810</v>
      </c>
      <c r="H35" s="53">
        <v>9113</v>
      </c>
      <c r="I35" s="54">
        <v>28389</v>
      </c>
      <c r="J35" s="54">
        <v>33132</v>
      </c>
      <c r="M35" s="55">
        <v>31406</v>
      </c>
      <c r="N35" s="55"/>
    </row>
    <row r="36" spans="2:14" ht="12.75">
      <c r="B36" s="41"/>
      <c r="C36" s="56"/>
      <c r="D36" s="57"/>
      <c r="E36" s="56"/>
      <c r="F36" s="56"/>
      <c r="G36" s="58"/>
      <c r="H36" s="58"/>
      <c r="I36" s="59"/>
      <c r="J36" s="59"/>
      <c r="M36" s="60"/>
      <c r="N36" s="60"/>
    </row>
    <row r="37" spans="2:19" ht="12.75">
      <c r="B37" s="41"/>
      <c r="C37" s="61" t="s">
        <v>52</v>
      </c>
      <c r="D37" s="57"/>
      <c r="E37" s="61" t="s">
        <v>53</v>
      </c>
      <c r="F37" s="61"/>
      <c r="G37" s="52">
        <v>0</v>
      </c>
      <c r="H37" s="52">
        <v>0</v>
      </c>
      <c r="I37" s="59">
        <v>0</v>
      </c>
      <c r="J37" s="59">
        <v>0</v>
      </c>
      <c r="M37" s="60">
        <v>0</v>
      </c>
      <c r="N37" s="60"/>
      <c r="R37" t="s">
        <v>54</v>
      </c>
      <c r="S37" t="s">
        <v>55</v>
      </c>
    </row>
    <row r="38" spans="2:19" ht="12.75">
      <c r="B38" s="20"/>
      <c r="C38" s="21" t="s">
        <v>56</v>
      </c>
      <c r="D38" s="45"/>
      <c r="E38" s="21" t="s">
        <v>57</v>
      </c>
      <c r="F38" s="21"/>
      <c r="G38" s="62">
        <v>-191.07380000000012</v>
      </c>
      <c r="H38" s="62">
        <v>3338</v>
      </c>
      <c r="I38" s="63">
        <v>1827.9261999999999</v>
      </c>
      <c r="J38" s="63">
        <v>4104</v>
      </c>
      <c r="M38" s="64">
        <v>2019</v>
      </c>
      <c r="N38" s="64"/>
      <c r="R38" s="65" t="s">
        <v>58</v>
      </c>
      <c r="S38" s="65" t="s">
        <v>58</v>
      </c>
    </row>
    <row r="39" spans="2:14" ht="12.75">
      <c r="B39" s="66" t="s">
        <v>59</v>
      </c>
      <c r="C39" s="21" t="s">
        <v>50</v>
      </c>
      <c r="D39" s="45"/>
      <c r="E39" s="21" t="s">
        <v>60</v>
      </c>
      <c r="F39" s="21"/>
      <c r="G39" s="67"/>
      <c r="H39" s="67"/>
      <c r="I39" s="63"/>
      <c r="J39" s="63"/>
      <c r="M39" s="64"/>
      <c r="N39" s="64"/>
    </row>
    <row r="40" spans="2:19" ht="12.75">
      <c r="B40" s="27"/>
      <c r="C40" s="50"/>
      <c r="D40" s="51"/>
      <c r="E40" s="50" t="s">
        <v>61</v>
      </c>
      <c r="F40" s="50"/>
      <c r="G40" s="52"/>
      <c r="H40" s="52"/>
      <c r="I40" s="54"/>
      <c r="J40" s="54"/>
      <c r="M40" s="55"/>
      <c r="N40" s="55"/>
      <c r="R40" s="68">
        <v>4416</v>
      </c>
      <c r="S40" s="68">
        <f>+R40/2</f>
        <v>2208</v>
      </c>
    </row>
    <row r="41" spans="2:19" ht="12.75">
      <c r="B41" s="27"/>
      <c r="C41" s="50"/>
      <c r="D41" s="51"/>
      <c r="E41" s="50" t="s">
        <v>62</v>
      </c>
      <c r="F41" s="50"/>
      <c r="G41" s="52"/>
      <c r="H41" s="52"/>
      <c r="I41" s="54"/>
      <c r="J41" s="54"/>
      <c r="M41" s="55"/>
      <c r="N41" s="55"/>
      <c r="Q41" s="1" t="s">
        <v>63</v>
      </c>
      <c r="R41" s="68">
        <v>29473</v>
      </c>
      <c r="S41" s="68">
        <f>+R41/2</f>
        <v>14736.5</v>
      </c>
    </row>
    <row r="42" spans="2:19" ht="12.75">
      <c r="B42" s="27"/>
      <c r="C42" s="50"/>
      <c r="D42" s="51"/>
      <c r="E42" s="69" t="s">
        <v>64</v>
      </c>
      <c r="F42" s="69"/>
      <c r="G42" s="52"/>
      <c r="H42" s="52"/>
      <c r="I42" s="54"/>
      <c r="J42" s="54"/>
      <c r="M42" s="70"/>
      <c r="N42" s="55"/>
      <c r="Q42" s="1" t="s">
        <v>65</v>
      </c>
      <c r="R42" s="68">
        <v>1363</v>
      </c>
      <c r="S42" s="68">
        <f>+R42/2</f>
        <v>681.5</v>
      </c>
    </row>
    <row r="43" spans="2:19" ht="12.75">
      <c r="B43" s="41"/>
      <c r="C43" s="61"/>
      <c r="D43" s="57"/>
      <c r="E43" s="61" t="s">
        <v>66</v>
      </c>
      <c r="F43" s="61"/>
      <c r="G43" s="58">
        <v>-18945</v>
      </c>
      <c r="H43" s="58">
        <v>2960</v>
      </c>
      <c r="I43" s="59">
        <v>-20219</v>
      </c>
      <c r="J43" s="59">
        <v>2992</v>
      </c>
      <c r="M43" s="60">
        <v>-1274</v>
      </c>
      <c r="N43" s="60"/>
      <c r="R43" s="68">
        <f>+R40-R41-R42</f>
        <v>-26420</v>
      </c>
      <c r="S43" s="68">
        <f>+S40-S41-S42</f>
        <v>-13210</v>
      </c>
    </row>
    <row r="44" spans="2:19" ht="12.75">
      <c r="B44" s="41"/>
      <c r="C44" s="61" t="s">
        <v>52</v>
      </c>
      <c r="D44" s="57"/>
      <c r="E44" s="61" t="s">
        <v>67</v>
      </c>
      <c r="F44" s="61"/>
      <c r="G44" s="62">
        <v>-19893.316000000006</v>
      </c>
      <c r="H44" s="62">
        <v>-21479</v>
      </c>
      <c r="I44" s="59">
        <v>-66178.316</v>
      </c>
      <c r="J44" s="59">
        <v>-66118</v>
      </c>
      <c r="L44" s="71"/>
      <c r="M44" s="60">
        <v>-46285</v>
      </c>
      <c r="N44" s="60"/>
      <c r="O44" s="71"/>
      <c r="P44" s="71"/>
      <c r="Q44" s="1" t="s">
        <v>68</v>
      </c>
      <c r="R44" s="68">
        <v>1954</v>
      </c>
      <c r="S44" s="68">
        <f>+R44/2</f>
        <v>977</v>
      </c>
    </row>
    <row r="45" spans="2:19" ht="12.75">
      <c r="B45" s="41"/>
      <c r="C45" s="72" t="s">
        <v>56</v>
      </c>
      <c r="D45" s="57"/>
      <c r="E45" s="61" t="s">
        <v>69</v>
      </c>
      <c r="F45" s="61"/>
      <c r="G45" s="62">
        <v>-439.46849999999995</v>
      </c>
      <c r="H45" s="62">
        <v>-422</v>
      </c>
      <c r="I45" s="59">
        <v>-1468.4685</v>
      </c>
      <c r="J45" s="59">
        <v>-2198</v>
      </c>
      <c r="L45" s="71"/>
      <c r="M45" s="60">
        <v>-1029</v>
      </c>
      <c r="N45" s="60"/>
      <c r="O45" s="71"/>
      <c r="P45" s="71"/>
      <c r="R45" s="68">
        <f>+R43-R44</f>
        <v>-28374</v>
      </c>
      <c r="S45" s="68">
        <f>+S43-S44</f>
        <v>-14187</v>
      </c>
    </row>
    <row r="46" spans="2:19" ht="12.75">
      <c r="B46" s="41"/>
      <c r="C46" s="61" t="s">
        <v>70</v>
      </c>
      <c r="D46" s="57"/>
      <c r="E46" s="61" t="s">
        <v>71</v>
      </c>
      <c r="F46" s="61"/>
      <c r="G46" s="62">
        <v>-1705.325</v>
      </c>
      <c r="H46" s="62">
        <v>0</v>
      </c>
      <c r="I46" s="59">
        <v>2859.675</v>
      </c>
      <c r="J46" s="59">
        <v>468</v>
      </c>
      <c r="L46" s="71"/>
      <c r="M46" s="60">
        <v>4565</v>
      </c>
      <c r="N46" s="60"/>
      <c r="O46" s="71"/>
      <c r="P46" s="71"/>
      <c r="Q46" s="1" t="s">
        <v>72</v>
      </c>
      <c r="R46" s="68">
        <v>-214</v>
      </c>
      <c r="S46" s="68">
        <f>+R46/2</f>
        <v>-107</v>
      </c>
    </row>
    <row r="47" spans="2:19" ht="12.75">
      <c r="B47" s="27"/>
      <c r="C47" s="50" t="s">
        <v>73</v>
      </c>
      <c r="D47" s="51"/>
      <c r="E47" s="50" t="s">
        <v>74</v>
      </c>
      <c r="F47" s="50"/>
      <c r="G47" s="52"/>
      <c r="H47" s="52"/>
      <c r="I47" s="54"/>
      <c r="J47" s="54"/>
      <c r="M47" s="55"/>
      <c r="N47" s="55"/>
      <c r="R47" s="68">
        <f>+R45-R46</f>
        <v>-28160</v>
      </c>
      <c r="S47" s="68">
        <f>+S45-S46</f>
        <v>-14080</v>
      </c>
    </row>
    <row r="48" spans="2:19" ht="12.75">
      <c r="B48" s="27"/>
      <c r="C48" s="50"/>
      <c r="D48" s="51"/>
      <c r="E48" s="50" t="s">
        <v>75</v>
      </c>
      <c r="F48" s="50"/>
      <c r="G48" s="52"/>
      <c r="H48" s="52"/>
      <c r="I48" s="54"/>
      <c r="J48" s="54"/>
      <c r="M48" s="55"/>
      <c r="N48" s="55"/>
      <c r="Q48" s="1" t="s">
        <v>76</v>
      </c>
      <c r="R48" s="73" t="e">
        <f>+#REF!/188275</f>
        <v>#REF!</v>
      </c>
      <c r="S48" s="73" t="e">
        <f>+#REF!/188275</f>
        <v>#REF!</v>
      </c>
    </row>
    <row r="49" spans="2:14" ht="12.75">
      <c r="B49" s="27"/>
      <c r="C49" s="50"/>
      <c r="D49" s="51"/>
      <c r="E49" s="50" t="s">
        <v>77</v>
      </c>
      <c r="F49" s="50"/>
      <c r="G49" s="52">
        <v>-40983</v>
      </c>
      <c r="H49" s="52">
        <v>-18940</v>
      </c>
      <c r="I49" s="54">
        <v>85006</v>
      </c>
      <c r="J49" s="54">
        <v>-64856</v>
      </c>
      <c r="M49" s="55">
        <v>-44023</v>
      </c>
      <c r="N49" s="55"/>
    </row>
    <row r="50" spans="2:16" ht="12.75">
      <c r="B50" s="20"/>
      <c r="C50" s="21" t="s">
        <v>78</v>
      </c>
      <c r="D50" s="45"/>
      <c r="E50" s="21" t="s">
        <v>79</v>
      </c>
      <c r="F50" s="21"/>
      <c r="G50" s="67"/>
      <c r="H50" s="67"/>
      <c r="I50" s="63"/>
      <c r="J50" s="63"/>
      <c r="L50" s="71"/>
      <c r="M50" s="64"/>
      <c r="N50" s="64"/>
      <c r="O50" s="71"/>
      <c r="P50" s="71"/>
    </row>
    <row r="51" spans="2:14" ht="12.75">
      <c r="B51" s="27"/>
      <c r="C51" s="50"/>
      <c r="D51" s="51"/>
      <c r="E51" s="50" t="s">
        <v>80</v>
      </c>
      <c r="F51" s="50"/>
      <c r="G51" s="52">
        <v>-267</v>
      </c>
      <c r="H51" s="52">
        <v>722</v>
      </c>
      <c r="I51" s="54">
        <v>-267.26</v>
      </c>
      <c r="J51" s="54">
        <v>2715</v>
      </c>
      <c r="M51" s="55">
        <v>0</v>
      </c>
      <c r="N51" s="55"/>
    </row>
    <row r="52" spans="2:14" ht="12.75">
      <c r="B52" s="20"/>
      <c r="C52" s="21" t="s">
        <v>81</v>
      </c>
      <c r="D52" s="45"/>
      <c r="E52" s="21" t="s">
        <v>82</v>
      </c>
      <c r="F52" s="21"/>
      <c r="G52" s="67"/>
      <c r="H52" s="67"/>
      <c r="I52" s="63"/>
      <c r="J52" s="63"/>
      <c r="M52" s="64"/>
      <c r="N52" s="64"/>
    </row>
    <row r="53" spans="2:14" ht="12.75">
      <c r="B53" s="27"/>
      <c r="C53" s="50"/>
      <c r="D53" s="51"/>
      <c r="E53" s="50" t="s">
        <v>83</v>
      </c>
      <c r="F53" s="50"/>
      <c r="G53" s="52">
        <v>-41250</v>
      </c>
      <c r="H53" s="52">
        <v>-18219</v>
      </c>
      <c r="I53" s="54">
        <v>-85273</v>
      </c>
      <c r="J53" s="54">
        <v>-62141</v>
      </c>
      <c r="M53" s="55">
        <v>-44023</v>
      </c>
      <c r="N53" s="55"/>
    </row>
    <row r="54" spans="2:14" ht="12.75">
      <c r="B54" s="27"/>
      <c r="C54" s="50"/>
      <c r="D54" s="51"/>
      <c r="E54" s="74" t="s">
        <v>84</v>
      </c>
      <c r="F54" s="50"/>
      <c r="G54" s="52"/>
      <c r="H54" s="52"/>
      <c r="I54" s="54"/>
      <c r="J54" s="54"/>
      <c r="M54" s="55"/>
      <c r="N54" s="55"/>
    </row>
    <row r="55" spans="2:14" ht="12.75">
      <c r="B55" s="27"/>
      <c r="C55" s="50"/>
      <c r="D55" s="51"/>
      <c r="E55" s="74" t="s">
        <v>85</v>
      </c>
      <c r="F55" s="50"/>
      <c r="G55" s="52"/>
      <c r="H55" s="52"/>
      <c r="I55" s="54"/>
      <c r="J55" s="54"/>
      <c r="M55" s="55"/>
      <c r="N55" s="55"/>
    </row>
    <row r="56" spans="2:14" ht="12.75">
      <c r="B56" s="20"/>
      <c r="C56" s="21" t="s">
        <v>86</v>
      </c>
      <c r="D56" s="45"/>
      <c r="E56" s="21" t="s">
        <v>87</v>
      </c>
      <c r="F56" s="21"/>
      <c r="G56" s="62">
        <v>1222</v>
      </c>
      <c r="H56" s="62">
        <v>-406</v>
      </c>
      <c r="I56" s="63">
        <v>-7293</v>
      </c>
      <c r="J56" s="63">
        <v>-2424</v>
      </c>
      <c r="M56" s="64">
        <v>-8515</v>
      </c>
      <c r="N56" s="64"/>
    </row>
    <row r="57" spans="2:14" ht="12.75">
      <c r="B57" s="20"/>
      <c r="C57" s="21" t="s">
        <v>88</v>
      </c>
      <c r="D57" s="45" t="s">
        <v>88</v>
      </c>
      <c r="E57" s="21" t="s">
        <v>89</v>
      </c>
      <c r="F57" s="21"/>
      <c r="G57" s="67"/>
      <c r="H57" s="67"/>
      <c r="I57" s="63"/>
      <c r="J57" s="63"/>
      <c r="M57" s="64"/>
      <c r="N57" s="64"/>
    </row>
    <row r="58" spans="2:14" ht="12.75">
      <c r="B58" s="27"/>
      <c r="C58" s="50"/>
      <c r="D58" s="51"/>
      <c r="E58" s="50" t="s">
        <v>90</v>
      </c>
      <c r="F58" s="50"/>
      <c r="G58" s="52">
        <v>-40028</v>
      </c>
      <c r="H58" s="52">
        <v>-18625</v>
      </c>
      <c r="I58" s="54">
        <v>-92566</v>
      </c>
      <c r="J58" s="54">
        <v>-64565</v>
      </c>
      <c r="M58" s="55">
        <v>-52538</v>
      </c>
      <c r="N58" s="55"/>
    </row>
    <row r="59" spans="2:14" ht="12.75">
      <c r="B59" s="41"/>
      <c r="C59" s="61"/>
      <c r="D59" s="57" t="s">
        <v>91</v>
      </c>
      <c r="E59" s="61" t="s">
        <v>92</v>
      </c>
      <c r="F59" s="61"/>
      <c r="G59" s="58"/>
      <c r="H59" s="58"/>
      <c r="I59" s="59">
        <v>0</v>
      </c>
      <c r="J59" s="59"/>
      <c r="M59" s="60"/>
      <c r="N59" s="60"/>
    </row>
    <row r="60" spans="2:14" ht="12.75">
      <c r="B60" s="75"/>
      <c r="C60" s="50" t="s">
        <v>93</v>
      </c>
      <c r="D60" s="51"/>
      <c r="E60" s="74" t="s">
        <v>94</v>
      </c>
      <c r="F60" s="50"/>
      <c r="G60" s="52"/>
      <c r="H60" s="52"/>
      <c r="I60" s="54"/>
      <c r="J60" s="54"/>
      <c r="M60" s="55"/>
      <c r="N60" s="55"/>
    </row>
    <row r="61" spans="2:14" ht="12.75">
      <c r="B61" s="27"/>
      <c r="C61" s="50"/>
      <c r="D61" s="51"/>
      <c r="E61" s="74" t="s">
        <v>95</v>
      </c>
      <c r="F61" s="50"/>
      <c r="G61" s="52"/>
      <c r="H61" s="52"/>
      <c r="I61" s="54"/>
      <c r="J61" s="54"/>
      <c r="M61" s="55"/>
      <c r="N61" s="55"/>
    </row>
    <row r="62" spans="2:14" ht="12.75">
      <c r="B62" s="76"/>
      <c r="C62" s="21" t="s">
        <v>96</v>
      </c>
      <c r="D62" s="45"/>
      <c r="E62" s="21" t="s">
        <v>97</v>
      </c>
      <c r="F62" s="21"/>
      <c r="G62" s="67"/>
      <c r="H62" s="67"/>
      <c r="I62" s="63"/>
      <c r="J62" s="63"/>
      <c r="M62" s="64"/>
      <c r="N62" s="64"/>
    </row>
    <row r="63" spans="2:14" ht="12.75">
      <c r="B63" s="27"/>
      <c r="C63" s="50"/>
      <c r="D63" s="51"/>
      <c r="E63" s="50" t="s">
        <v>98</v>
      </c>
      <c r="F63" s="50"/>
      <c r="G63" s="52"/>
      <c r="H63" s="52"/>
      <c r="I63" s="54"/>
      <c r="J63" s="54"/>
      <c r="M63" s="55"/>
      <c r="N63" s="55"/>
    </row>
    <row r="64" spans="2:17" s="77" customFormat="1" ht="12.75">
      <c r="B64" s="41"/>
      <c r="C64" s="61"/>
      <c r="D64" s="57"/>
      <c r="E64" s="61" t="s">
        <v>99</v>
      </c>
      <c r="F64" s="61"/>
      <c r="G64" s="58">
        <v>-40028</v>
      </c>
      <c r="H64" s="58">
        <v>-18625</v>
      </c>
      <c r="I64" s="59">
        <v>-92566</v>
      </c>
      <c r="J64" s="59">
        <v>-64565</v>
      </c>
      <c r="K64" s="69"/>
      <c r="L64" s="69"/>
      <c r="M64" s="60">
        <v>-52538</v>
      </c>
      <c r="N64" s="60"/>
      <c r="O64" s="69"/>
      <c r="P64" s="69"/>
      <c r="Q64" s="69"/>
    </row>
    <row r="65" spans="2:14" ht="12.75">
      <c r="B65" s="78"/>
      <c r="C65" s="72" t="s">
        <v>100</v>
      </c>
      <c r="D65" s="79" t="s">
        <v>88</v>
      </c>
      <c r="E65" s="72" t="s">
        <v>101</v>
      </c>
      <c r="F65" s="72"/>
      <c r="G65" s="62"/>
      <c r="H65" s="62">
        <v>0</v>
      </c>
      <c r="I65" s="80">
        <v>0</v>
      </c>
      <c r="J65" s="80">
        <v>0</v>
      </c>
      <c r="M65" s="81"/>
      <c r="N65" s="81"/>
    </row>
    <row r="66" spans="2:14" ht="12.75">
      <c r="B66" s="78"/>
      <c r="C66" s="72"/>
      <c r="D66" s="79" t="s">
        <v>91</v>
      </c>
      <c r="E66" s="82" t="s">
        <v>92</v>
      </c>
      <c r="F66" s="83"/>
      <c r="G66" s="84"/>
      <c r="H66" s="84">
        <v>0</v>
      </c>
      <c r="I66" s="85">
        <v>0</v>
      </c>
      <c r="J66" s="85">
        <v>0</v>
      </c>
      <c r="M66" s="81"/>
      <c r="N66" s="86"/>
    </row>
    <row r="67" spans="2:14" ht="12.75">
      <c r="B67" s="20"/>
      <c r="C67" s="21"/>
      <c r="D67" s="45" t="s">
        <v>102</v>
      </c>
      <c r="E67" s="21" t="s">
        <v>103</v>
      </c>
      <c r="F67" s="21"/>
      <c r="G67" s="67"/>
      <c r="H67" s="67"/>
      <c r="I67" s="63"/>
      <c r="J67" s="63"/>
      <c r="M67" s="64"/>
      <c r="N67" s="64"/>
    </row>
    <row r="68" spans="2:14" ht="12.75">
      <c r="B68" s="41"/>
      <c r="C68" s="61"/>
      <c r="D68" s="57"/>
      <c r="E68" s="61" t="s">
        <v>104</v>
      </c>
      <c r="F68" s="61"/>
      <c r="G68" s="58"/>
      <c r="H68" s="58">
        <v>0</v>
      </c>
      <c r="I68" s="59"/>
      <c r="J68" s="59">
        <v>0</v>
      </c>
      <c r="M68" s="60"/>
      <c r="N68" s="60"/>
    </row>
    <row r="69" spans="2:14" ht="12.75">
      <c r="B69" s="20"/>
      <c r="C69" s="21" t="s">
        <v>105</v>
      </c>
      <c r="D69" s="45"/>
      <c r="E69" s="87" t="s">
        <v>106</v>
      </c>
      <c r="F69" s="87"/>
      <c r="G69" s="67"/>
      <c r="H69" s="67"/>
      <c r="I69" s="63"/>
      <c r="J69" s="63"/>
      <c r="M69" s="64"/>
      <c r="N69" s="64"/>
    </row>
    <row r="70" spans="2:14" ht="12.75">
      <c r="B70" s="41"/>
      <c r="C70" s="61"/>
      <c r="D70" s="57"/>
      <c r="E70" s="61" t="s">
        <v>107</v>
      </c>
      <c r="F70" s="61"/>
      <c r="G70" s="58">
        <v>-40028</v>
      </c>
      <c r="H70" s="58">
        <v>-18625</v>
      </c>
      <c r="I70" s="59">
        <v>-92566</v>
      </c>
      <c r="J70" s="59">
        <v>-64565</v>
      </c>
      <c r="M70" s="60">
        <v>-52538</v>
      </c>
      <c r="N70" s="60"/>
    </row>
    <row r="71" spans="2:14" ht="12.75">
      <c r="B71" s="66" t="s">
        <v>108</v>
      </c>
      <c r="C71" s="88" t="s">
        <v>50</v>
      </c>
      <c r="D71" s="45"/>
      <c r="E71" s="21" t="s">
        <v>109</v>
      </c>
      <c r="F71" s="21"/>
      <c r="G71" s="89"/>
      <c r="H71" s="89"/>
      <c r="I71" s="90"/>
      <c r="J71" s="90"/>
      <c r="M71" s="91"/>
      <c r="N71" s="91"/>
    </row>
    <row r="72" spans="2:14" ht="12.75">
      <c r="B72" s="49"/>
      <c r="C72" s="69"/>
      <c r="D72" s="51"/>
      <c r="E72" s="50" t="s">
        <v>110</v>
      </c>
      <c r="F72" s="50"/>
      <c r="G72" s="52"/>
      <c r="H72" s="52"/>
      <c r="I72" s="92"/>
      <c r="J72" s="92"/>
      <c r="M72" s="55"/>
      <c r="N72" s="55"/>
    </row>
    <row r="73" spans="2:14" ht="12.75">
      <c r="B73" s="49"/>
      <c r="C73" s="69"/>
      <c r="D73" s="51"/>
      <c r="E73" s="50" t="s">
        <v>111</v>
      </c>
      <c r="F73" s="50"/>
      <c r="G73" s="93"/>
      <c r="H73" s="93"/>
      <c r="I73" s="92"/>
      <c r="J73" s="92"/>
      <c r="M73" s="94"/>
      <c r="N73" s="94"/>
    </row>
    <row r="74" spans="2:14" ht="12.75">
      <c r="B74" s="49"/>
      <c r="C74" s="69"/>
      <c r="D74" s="51"/>
      <c r="E74" s="50" t="s">
        <v>112</v>
      </c>
      <c r="F74" s="50"/>
      <c r="G74" s="93">
        <v>-21.26</v>
      </c>
      <c r="H74" s="93">
        <v>-9.89</v>
      </c>
      <c r="I74" s="95">
        <v>-49.17</v>
      </c>
      <c r="J74" s="95">
        <v>-34.292922586641886</v>
      </c>
      <c r="M74" s="94">
        <v>-27.904926304607624</v>
      </c>
      <c r="N74" s="94"/>
    </row>
    <row r="75" spans="2:14" ht="12.75">
      <c r="B75" s="96"/>
      <c r="C75" s="56"/>
      <c r="D75" s="57"/>
      <c r="E75" s="61"/>
      <c r="F75" s="61"/>
      <c r="G75" s="97"/>
      <c r="H75" s="97"/>
      <c r="I75" s="98"/>
      <c r="J75" s="98"/>
      <c r="M75" s="99"/>
      <c r="N75" s="99"/>
    </row>
    <row r="76" spans="2:14" ht="12.75">
      <c r="B76" s="66"/>
      <c r="C76" s="88"/>
      <c r="D76" s="45" t="s">
        <v>88</v>
      </c>
      <c r="E76" s="21" t="s">
        <v>113</v>
      </c>
      <c r="F76" s="21"/>
      <c r="G76" s="89">
        <v>0</v>
      </c>
      <c r="H76" s="89">
        <v>0</v>
      </c>
      <c r="I76" s="90">
        <v>0</v>
      </c>
      <c r="J76" s="90">
        <v>0</v>
      </c>
      <c r="M76" s="64">
        <v>0</v>
      </c>
      <c r="N76" s="91">
        <v>0</v>
      </c>
    </row>
    <row r="77" spans="2:14" ht="12.75">
      <c r="B77" s="96"/>
      <c r="C77" s="61"/>
      <c r="D77" s="57"/>
      <c r="E77" s="61"/>
      <c r="F77" s="61"/>
      <c r="G77" s="97"/>
      <c r="H77" s="97"/>
      <c r="I77" s="98"/>
      <c r="J77" s="98"/>
      <c r="M77" s="60"/>
      <c r="N77" s="99"/>
    </row>
    <row r="78" spans="2:14" ht="12.75">
      <c r="B78" s="66"/>
      <c r="C78" s="21"/>
      <c r="D78" s="45" t="s">
        <v>91</v>
      </c>
      <c r="E78" s="21" t="s">
        <v>114</v>
      </c>
      <c r="F78" s="21"/>
      <c r="G78" s="89">
        <v>0</v>
      </c>
      <c r="H78" s="89">
        <v>0</v>
      </c>
      <c r="I78" s="90">
        <v>0</v>
      </c>
      <c r="J78" s="90">
        <v>0</v>
      </c>
      <c r="M78" s="64">
        <v>0</v>
      </c>
      <c r="N78" s="91">
        <v>0</v>
      </c>
    </row>
    <row r="79" spans="2:14" ht="12.75">
      <c r="B79" s="96"/>
      <c r="C79" s="61"/>
      <c r="D79" s="57"/>
      <c r="E79" s="61"/>
      <c r="F79" s="61"/>
      <c r="G79" s="97"/>
      <c r="H79" s="97"/>
      <c r="I79" s="98"/>
      <c r="J79" s="98"/>
      <c r="M79" s="60"/>
      <c r="N79" s="99"/>
    </row>
    <row r="80" spans="2:14" ht="12.75">
      <c r="B80" s="66" t="s">
        <v>115</v>
      </c>
      <c r="C80" s="21" t="s">
        <v>50</v>
      </c>
      <c r="D80" s="45"/>
      <c r="E80" s="21" t="s">
        <v>116</v>
      </c>
      <c r="F80" s="21"/>
      <c r="G80" s="89">
        <v>0</v>
      </c>
      <c r="H80" s="89">
        <v>0</v>
      </c>
      <c r="I80" s="90">
        <v>0</v>
      </c>
      <c r="J80" s="90">
        <v>0</v>
      </c>
      <c r="M80" s="64">
        <v>0</v>
      </c>
      <c r="N80" s="91">
        <v>0</v>
      </c>
    </row>
    <row r="81" spans="2:14" ht="12.75">
      <c r="B81" s="96"/>
      <c r="C81" s="61"/>
      <c r="D81" s="57"/>
      <c r="E81" s="61"/>
      <c r="F81" s="61"/>
      <c r="G81" s="97"/>
      <c r="H81" s="97"/>
      <c r="I81" s="98"/>
      <c r="J81" s="98"/>
      <c r="M81" s="60"/>
      <c r="N81" s="99"/>
    </row>
    <row r="82" spans="2:14" ht="12.75">
      <c r="B82" s="100"/>
      <c r="C82" s="72" t="s">
        <v>52</v>
      </c>
      <c r="D82" s="79"/>
      <c r="E82" s="72" t="s">
        <v>117</v>
      </c>
      <c r="F82" s="72"/>
      <c r="G82" s="101">
        <v>0</v>
      </c>
      <c r="H82" s="101">
        <v>0</v>
      </c>
      <c r="I82" s="102">
        <v>0</v>
      </c>
      <c r="J82" s="102">
        <v>0</v>
      </c>
      <c r="M82" s="81">
        <v>0</v>
      </c>
      <c r="N82" s="103">
        <v>0</v>
      </c>
    </row>
    <row r="83" spans="2:14" ht="12.75">
      <c r="B83" s="104"/>
      <c r="C83" s="28"/>
      <c r="D83" s="28"/>
      <c r="E83" s="28"/>
      <c r="F83" s="28"/>
      <c r="G83" s="105"/>
      <c r="H83" s="106"/>
      <c r="I83" s="105"/>
      <c r="J83" s="106"/>
      <c r="M83" s="107"/>
      <c r="N83" s="108"/>
    </row>
    <row r="84" spans="2:14" ht="12.75">
      <c r="B84" s="104"/>
      <c r="C84" s="28"/>
      <c r="D84" s="28"/>
      <c r="E84" s="28"/>
      <c r="F84" s="28"/>
      <c r="G84" s="105"/>
      <c r="H84" s="106"/>
      <c r="I84" s="105"/>
      <c r="J84" s="106"/>
      <c r="M84" s="107"/>
      <c r="N84" s="108"/>
    </row>
    <row r="85" spans="2:14" ht="12.75">
      <c r="B85" s="104"/>
      <c r="C85" s="28"/>
      <c r="D85" s="28"/>
      <c r="E85" s="28"/>
      <c r="F85" s="28"/>
      <c r="G85" s="105"/>
      <c r="H85" s="106"/>
      <c r="I85" s="105"/>
      <c r="J85" s="106"/>
      <c r="M85" s="107"/>
      <c r="N85" s="108"/>
    </row>
    <row r="86" spans="2:14" ht="12" customHeight="1">
      <c r="B86" s="66"/>
      <c r="C86" s="21"/>
      <c r="D86" s="21"/>
      <c r="E86" s="21"/>
      <c r="F86" s="21"/>
      <c r="G86" s="109" t="s">
        <v>118</v>
      </c>
      <c r="H86" s="110"/>
      <c r="I86" s="111" t="s">
        <v>119</v>
      </c>
      <c r="J86" s="112"/>
      <c r="M86" s="113" t="s">
        <v>118</v>
      </c>
      <c r="N86" s="114"/>
    </row>
    <row r="87" spans="2:14" ht="12.75">
      <c r="B87" s="96"/>
      <c r="C87" s="61"/>
      <c r="D87" s="61"/>
      <c r="E87" s="61"/>
      <c r="F87" s="61"/>
      <c r="G87" s="115"/>
      <c r="H87" s="116"/>
      <c r="I87" s="117" t="s">
        <v>120</v>
      </c>
      <c r="J87" s="118"/>
      <c r="M87" s="119"/>
      <c r="N87" s="120"/>
    </row>
    <row r="88" spans="2:14" ht="12.75">
      <c r="B88" s="121">
        <v>5</v>
      </c>
      <c r="C88" s="21" t="s">
        <v>121</v>
      </c>
      <c r="D88" s="21"/>
      <c r="E88" s="21"/>
      <c r="F88" s="45"/>
      <c r="G88" s="122">
        <f>'[1]KLSE BS'!F65</f>
        <v>-2.795570830096031</v>
      </c>
      <c r="H88" s="123"/>
      <c r="I88" s="124">
        <f>'[1]KLSE BS'!G65</f>
        <v>-2.2451527301404623</v>
      </c>
      <c r="J88" s="125"/>
      <c r="M88" s="126">
        <v>-0.249</v>
      </c>
      <c r="N88" s="127"/>
    </row>
    <row r="89" spans="2:14" ht="12.75">
      <c r="B89" s="128"/>
      <c r="C89" s="61" t="s">
        <v>122</v>
      </c>
      <c r="D89" s="61"/>
      <c r="E89" s="61"/>
      <c r="F89" s="57"/>
      <c r="G89" s="129"/>
      <c r="H89" s="130"/>
      <c r="I89" s="131"/>
      <c r="J89" s="132"/>
      <c r="M89" s="133"/>
      <c r="N89" s="134"/>
    </row>
    <row r="90" spans="2:14" ht="12.75">
      <c r="B90" s="128"/>
      <c r="C90" s="78"/>
      <c r="D90" s="72"/>
      <c r="E90" s="72"/>
      <c r="F90" s="79"/>
      <c r="G90" s="135"/>
      <c r="H90" s="136"/>
      <c r="I90" s="137"/>
      <c r="J90" s="138"/>
      <c r="M90" s="139"/>
      <c r="N90" s="140"/>
    </row>
    <row r="91" spans="2:10" ht="12.75">
      <c r="B91" s="104"/>
      <c r="C91" s="28"/>
      <c r="D91" s="28"/>
      <c r="E91" s="28"/>
      <c r="F91" s="28"/>
      <c r="G91" s="141"/>
      <c r="H91" s="142"/>
      <c r="I91" s="141"/>
      <c r="J91" s="142"/>
    </row>
    <row r="92" spans="2:11" ht="12.75">
      <c r="B92" s="143" t="s">
        <v>123</v>
      </c>
      <c r="C92" s="28"/>
      <c r="D92" s="28"/>
      <c r="E92" s="28"/>
      <c r="F92" s="28"/>
      <c r="G92" s="141"/>
      <c r="H92" s="142"/>
      <c r="I92" s="141"/>
      <c r="J92" s="142"/>
      <c r="K92" s="28"/>
    </row>
    <row r="93" spans="2:11" ht="15">
      <c r="B93" s="143" t="s">
        <v>124</v>
      </c>
      <c r="C93" s="28"/>
      <c r="D93" s="28"/>
      <c r="E93" s="28"/>
      <c r="F93" s="28"/>
      <c r="G93" s="200"/>
      <c r="H93" s="200"/>
      <c r="I93" s="200"/>
      <c r="J93" s="200"/>
      <c r="K93" s="28"/>
    </row>
    <row r="94" spans="2:11" ht="15">
      <c r="B94" s="143" t="s">
        <v>125</v>
      </c>
      <c r="C94" s="28"/>
      <c r="D94" s="28"/>
      <c r="E94" s="28"/>
      <c r="F94" s="28"/>
      <c r="G94" s="200"/>
      <c r="H94" s="200"/>
      <c r="I94" s="200"/>
      <c r="J94" s="200"/>
      <c r="K94" s="28"/>
    </row>
    <row r="95" spans="2:11" ht="15">
      <c r="B95" s="143" t="s">
        <v>126</v>
      </c>
      <c r="C95" s="28"/>
      <c r="D95" s="28"/>
      <c r="E95" s="28"/>
      <c r="F95" s="28"/>
      <c r="G95" s="200"/>
      <c r="H95" s="200"/>
      <c r="I95" s="200"/>
      <c r="J95" s="200"/>
      <c r="K95" s="28"/>
    </row>
    <row r="96" spans="2:11" ht="15">
      <c r="B96" s="143" t="s">
        <v>290</v>
      </c>
      <c r="C96" s="28"/>
      <c r="D96" s="28"/>
      <c r="E96" s="28"/>
      <c r="F96" s="28"/>
      <c r="G96" s="200"/>
      <c r="H96" s="200"/>
      <c r="I96" s="200"/>
      <c r="J96" s="200"/>
      <c r="K96" s="28"/>
    </row>
    <row r="97" spans="2:11" ht="15">
      <c r="B97" s="28" t="s">
        <v>127</v>
      </c>
      <c r="C97" s="28"/>
      <c r="D97" s="28"/>
      <c r="E97" s="28"/>
      <c r="F97" s="28"/>
      <c r="G97" s="200"/>
      <c r="H97" s="200"/>
      <c r="I97" s="200"/>
      <c r="J97" s="200"/>
      <c r="K97" s="28"/>
    </row>
    <row r="98" spans="2:11" ht="15">
      <c r="B98" s="28" t="s">
        <v>291</v>
      </c>
      <c r="C98" s="28"/>
      <c r="D98" s="28"/>
      <c r="E98" s="28"/>
      <c r="F98" s="28"/>
      <c r="G98" s="200"/>
      <c r="H98" s="200"/>
      <c r="I98" s="200"/>
      <c r="J98" s="200"/>
      <c r="K98" s="28"/>
    </row>
    <row r="99" spans="2:11" ht="15">
      <c r="B99" s="28" t="s">
        <v>128</v>
      </c>
      <c r="C99" s="28"/>
      <c r="D99" s="28"/>
      <c r="E99" s="28"/>
      <c r="F99" s="28"/>
      <c r="G99" s="200"/>
      <c r="H99" s="200"/>
      <c r="I99" s="200"/>
      <c r="J99" s="200"/>
      <c r="K99" s="28"/>
    </row>
    <row r="100" spans="2:11" ht="15">
      <c r="B100" s="28" t="s">
        <v>129</v>
      </c>
      <c r="C100" s="28"/>
      <c r="D100" s="28"/>
      <c r="E100" s="28"/>
      <c r="F100" s="28"/>
      <c r="G100" s="200"/>
      <c r="H100" s="200"/>
      <c r="I100" s="200"/>
      <c r="J100" s="200"/>
      <c r="K100" s="28"/>
    </row>
    <row r="101" spans="7:10" ht="15.75">
      <c r="G101" s="144"/>
      <c r="H101" s="144"/>
      <c r="I101" s="144"/>
      <c r="J101" s="144"/>
    </row>
    <row r="102" spans="7:10" ht="15.75">
      <c r="G102" s="144"/>
      <c r="H102" s="144"/>
      <c r="I102" s="144"/>
      <c r="J102" s="144"/>
    </row>
    <row r="103" spans="7:10" ht="15.75">
      <c r="G103" s="144"/>
      <c r="H103" s="144"/>
      <c r="I103" s="144"/>
      <c r="J103" s="144"/>
    </row>
    <row r="104" spans="7:10" ht="15.75">
      <c r="G104" s="144"/>
      <c r="H104" s="144"/>
      <c r="I104" s="144"/>
      <c r="J104" s="144"/>
    </row>
    <row r="105" spans="7:10" ht="15.75">
      <c r="G105" s="144"/>
      <c r="H105" s="144"/>
      <c r="I105" s="144"/>
      <c r="J105" s="144"/>
    </row>
    <row r="106" spans="7:10" ht="15.75">
      <c r="G106" s="144"/>
      <c r="H106" s="144"/>
      <c r="I106" s="144"/>
      <c r="J106" s="144"/>
    </row>
    <row r="107" spans="7:10" ht="15.75">
      <c r="G107" s="144"/>
      <c r="H107" s="144"/>
      <c r="I107" s="144"/>
      <c r="J107" s="144"/>
    </row>
    <row r="108" spans="7:10" ht="15.75">
      <c r="G108" s="144"/>
      <c r="H108" s="144"/>
      <c r="I108" s="144"/>
      <c r="J108" s="144"/>
    </row>
    <row r="109" spans="7:10" ht="15.75">
      <c r="G109" s="144"/>
      <c r="H109" s="144"/>
      <c r="I109" s="144"/>
      <c r="J109" s="144"/>
    </row>
    <row r="110" spans="7:10" ht="15.75">
      <c r="G110" s="144"/>
      <c r="H110" s="144"/>
      <c r="I110" s="144"/>
      <c r="J110" s="144"/>
    </row>
    <row r="111" spans="7:10" ht="15.75">
      <c r="G111" s="144"/>
      <c r="H111" s="144"/>
      <c r="I111" s="144"/>
      <c r="J111" s="144"/>
    </row>
    <row r="112" spans="7:10" ht="15.75">
      <c r="G112" s="144"/>
      <c r="H112" s="144"/>
      <c r="I112" s="144"/>
      <c r="J112" s="144"/>
    </row>
    <row r="113" spans="7:10" ht="15.75">
      <c r="G113" s="144"/>
      <c r="H113" s="144"/>
      <c r="I113" s="144"/>
      <c r="J113" s="144"/>
    </row>
    <row r="114" spans="7:10" ht="15.75">
      <c r="G114" s="144"/>
      <c r="H114" s="144"/>
      <c r="I114" s="144"/>
      <c r="J114" s="144"/>
    </row>
    <row r="115" spans="7:10" ht="15.75">
      <c r="G115" s="144"/>
      <c r="H115" s="144"/>
      <c r="I115" s="144"/>
      <c r="J115" s="144"/>
    </row>
    <row r="116" spans="7:10" ht="15.75">
      <c r="G116" s="144"/>
      <c r="H116" s="144"/>
      <c r="I116" s="144"/>
      <c r="J116" s="144"/>
    </row>
    <row r="117" spans="7:10" ht="15.75">
      <c r="G117" s="144"/>
      <c r="H117" s="144"/>
      <c r="I117" s="144"/>
      <c r="J117" s="144"/>
    </row>
    <row r="118" spans="7:10" ht="15.75">
      <c r="G118" s="144"/>
      <c r="H118" s="144"/>
      <c r="I118" s="144"/>
      <c r="J118" s="144"/>
    </row>
    <row r="119" spans="7:10" ht="15.75">
      <c r="G119" s="144"/>
      <c r="H119" s="144"/>
      <c r="I119" s="144"/>
      <c r="J119" s="144"/>
    </row>
    <row r="120" spans="7:10" ht="15.75">
      <c r="G120" s="144"/>
      <c r="H120" s="144"/>
      <c r="I120" s="144"/>
      <c r="J120" s="144"/>
    </row>
    <row r="121" spans="7:10" ht="15.75">
      <c r="G121" s="144"/>
      <c r="H121" s="144"/>
      <c r="I121" s="144"/>
      <c r="J121" s="144"/>
    </row>
    <row r="122" spans="7:10" ht="15.75">
      <c r="G122" s="144"/>
      <c r="H122" s="144"/>
      <c r="I122" s="144"/>
      <c r="J122" s="144"/>
    </row>
    <row r="123" spans="7:10" ht="15.75">
      <c r="G123" s="144"/>
      <c r="H123" s="144"/>
      <c r="I123" s="144"/>
      <c r="J123" s="144"/>
    </row>
    <row r="124" spans="7:10" ht="15.75">
      <c r="G124" s="144"/>
      <c r="H124" s="144"/>
      <c r="I124" s="144"/>
      <c r="J124" s="144"/>
    </row>
    <row r="125" spans="7:10" ht="15.75">
      <c r="G125" s="144"/>
      <c r="H125" s="144"/>
      <c r="I125" s="144"/>
      <c r="J125" s="144"/>
    </row>
    <row r="126" spans="7:10" ht="15.75">
      <c r="G126" s="144"/>
      <c r="H126" s="144"/>
      <c r="I126" s="144"/>
      <c r="J126" s="144"/>
    </row>
    <row r="127" spans="7:10" ht="15.75">
      <c r="G127" s="144"/>
      <c r="H127" s="144"/>
      <c r="I127" s="144"/>
      <c r="J127" s="144"/>
    </row>
    <row r="128" spans="7:10" ht="15.75">
      <c r="G128" s="144"/>
      <c r="H128" s="144"/>
      <c r="I128" s="144"/>
      <c r="J128" s="144"/>
    </row>
    <row r="129" spans="7:10" ht="15.75">
      <c r="G129" s="144"/>
      <c r="H129" s="144"/>
      <c r="I129" s="144"/>
      <c r="J129" s="144"/>
    </row>
    <row r="130" spans="7:10" ht="15.75">
      <c r="G130" s="144"/>
      <c r="H130" s="144"/>
      <c r="I130" s="144"/>
      <c r="J130" s="144"/>
    </row>
    <row r="131" spans="7:10" ht="15.75">
      <c r="G131" s="144"/>
      <c r="H131" s="144"/>
      <c r="I131" s="144"/>
      <c r="J131" s="144"/>
    </row>
    <row r="132" spans="7:10" ht="15.75">
      <c r="G132" s="144"/>
      <c r="H132" s="144"/>
      <c r="I132" s="144"/>
      <c r="J132" s="144"/>
    </row>
    <row r="133" spans="7:10" ht="15.75">
      <c r="G133" s="144"/>
      <c r="H133" s="144"/>
      <c r="I133" s="144"/>
      <c r="J133" s="144"/>
    </row>
    <row r="134" spans="7:10" ht="15.75">
      <c r="G134" s="144"/>
      <c r="H134" s="144"/>
      <c r="I134" s="144"/>
      <c r="J134" s="144"/>
    </row>
    <row r="135" spans="7:10" ht="15.75">
      <c r="G135" s="144"/>
      <c r="H135" s="144"/>
      <c r="I135" s="144"/>
      <c r="J135" s="144"/>
    </row>
    <row r="136" spans="7:10" ht="15.75">
      <c r="G136" s="144"/>
      <c r="H136" s="144"/>
      <c r="I136" s="144"/>
      <c r="J136" s="144"/>
    </row>
    <row r="137" spans="7:10" ht="15.75">
      <c r="G137" s="144"/>
      <c r="H137" s="144"/>
      <c r="I137" s="144"/>
      <c r="J137" s="144"/>
    </row>
    <row r="138" spans="7:10" ht="15.75">
      <c r="G138" s="144"/>
      <c r="H138" s="144"/>
      <c r="I138" s="144"/>
      <c r="J138" s="144"/>
    </row>
    <row r="139" spans="7:10" ht="15.75">
      <c r="G139" s="144"/>
      <c r="H139" s="144"/>
      <c r="I139" s="144"/>
      <c r="J139" s="144"/>
    </row>
    <row r="140" spans="7:10" ht="15.75">
      <c r="G140" s="144"/>
      <c r="H140" s="144"/>
      <c r="I140" s="144"/>
      <c r="J140" s="144"/>
    </row>
    <row r="141" spans="7:10" ht="15.75">
      <c r="G141" s="144"/>
      <c r="H141" s="144"/>
      <c r="I141" s="144"/>
      <c r="J141" s="144"/>
    </row>
    <row r="142" spans="7:10" ht="15.75">
      <c r="G142" s="144"/>
      <c r="H142" s="144"/>
      <c r="I142" s="144"/>
      <c r="J142" s="144"/>
    </row>
    <row r="143" spans="7:10" ht="15.75">
      <c r="G143" s="144"/>
      <c r="H143" s="144"/>
      <c r="I143" s="144"/>
      <c r="J143" s="144"/>
    </row>
    <row r="144" spans="7:10" ht="15.75">
      <c r="G144" s="144"/>
      <c r="H144" s="144"/>
      <c r="I144" s="144"/>
      <c r="J144" s="144"/>
    </row>
    <row r="145" spans="7:10" ht="15.75">
      <c r="G145" s="144"/>
      <c r="H145" s="144"/>
      <c r="I145" s="144"/>
      <c r="J145" s="144"/>
    </row>
    <row r="146" spans="7:10" ht="15.75">
      <c r="G146" s="144"/>
      <c r="H146" s="144"/>
      <c r="I146" s="144"/>
      <c r="J146" s="144"/>
    </row>
    <row r="147" spans="7:10" ht="15.75">
      <c r="G147" s="144"/>
      <c r="H147" s="144"/>
      <c r="I147" s="144"/>
      <c r="J147" s="144"/>
    </row>
  </sheetData>
  <printOptions/>
  <pageMargins left="0.75" right="0.75" top="1" bottom="1" header="0.5" footer="0.5"/>
  <pageSetup horizontalDpi="600" verticalDpi="600" orientation="portrait" paperSize="9" scale="70" r:id="rId2"/>
  <rowBreaks count="1" manualBreakCount="1">
    <brk id="68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N96"/>
  <sheetViews>
    <sheetView view="pageBreakPreview" zoomScale="60" zoomScaleNormal="70" workbookViewId="0" topLeftCell="A43">
      <selection activeCell="F25" sqref="F25"/>
    </sheetView>
  </sheetViews>
  <sheetFormatPr defaultColWidth="9.140625" defaultRowHeight="12.75"/>
  <cols>
    <col min="1" max="1" width="4.00390625" style="0" customWidth="1"/>
    <col min="2" max="2" width="6.28125" style="1" customWidth="1"/>
    <col min="3" max="3" width="4.00390625" style="1" customWidth="1"/>
    <col min="4" max="4" width="2.7109375" style="1" customWidth="1"/>
    <col min="5" max="5" width="35.28125" style="1" customWidth="1"/>
    <col min="6" max="6" width="13.7109375" style="1" customWidth="1"/>
    <col min="7" max="7" width="13.7109375" style="7" customWidth="1"/>
    <col min="8" max="8" width="5.7109375" style="7" customWidth="1"/>
    <col min="9" max="10" width="17.00390625" style="1" customWidth="1"/>
    <col min="11" max="11" width="17.00390625" style="145" customWidth="1"/>
    <col min="12" max="12" width="3.00390625" style="1" customWidth="1"/>
    <col min="13" max="13" width="14.28125" style="0" customWidth="1"/>
    <col min="14" max="14" width="12.57421875" style="0" customWidth="1"/>
  </cols>
  <sheetData>
    <row r="1" spans="7:10" ht="15.75">
      <c r="G1" s="144"/>
      <c r="H1" s="144"/>
      <c r="I1" s="145"/>
      <c r="J1" s="145"/>
    </row>
    <row r="2" spans="2:10" ht="15.75">
      <c r="B2" s="146" t="s">
        <v>130</v>
      </c>
      <c r="G2" s="144"/>
      <c r="H2" s="144"/>
      <c r="I2" s="145"/>
      <c r="J2" s="145"/>
    </row>
    <row r="3" spans="2:10" ht="15.75">
      <c r="B3" s="146"/>
      <c r="G3" s="144"/>
      <c r="H3" s="144"/>
      <c r="I3" s="145"/>
      <c r="J3" s="145"/>
    </row>
    <row r="4" spans="2:10" ht="15.75">
      <c r="B4" s="146" t="s">
        <v>131</v>
      </c>
      <c r="G4" s="144"/>
      <c r="H4" s="144"/>
      <c r="I4" s="145"/>
      <c r="J4" s="145"/>
    </row>
    <row r="5" spans="6:11" ht="12.75">
      <c r="F5" s="147" t="s">
        <v>132</v>
      </c>
      <c r="G5" s="147" t="s">
        <v>132</v>
      </c>
      <c r="H5" s="148"/>
      <c r="I5" s="149"/>
      <c r="J5" s="149"/>
      <c r="K5" s="149"/>
    </row>
    <row r="6" spans="6:11" ht="12.75">
      <c r="F6" s="147" t="s">
        <v>133</v>
      </c>
      <c r="G6" s="147" t="s">
        <v>134</v>
      </c>
      <c r="H6" s="148"/>
      <c r="I6" s="150" t="s">
        <v>32</v>
      </c>
      <c r="J6" s="151"/>
      <c r="K6" s="152"/>
    </row>
    <row r="7" spans="6:11" ht="12.75">
      <c r="F7" s="147" t="s">
        <v>135</v>
      </c>
      <c r="G7" s="147" t="s">
        <v>136</v>
      </c>
      <c r="H7" s="148"/>
      <c r="I7" s="149"/>
      <c r="J7" s="149"/>
      <c r="K7" s="149"/>
    </row>
    <row r="8" spans="6:11" ht="12.75">
      <c r="F8" s="147" t="s">
        <v>44</v>
      </c>
      <c r="G8" s="147" t="s">
        <v>137</v>
      </c>
      <c r="H8" s="148"/>
      <c r="I8" s="153" t="s">
        <v>44</v>
      </c>
      <c r="J8" s="153" t="s">
        <v>137</v>
      </c>
      <c r="K8" s="149"/>
    </row>
    <row r="9" spans="6:11" ht="12.75">
      <c r="F9" s="154" t="s">
        <v>19</v>
      </c>
      <c r="G9" s="154" t="s">
        <v>47</v>
      </c>
      <c r="H9" s="155"/>
      <c r="I9" s="156" t="s">
        <v>19</v>
      </c>
      <c r="J9" s="156" t="s">
        <v>47</v>
      </c>
      <c r="K9" s="149"/>
    </row>
    <row r="10" spans="6:11" ht="12.75">
      <c r="F10" s="147" t="s">
        <v>58</v>
      </c>
      <c r="G10" s="147" t="s">
        <v>58</v>
      </c>
      <c r="H10" s="148"/>
      <c r="I10" s="153" t="s">
        <v>138</v>
      </c>
      <c r="J10" s="153" t="s">
        <v>138</v>
      </c>
      <c r="K10" s="149"/>
    </row>
    <row r="11" spans="7:11" ht="15.75">
      <c r="G11" s="144"/>
      <c r="H11" s="144"/>
      <c r="I11" s="149"/>
      <c r="J11" s="149"/>
      <c r="K11" s="149"/>
    </row>
    <row r="12" spans="2:11" ht="12.75">
      <c r="B12" s="1">
        <v>1</v>
      </c>
      <c r="C12" s="165" t="s">
        <v>139</v>
      </c>
      <c r="D12" s="165"/>
      <c r="E12" s="165"/>
      <c r="F12" s="145">
        <f aca="true" t="shared" si="0" ref="F12:G15">+I12/1000</f>
        <v>6557.555399999998</v>
      </c>
      <c r="G12" s="145">
        <f t="shared" si="0"/>
        <v>8139.353</v>
      </c>
      <c r="H12" s="145"/>
      <c r="I12" s="149">
        <v>6557555.3999999985</v>
      </c>
      <c r="J12" s="149">
        <v>8139353</v>
      </c>
      <c r="K12" s="149">
        <f aca="true" t="shared" si="1" ref="K12:K17">+I12-J12</f>
        <v>-1581797.6000000015</v>
      </c>
    </row>
    <row r="13" spans="2:11" ht="12.75">
      <c r="B13" s="1">
        <v>2</v>
      </c>
      <c r="C13" s="165" t="s">
        <v>140</v>
      </c>
      <c r="D13" s="165"/>
      <c r="E13" s="165"/>
      <c r="F13" s="145">
        <f t="shared" si="0"/>
        <v>5416.531</v>
      </c>
      <c r="G13" s="145">
        <f t="shared" si="0"/>
        <v>18612.712</v>
      </c>
      <c r="H13" s="145"/>
      <c r="I13" s="149">
        <v>5416531</v>
      </c>
      <c r="J13" s="149">
        <v>18612712</v>
      </c>
      <c r="K13" s="149">
        <f t="shared" si="1"/>
        <v>-13196181</v>
      </c>
    </row>
    <row r="14" spans="2:11" ht="12.75">
      <c r="B14" s="1">
        <v>3</v>
      </c>
      <c r="C14" s="165" t="s">
        <v>141</v>
      </c>
      <c r="D14" s="165"/>
      <c r="E14" s="165"/>
      <c r="F14" s="145">
        <f t="shared" si="0"/>
        <v>197587.348</v>
      </c>
      <c r="G14" s="145">
        <f t="shared" si="0"/>
        <v>197472.523</v>
      </c>
      <c r="H14" s="145"/>
      <c r="I14" s="149">
        <v>197587348</v>
      </c>
      <c r="J14" s="149">
        <v>197472523</v>
      </c>
      <c r="K14" s="149">
        <f t="shared" si="1"/>
        <v>114825</v>
      </c>
    </row>
    <row r="15" spans="2:11" ht="12.75">
      <c r="B15" s="1">
        <v>4</v>
      </c>
      <c r="C15" s="165" t="s">
        <v>142</v>
      </c>
      <c r="D15" s="165"/>
      <c r="E15" s="165"/>
      <c r="F15" s="145">
        <f t="shared" si="0"/>
        <v>0</v>
      </c>
      <c r="G15" s="145">
        <f t="shared" si="0"/>
        <v>0</v>
      </c>
      <c r="H15" s="145"/>
      <c r="I15" s="149">
        <v>0</v>
      </c>
      <c r="J15" s="149">
        <v>0</v>
      </c>
      <c r="K15" s="149">
        <f t="shared" si="1"/>
        <v>0</v>
      </c>
    </row>
    <row r="16" spans="2:11" ht="12.75">
      <c r="B16" s="1">
        <v>5</v>
      </c>
      <c r="C16" s="165" t="s">
        <v>143</v>
      </c>
      <c r="D16" s="165"/>
      <c r="E16" s="165"/>
      <c r="F16" s="145">
        <f>I16/1000</f>
        <v>250061.126</v>
      </c>
      <c r="G16" s="145">
        <f>J16/1000</f>
        <v>265377.311</v>
      </c>
      <c r="H16" s="145"/>
      <c r="I16" s="149">
        <v>250061126</v>
      </c>
      <c r="J16" s="149">
        <v>265377311</v>
      </c>
      <c r="K16" s="149">
        <f t="shared" si="1"/>
        <v>-15316185</v>
      </c>
    </row>
    <row r="17" spans="2:11" ht="12.75">
      <c r="B17" s="1">
        <v>6</v>
      </c>
      <c r="C17" s="165" t="s">
        <v>144</v>
      </c>
      <c r="D17" s="165"/>
      <c r="E17" s="165"/>
      <c r="F17" s="145">
        <f>I17/1000</f>
        <v>1349.504</v>
      </c>
      <c r="G17" s="145">
        <f>J17/1000</f>
        <v>790.249</v>
      </c>
      <c r="H17" s="145"/>
      <c r="I17" s="149">
        <v>1349504</v>
      </c>
      <c r="J17" s="149">
        <v>790249</v>
      </c>
      <c r="K17" s="149">
        <f t="shared" si="1"/>
        <v>559255</v>
      </c>
    </row>
    <row r="18" spans="6:11" ht="12.75">
      <c r="F18" s="145"/>
      <c r="G18" s="145"/>
      <c r="H18" s="145"/>
      <c r="I18" s="149"/>
      <c r="J18" s="149"/>
      <c r="K18" s="149"/>
    </row>
    <row r="19" spans="9:11" ht="15.75">
      <c r="I19" s="149"/>
      <c r="J19" s="149"/>
      <c r="K19" s="149">
        <v>0</v>
      </c>
    </row>
    <row r="20" spans="2:11" ht="15.75">
      <c r="B20" s="1">
        <v>7</v>
      </c>
      <c r="C20" s="1" t="s">
        <v>145</v>
      </c>
      <c r="F20" s="145"/>
      <c r="G20" s="145"/>
      <c r="I20" s="149"/>
      <c r="J20" s="149"/>
      <c r="K20" s="149">
        <v>0</v>
      </c>
    </row>
    <row r="21" spans="4:11" ht="15.75">
      <c r="D21" s="1" t="s">
        <v>146</v>
      </c>
      <c r="F21" s="145">
        <f aca="true" t="shared" si="2" ref="F21:G24">+I21/1000</f>
        <v>5203.419</v>
      </c>
      <c r="G21" s="145">
        <f t="shared" si="2"/>
        <v>4918.488</v>
      </c>
      <c r="I21" s="149">
        <v>5203419</v>
      </c>
      <c r="J21" s="149">
        <v>4918488</v>
      </c>
      <c r="K21" s="149">
        <f aca="true" t="shared" si="3" ref="K21:K33">+I21-J21</f>
        <v>284931</v>
      </c>
    </row>
    <row r="22" spans="4:11" ht="15.75">
      <c r="D22" s="1" t="s">
        <v>147</v>
      </c>
      <c r="F22" s="145">
        <f t="shared" si="2"/>
        <v>21501.61108</v>
      </c>
      <c r="G22" s="145">
        <f t="shared" si="2"/>
        <v>34319.118</v>
      </c>
      <c r="H22" s="144"/>
      <c r="I22" s="149">
        <v>21501611.08</v>
      </c>
      <c r="J22" s="149">
        <v>34319118</v>
      </c>
      <c r="K22" s="149">
        <f t="shared" si="3"/>
        <v>-12817506.920000002</v>
      </c>
    </row>
    <row r="23" spans="4:11" ht="15.75">
      <c r="D23" s="1" t="s">
        <v>148</v>
      </c>
      <c r="F23" s="145">
        <f t="shared" si="2"/>
        <v>26615.098</v>
      </c>
      <c r="G23" s="145">
        <f t="shared" si="2"/>
        <v>6971.274</v>
      </c>
      <c r="H23" s="144"/>
      <c r="I23" s="149">
        <v>26615098</v>
      </c>
      <c r="J23" s="149">
        <v>6971274</v>
      </c>
      <c r="K23" s="149">
        <f t="shared" si="3"/>
        <v>19643824</v>
      </c>
    </row>
    <row r="24" spans="4:13" ht="15.75">
      <c r="D24" s="1" t="s">
        <v>149</v>
      </c>
      <c r="F24" s="145">
        <f t="shared" si="2"/>
        <v>7316.43991</v>
      </c>
      <c r="G24" s="145">
        <f t="shared" si="2"/>
        <v>5708.528</v>
      </c>
      <c r="H24" s="144"/>
      <c r="I24" s="149">
        <v>7316439.91</v>
      </c>
      <c r="J24" s="149">
        <v>5708528</v>
      </c>
      <c r="K24" s="149">
        <f t="shared" si="3"/>
        <v>1607911.9100000001</v>
      </c>
      <c r="M24" s="157"/>
    </row>
    <row r="25" spans="4:11" ht="15.75">
      <c r="D25" s="1" t="s">
        <v>150</v>
      </c>
      <c r="F25" s="145"/>
      <c r="G25" s="145"/>
      <c r="H25" s="144"/>
      <c r="I25" s="149"/>
      <c r="J25" s="149"/>
      <c r="K25" s="149">
        <f t="shared" si="3"/>
        <v>0</v>
      </c>
    </row>
    <row r="26" spans="5:11" ht="15.75">
      <c r="E26" s="1" t="s">
        <v>151</v>
      </c>
      <c r="F26" s="145">
        <f>+I26/1000</f>
        <v>21780.29417</v>
      </c>
      <c r="G26" s="145">
        <f>+J26/1000</f>
        <v>20336.906</v>
      </c>
      <c r="H26" s="144"/>
      <c r="I26" s="149">
        <v>21780294.17</v>
      </c>
      <c r="J26" s="149">
        <v>20336906</v>
      </c>
      <c r="K26" s="149">
        <f t="shared" si="3"/>
        <v>1443388.1700000018</v>
      </c>
    </row>
    <row r="27" spans="6:11" ht="15.75">
      <c r="F27" s="71"/>
      <c r="G27" s="144"/>
      <c r="H27" s="144"/>
      <c r="I27" s="149"/>
      <c r="J27" s="149"/>
      <c r="K27" s="149">
        <v>0</v>
      </c>
    </row>
    <row r="28" spans="6:11" ht="16.5" thickBot="1">
      <c r="F28" s="158">
        <f>SUM(F21:F26)</f>
        <v>82416.86215999999</v>
      </c>
      <c r="G28" s="158">
        <f>SUM(G21:G26)</f>
        <v>72254.314</v>
      </c>
      <c r="H28" s="144"/>
      <c r="I28" s="159">
        <v>333827492.16</v>
      </c>
      <c r="J28" s="159">
        <f>SUM(J21:J26)</f>
        <v>72254314</v>
      </c>
      <c r="K28" s="149">
        <f t="shared" si="3"/>
        <v>261573178.16000003</v>
      </c>
    </row>
    <row r="29" spans="2:14" ht="16.5" thickTop="1">
      <c r="B29" s="1">
        <v>8</v>
      </c>
      <c r="C29" s="1" t="s">
        <v>152</v>
      </c>
      <c r="F29" s="71"/>
      <c r="G29" s="144"/>
      <c r="H29" s="144"/>
      <c r="I29" s="149"/>
      <c r="J29" s="149"/>
      <c r="K29" s="149"/>
      <c r="N29" s="145"/>
    </row>
    <row r="30" spans="4:11" ht="15.75">
      <c r="D30" s="1" t="s">
        <v>153</v>
      </c>
      <c r="F30" s="145">
        <f aca="true" t="shared" si="4" ref="F30:G34">+I30/1000</f>
        <v>609228.17629</v>
      </c>
      <c r="G30" s="145">
        <f t="shared" si="4"/>
        <v>613932.908</v>
      </c>
      <c r="H30" s="144"/>
      <c r="I30" s="149">
        <v>609228176.29</v>
      </c>
      <c r="J30" s="149">
        <v>613932908</v>
      </c>
      <c r="K30" s="149">
        <f t="shared" si="3"/>
        <v>-4704731.710000038</v>
      </c>
    </row>
    <row r="31" spans="4:14" ht="15.75">
      <c r="D31" s="1" t="s">
        <v>154</v>
      </c>
      <c r="F31" s="145">
        <f t="shared" si="4"/>
        <v>72230.869</v>
      </c>
      <c r="G31" s="145">
        <f t="shared" si="4"/>
        <v>64664.408</v>
      </c>
      <c r="H31" s="144"/>
      <c r="I31" s="149">
        <v>72230869</v>
      </c>
      <c r="J31" s="149">
        <v>64664408</v>
      </c>
      <c r="K31" s="149">
        <f t="shared" si="3"/>
        <v>7566461</v>
      </c>
      <c r="N31" s="145"/>
    </row>
    <row r="32" spans="4:14" ht="15.75">
      <c r="D32" s="1" t="s">
        <v>155</v>
      </c>
      <c r="F32" s="145">
        <f t="shared" si="4"/>
        <v>351780.80293</v>
      </c>
      <c r="G32" s="145">
        <f t="shared" si="4"/>
        <v>268466.132</v>
      </c>
      <c r="H32" s="144"/>
      <c r="I32" s="149">
        <v>351780802.93</v>
      </c>
      <c r="J32" s="149">
        <v>268466132</v>
      </c>
      <c r="K32" s="149">
        <f t="shared" si="3"/>
        <v>83314670.93</v>
      </c>
      <c r="N32" s="145"/>
    </row>
    <row r="33" spans="4:11" ht="15.75">
      <c r="D33" s="1" t="s">
        <v>156</v>
      </c>
      <c r="F33" s="145">
        <f t="shared" si="4"/>
        <v>23832.743599999998</v>
      </c>
      <c r="G33" s="145">
        <f t="shared" si="4"/>
        <v>16370.904</v>
      </c>
      <c r="H33" s="144"/>
      <c r="I33" s="149">
        <v>23832743.599999998</v>
      </c>
      <c r="J33" s="149">
        <v>16370904</v>
      </c>
      <c r="K33" s="149">
        <f t="shared" si="3"/>
        <v>7461839.599999998</v>
      </c>
    </row>
    <row r="34" spans="4:11" ht="15.75">
      <c r="D34" s="1" t="s">
        <v>157</v>
      </c>
      <c r="F34" s="145">
        <f t="shared" si="4"/>
        <v>0</v>
      </c>
      <c r="G34" s="145">
        <f t="shared" si="4"/>
        <v>0</v>
      </c>
      <c r="H34" s="144"/>
      <c r="I34" s="149"/>
      <c r="J34" s="149"/>
      <c r="K34" s="149">
        <v>0</v>
      </c>
    </row>
    <row r="35" spans="7:11" ht="15.75">
      <c r="G35" s="144"/>
      <c r="H35" s="144"/>
      <c r="I35" s="149"/>
      <c r="J35" s="149"/>
      <c r="K35" s="149">
        <v>0</v>
      </c>
    </row>
    <row r="36" spans="6:11" ht="15.75">
      <c r="F36" s="160">
        <f>SUM(F30:F35)</f>
        <v>1057072.59182</v>
      </c>
      <c r="G36" s="160">
        <f>SUM(G30:G35)</f>
        <v>963434.3520000001</v>
      </c>
      <c r="H36" s="144"/>
      <c r="I36" s="161">
        <v>1057072591.82</v>
      </c>
      <c r="J36" s="161">
        <f>SUM(J30:J34)</f>
        <v>963434352</v>
      </c>
      <c r="K36" s="149">
        <f>+I36-J36</f>
        <v>93638239.82000005</v>
      </c>
    </row>
    <row r="37" spans="6:11" ht="15.75">
      <c r="F37" s="71"/>
      <c r="G37" s="144"/>
      <c r="H37" s="144"/>
      <c r="I37" s="149"/>
      <c r="J37" s="149"/>
      <c r="K37" s="149">
        <v>0</v>
      </c>
    </row>
    <row r="38" spans="7:11" ht="15.75">
      <c r="G38" s="144"/>
      <c r="H38" s="144"/>
      <c r="I38" s="149"/>
      <c r="J38" s="149"/>
      <c r="K38" s="149">
        <v>0</v>
      </c>
    </row>
    <row r="39" spans="2:11" ht="15.75">
      <c r="B39" s="1">
        <v>9</v>
      </c>
      <c r="C39" s="1" t="s">
        <v>158</v>
      </c>
      <c r="F39" s="145">
        <f>+F28-F36</f>
        <v>-974655.72966</v>
      </c>
      <c r="G39" s="145">
        <f>+G28-G36</f>
        <v>-891180.0380000001</v>
      </c>
      <c r="H39" s="144"/>
      <c r="I39" s="149">
        <v>-723245099.6600001</v>
      </c>
      <c r="J39" s="149">
        <f>J28-J36</f>
        <v>-891180038</v>
      </c>
      <c r="K39" s="149">
        <f>+I39-J39</f>
        <v>167934938.3399999</v>
      </c>
    </row>
    <row r="40" spans="7:11" ht="15.75">
      <c r="G40" s="144"/>
      <c r="H40" s="144"/>
      <c r="I40" s="149"/>
      <c r="J40" s="149"/>
      <c r="K40" s="149">
        <v>0</v>
      </c>
    </row>
    <row r="41" spans="6:11" ht="16.5" thickBot="1">
      <c r="F41" s="158">
        <f>+SUM(F12:F17,F39)</f>
        <v>-513683.66526</v>
      </c>
      <c r="G41" s="158">
        <f>+SUM(G12:G17,G39)</f>
        <v>-400787.8900000001</v>
      </c>
      <c r="H41" s="144"/>
      <c r="I41" s="159">
        <f>SUM(I39,I12:I17)</f>
        <v>-262273035.2600001</v>
      </c>
      <c r="J41" s="159">
        <f>SUM(J12:J17,J39)</f>
        <v>-400787890</v>
      </c>
      <c r="K41" s="149">
        <f>+I41-J41</f>
        <v>138514854.7399999</v>
      </c>
    </row>
    <row r="42" spans="7:11" ht="16.5" thickTop="1">
      <c r="G42" s="144"/>
      <c r="H42" s="144"/>
      <c r="I42" s="149"/>
      <c r="J42" s="149"/>
      <c r="K42" s="149">
        <v>0</v>
      </c>
    </row>
    <row r="43" spans="2:11" ht="15.75">
      <c r="B43" s="1">
        <v>10</v>
      </c>
      <c r="C43" s="1" t="s">
        <v>159</v>
      </c>
      <c r="G43" s="144"/>
      <c r="H43" s="144"/>
      <c r="I43" s="149"/>
      <c r="J43" s="149"/>
      <c r="K43" s="149">
        <v>0</v>
      </c>
    </row>
    <row r="44" spans="3:11" ht="15.75">
      <c r="C44" s="1" t="s">
        <v>160</v>
      </c>
      <c r="F44" s="145">
        <f>+I44/1000</f>
        <v>188275.313</v>
      </c>
      <c r="G44" s="145">
        <f>+J44/1000</f>
        <v>188275.313</v>
      </c>
      <c r="H44" s="144"/>
      <c r="I44" s="149">
        <v>188275313</v>
      </c>
      <c r="J44" s="149">
        <v>188275313</v>
      </c>
      <c r="K44" s="149">
        <f>+I44-J44</f>
        <v>0</v>
      </c>
    </row>
    <row r="45" spans="3:11" ht="15.75">
      <c r="C45" s="1" t="s">
        <v>161</v>
      </c>
      <c r="F45" s="145"/>
      <c r="G45" s="145"/>
      <c r="H45" s="144"/>
      <c r="I45" s="149"/>
      <c r="J45" s="149"/>
      <c r="K45" s="149">
        <v>0</v>
      </c>
    </row>
    <row r="46" spans="4:11" ht="15.75">
      <c r="D46" s="1" t="s">
        <v>162</v>
      </c>
      <c r="F46" s="145">
        <f aca="true" t="shared" si="5" ref="F46:G52">+I46/1000</f>
        <v>403292.627</v>
      </c>
      <c r="G46" s="145">
        <f t="shared" si="5"/>
        <v>403292.627</v>
      </c>
      <c r="H46" s="144"/>
      <c r="I46" s="149">
        <v>403292627</v>
      </c>
      <c r="J46" s="149">
        <v>403292627</v>
      </c>
      <c r="K46" s="149">
        <f>+I46-J46</f>
        <v>0</v>
      </c>
    </row>
    <row r="47" spans="4:11" ht="15.75">
      <c r="D47" s="1" t="s">
        <v>163</v>
      </c>
      <c r="F47" s="145">
        <f t="shared" si="5"/>
        <v>0</v>
      </c>
      <c r="G47" s="145">
        <f t="shared" si="5"/>
        <v>0</v>
      </c>
      <c r="H47" s="144"/>
      <c r="I47" s="149"/>
      <c r="J47" s="149"/>
      <c r="K47" s="149">
        <v>0</v>
      </c>
    </row>
    <row r="48" spans="4:11" ht="15.75">
      <c r="D48" s="1" t="s">
        <v>164</v>
      </c>
      <c r="F48" s="145">
        <f t="shared" si="5"/>
        <v>0</v>
      </c>
      <c r="G48" s="145">
        <f t="shared" si="5"/>
        <v>0</v>
      </c>
      <c r="H48" s="144"/>
      <c r="I48" s="149"/>
      <c r="J48" s="149"/>
      <c r="K48" s="149">
        <v>0</v>
      </c>
    </row>
    <row r="49" spans="5:11" ht="15.75">
      <c r="E49" s="1" t="s">
        <v>165</v>
      </c>
      <c r="F49" s="145">
        <f t="shared" si="5"/>
        <v>24711.492</v>
      </c>
      <c r="G49" s="145">
        <f t="shared" si="5"/>
        <v>24711.492</v>
      </c>
      <c r="H49" s="144"/>
      <c r="I49" s="149">
        <v>24711492</v>
      </c>
      <c r="J49" s="149">
        <v>24711492</v>
      </c>
      <c r="K49" s="149">
        <f>+I49-J49</f>
        <v>0</v>
      </c>
    </row>
    <row r="50" spans="5:11" ht="15.75">
      <c r="E50" s="1" t="s">
        <v>166</v>
      </c>
      <c r="F50" s="145">
        <f t="shared" si="5"/>
        <v>1095.53</v>
      </c>
      <c r="G50" s="145">
        <f t="shared" si="5"/>
        <v>1095.529</v>
      </c>
      <c r="H50" s="144"/>
      <c r="I50" s="149">
        <v>1095530</v>
      </c>
      <c r="J50" s="149">
        <v>1095529</v>
      </c>
      <c r="K50" s="149"/>
    </row>
    <row r="51" spans="5:11" ht="15.75">
      <c r="E51" s="1" t="s">
        <v>167</v>
      </c>
      <c r="F51" s="145">
        <f t="shared" si="5"/>
        <v>671.919</v>
      </c>
      <c r="G51" s="145">
        <f t="shared" si="5"/>
        <v>671.919</v>
      </c>
      <c r="H51" s="144"/>
      <c r="I51" s="149">
        <v>671919</v>
      </c>
      <c r="J51" s="149">
        <v>671919</v>
      </c>
      <c r="K51" s="149">
        <f>+I51-J51</f>
        <v>0</v>
      </c>
    </row>
    <row r="52" spans="4:11" ht="15.75">
      <c r="D52" s="1" t="s">
        <v>168</v>
      </c>
      <c r="F52" s="145">
        <f t="shared" si="5"/>
        <v>0</v>
      </c>
      <c r="G52" s="145">
        <f t="shared" si="5"/>
        <v>0</v>
      </c>
      <c r="H52" s="144"/>
      <c r="I52" s="149"/>
      <c r="J52" s="149"/>
      <c r="K52" s="149"/>
    </row>
    <row r="53" spans="6:11" ht="15.75">
      <c r="F53" s="145"/>
      <c r="G53" s="145"/>
      <c r="H53" s="144"/>
      <c r="I53" s="149"/>
      <c r="J53" s="149"/>
      <c r="K53" s="149"/>
    </row>
    <row r="54" spans="6:11" ht="15.75">
      <c r="F54" s="145"/>
      <c r="G54" s="145"/>
      <c r="H54" s="144"/>
      <c r="I54" s="149"/>
      <c r="J54" s="149"/>
      <c r="K54" s="149"/>
    </row>
    <row r="55" spans="4:11" ht="15.75">
      <c r="D55" s="1" t="s">
        <v>169</v>
      </c>
      <c r="F55" s="145">
        <f>+I55/1000</f>
        <v>-1144383.85405</v>
      </c>
      <c r="G55" s="145">
        <f>+J55/1000</f>
        <v>-1040753.713</v>
      </c>
      <c r="H55" s="144"/>
      <c r="I55" s="149">
        <v>-1144383854.05</v>
      </c>
      <c r="J55" s="149">
        <v>-1040753713</v>
      </c>
      <c r="K55" s="149">
        <f>+I55-J55</f>
        <v>-103630141.04999995</v>
      </c>
    </row>
    <row r="56" spans="4:11" ht="15.75">
      <c r="D56" s="1" t="s">
        <v>157</v>
      </c>
      <c r="I56" s="149"/>
      <c r="J56" s="149"/>
      <c r="K56" s="149"/>
    </row>
    <row r="57" spans="6:11" ht="15.75">
      <c r="F57" s="145"/>
      <c r="G57" s="145"/>
      <c r="H57" s="144"/>
      <c r="I57" s="149"/>
      <c r="J57" s="149"/>
      <c r="K57" s="149">
        <v>0</v>
      </c>
    </row>
    <row r="58" spans="7:11" ht="15.75">
      <c r="G58" s="144"/>
      <c r="H58" s="144"/>
      <c r="I58" s="149"/>
      <c r="J58" s="149"/>
      <c r="K58" s="149">
        <v>0</v>
      </c>
    </row>
    <row r="59" spans="2:11" ht="15.75">
      <c r="B59" s="1">
        <v>11</v>
      </c>
      <c r="C59" s="1" t="s">
        <v>92</v>
      </c>
      <c r="F59" s="145">
        <f aca="true" t="shared" si="6" ref="F59:G61">+I59/1000</f>
        <v>0</v>
      </c>
      <c r="G59" s="145">
        <f t="shared" si="6"/>
        <v>0</v>
      </c>
      <c r="H59" s="144"/>
      <c r="I59" s="149">
        <v>0</v>
      </c>
      <c r="J59" s="149">
        <v>0</v>
      </c>
      <c r="K59" s="149">
        <v>0</v>
      </c>
    </row>
    <row r="60" spans="2:11" ht="15.75">
      <c r="B60" s="1">
        <v>12</v>
      </c>
      <c r="C60" s="1" t="s">
        <v>170</v>
      </c>
      <c r="F60" s="145">
        <f t="shared" si="6"/>
        <v>6118.611</v>
      </c>
      <c r="G60" s="145">
        <f t="shared" si="6"/>
        <v>9997.677</v>
      </c>
      <c r="H60" s="144"/>
      <c r="I60" s="149">
        <v>6118611</v>
      </c>
      <c r="J60" s="149">
        <v>9997677</v>
      </c>
      <c r="K60" s="149">
        <f>+I60-J60</f>
        <v>-3879066</v>
      </c>
    </row>
    <row r="61" spans="2:11" ht="15.75">
      <c r="B61" s="1">
        <v>13</v>
      </c>
      <c r="C61" s="1" t="s">
        <v>171</v>
      </c>
      <c r="F61" s="145">
        <f t="shared" si="6"/>
        <v>6534.697</v>
      </c>
      <c r="G61" s="145">
        <f t="shared" si="6"/>
        <v>11921.266</v>
      </c>
      <c r="H61" s="144"/>
      <c r="I61" s="149">
        <v>6534697</v>
      </c>
      <c r="J61" s="149">
        <v>11921266</v>
      </c>
      <c r="K61" s="149">
        <f>+I61-J61</f>
        <v>-5386569</v>
      </c>
    </row>
    <row r="62" spans="7:11" ht="15.75">
      <c r="G62" s="144"/>
      <c r="H62" s="144"/>
      <c r="I62" s="149"/>
      <c r="J62" s="149"/>
      <c r="K62" s="149">
        <v>0</v>
      </c>
    </row>
    <row r="63" spans="6:11" ht="16.5" thickBot="1">
      <c r="F63" s="158">
        <f>SUM(F44:F62)</f>
        <v>-513683.66505000007</v>
      </c>
      <c r="G63" s="158">
        <f>SUM(G44:G62)</f>
        <v>-400787.8900000001</v>
      </c>
      <c r="H63" s="144"/>
      <c r="I63" s="159">
        <v>-513683665.04999995</v>
      </c>
      <c r="J63" s="159">
        <f>SUM(J44:J61)</f>
        <v>-400787890</v>
      </c>
      <c r="K63" s="149">
        <f>+I63-J63</f>
        <v>-112895775.04999995</v>
      </c>
    </row>
    <row r="64" spans="6:11" ht="16.5" thickTop="1">
      <c r="F64" s="162"/>
      <c r="G64" s="162"/>
      <c r="H64" s="144"/>
      <c r="I64" s="163"/>
      <c r="J64" s="163"/>
      <c r="K64" s="149"/>
    </row>
    <row r="65" spans="3:11" ht="15.75">
      <c r="C65" s="1" t="s">
        <v>172</v>
      </c>
      <c r="F65" s="164">
        <f>SUM(F44:F56)/F44</f>
        <v>-2.795570830096031</v>
      </c>
      <c r="G65" s="164">
        <f>SUM(G44:G56)/G44</f>
        <v>-2.2451527301404623</v>
      </c>
      <c r="H65" s="144"/>
      <c r="I65" s="149"/>
      <c r="J65" s="149"/>
      <c r="K65" s="149">
        <v>0</v>
      </c>
    </row>
    <row r="66" spans="7:11" ht="15.75">
      <c r="G66" s="144"/>
      <c r="H66" s="144"/>
      <c r="I66" s="149"/>
      <c r="J66" s="149"/>
      <c r="K66" s="149"/>
    </row>
    <row r="67" spans="6:11" ht="15.75">
      <c r="F67" s="145">
        <f>+F41-F63</f>
        <v>-0.00020999991102144122</v>
      </c>
      <c r="G67" s="145">
        <f>+G41-G63</f>
        <v>0</v>
      </c>
      <c r="H67" s="144"/>
      <c r="I67" s="149">
        <v>-0.2100001573562622</v>
      </c>
      <c r="J67" s="149">
        <v>0.1400001049041748</v>
      </c>
      <c r="K67" s="149">
        <v>-0.350000262260437</v>
      </c>
    </row>
    <row r="68" spans="6:10" ht="15.75">
      <c r="F68" s="199"/>
      <c r="G68" s="199" t="str">
        <f>IF(G41=G63,"ok","error")</f>
        <v>ok</v>
      </c>
      <c r="H68" s="144"/>
      <c r="I68" s="145"/>
      <c r="J68" s="145"/>
    </row>
    <row r="69" spans="7:10" ht="15.75">
      <c r="G69" s="144"/>
      <c r="H69" s="144"/>
      <c r="I69" s="145"/>
      <c r="J69" s="145"/>
    </row>
    <row r="70" spans="7:10" ht="15.75">
      <c r="G70" s="144"/>
      <c r="H70" s="144"/>
      <c r="I70" s="145"/>
      <c r="J70" s="145"/>
    </row>
    <row r="71" spans="7:10" ht="15.75">
      <c r="G71" s="144"/>
      <c r="H71" s="144"/>
      <c r="I71" s="145"/>
      <c r="J71" s="145"/>
    </row>
    <row r="72" spans="7:10" ht="15.75">
      <c r="G72" s="144"/>
      <c r="H72" s="144"/>
      <c r="I72" s="145"/>
      <c r="J72" s="145"/>
    </row>
    <row r="73" spans="7:10" ht="15.75">
      <c r="G73" s="144"/>
      <c r="H73" s="144"/>
      <c r="I73" s="145"/>
      <c r="J73" s="145"/>
    </row>
    <row r="74" spans="7:10" ht="15.75">
      <c r="G74" s="144"/>
      <c r="H74" s="144"/>
      <c r="I74" s="145"/>
      <c r="J74" s="145"/>
    </row>
    <row r="75" spans="7:10" ht="15.75">
      <c r="G75" s="144"/>
      <c r="H75" s="144"/>
      <c r="I75" s="145"/>
      <c r="J75" s="145"/>
    </row>
    <row r="76" spans="7:10" ht="15.75">
      <c r="G76" s="144"/>
      <c r="H76" s="144"/>
      <c r="I76" s="145"/>
      <c r="J76" s="145"/>
    </row>
    <row r="77" spans="7:10" ht="15.75">
      <c r="G77" s="144"/>
      <c r="H77" s="144"/>
      <c r="I77" s="145"/>
      <c r="J77" s="145"/>
    </row>
    <row r="78" spans="7:10" ht="15.75">
      <c r="G78" s="144"/>
      <c r="H78" s="144"/>
      <c r="I78" s="145"/>
      <c r="J78" s="145"/>
    </row>
    <row r="79" spans="7:10" ht="15.75">
      <c r="G79" s="144"/>
      <c r="H79" s="144"/>
      <c r="I79" s="145"/>
      <c r="J79" s="145"/>
    </row>
    <row r="80" spans="7:10" ht="15.75">
      <c r="G80" s="144"/>
      <c r="H80" s="144"/>
      <c r="I80" s="145"/>
      <c r="J80" s="145"/>
    </row>
    <row r="81" spans="7:10" ht="15.75">
      <c r="G81" s="144"/>
      <c r="H81" s="144"/>
      <c r="I81" s="145"/>
      <c r="J81" s="145"/>
    </row>
    <row r="82" spans="7:10" ht="15.75">
      <c r="G82" s="144"/>
      <c r="H82" s="144"/>
      <c r="I82" s="145"/>
      <c r="J82" s="145"/>
    </row>
    <row r="83" spans="7:10" ht="15.75">
      <c r="G83" s="144"/>
      <c r="H83" s="144"/>
      <c r="I83" s="145"/>
      <c r="J83" s="145"/>
    </row>
    <row r="84" spans="7:10" ht="15.75">
      <c r="G84" s="144"/>
      <c r="H84" s="144"/>
      <c r="I84" s="145"/>
      <c r="J84" s="145"/>
    </row>
    <row r="85" spans="7:10" ht="15.75">
      <c r="G85" s="144"/>
      <c r="H85" s="144"/>
      <c r="I85" s="145"/>
      <c r="J85" s="145"/>
    </row>
    <row r="86" spans="7:10" ht="15.75">
      <c r="G86" s="144"/>
      <c r="H86" s="144"/>
      <c r="I86" s="145"/>
      <c r="J86" s="145"/>
    </row>
    <row r="87" spans="7:10" ht="15.75">
      <c r="G87" s="144"/>
      <c r="H87" s="144"/>
      <c r="I87" s="145"/>
      <c r="J87" s="145"/>
    </row>
    <row r="88" spans="7:10" ht="15.75">
      <c r="G88" s="144"/>
      <c r="H88" s="144"/>
      <c r="I88" s="145"/>
      <c r="J88" s="145"/>
    </row>
    <row r="89" spans="7:10" ht="15.75">
      <c r="G89" s="144"/>
      <c r="H89" s="144"/>
      <c r="I89" s="145"/>
      <c r="J89" s="145"/>
    </row>
    <row r="90" spans="7:10" ht="15.75">
      <c r="G90" s="144"/>
      <c r="H90" s="144"/>
      <c r="I90" s="145"/>
      <c r="J90" s="145"/>
    </row>
    <row r="91" spans="7:10" ht="15.75">
      <c r="G91" s="144"/>
      <c r="H91" s="144"/>
      <c r="I91" s="145"/>
      <c r="J91" s="145"/>
    </row>
    <row r="92" spans="7:10" ht="15.75">
      <c r="G92" s="144"/>
      <c r="H92" s="144"/>
      <c r="I92" s="145"/>
      <c r="J92" s="145"/>
    </row>
    <row r="93" spans="7:10" ht="15.75">
      <c r="G93" s="144"/>
      <c r="H93" s="144"/>
      <c r="I93" s="145"/>
      <c r="J93" s="145"/>
    </row>
    <row r="94" spans="7:10" ht="15.75">
      <c r="G94" s="144"/>
      <c r="H94" s="144"/>
      <c r="I94" s="145"/>
      <c r="J94" s="145"/>
    </row>
    <row r="95" spans="7:10" ht="15.75">
      <c r="G95" s="144"/>
      <c r="H95" s="144"/>
      <c r="I95" s="145"/>
      <c r="J95" s="145"/>
    </row>
    <row r="96" spans="7:10" ht="15.75">
      <c r="G96" s="144"/>
      <c r="H96" s="144"/>
      <c r="I96" s="145"/>
      <c r="J96" s="145"/>
    </row>
  </sheetData>
  <printOptions/>
  <pageMargins left="0.75" right="0.75" top="1" bottom="1" header="0.5" footer="0.5"/>
  <pageSetup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N166"/>
  <sheetViews>
    <sheetView view="pageBreakPreview" zoomScale="60" zoomScaleNormal="70" workbookViewId="0" topLeftCell="A74">
      <selection activeCell="J114" sqref="J114"/>
    </sheetView>
  </sheetViews>
  <sheetFormatPr defaultColWidth="9.140625" defaultRowHeight="12.75"/>
  <cols>
    <col min="1" max="1" width="3.57421875" style="0" customWidth="1"/>
    <col min="2" max="2" width="4.57421875" style="0" customWidth="1"/>
    <col min="5" max="5" width="11.421875" style="0" customWidth="1"/>
    <col min="6" max="7" width="11.00390625" style="0" customWidth="1"/>
    <col min="9" max="9" width="14.00390625" style="0" customWidth="1"/>
    <col min="10" max="10" width="13.00390625" style="0" customWidth="1"/>
    <col min="11" max="11" width="12.28125" style="0" customWidth="1"/>
    <col min="12" max="12" width="10.140625" style="0" customWidth="1"/>
    <col min="13" max="13" width="9.28125" style="0" customWidth="1"/>
  </cols>
  <sheetData>
    <row r="2" ht="12.75">
      <c r="A2" s="166" t="s">
        <v>130</v>
      </c>
    </row>
    <row r="3" ht="12.75">
      <c r="A3" s="166" t="s">
        <v>173</v>
      </c>
    </row>
    <row r="4" ht="12.75">
      <c r="A4" s="166"/>
    </row>
    <row r="5" ht="12.75">
      <c r="A5" s="167" t="s">
        <v>174</v>
      </c>
    </row>
    <row r="7" spans="1:2" ht="12.75">
      <c r="A7">
        <v>1</v>
      </c>
      <c r="B7" s="166" t="s">
        <v>175</v>
      </c>
    </row>
    <row r="8" ht="12.75">
      <c r="B8" s="28" t="s">
        <v>176</v>
      </c>
    </row>
    <row r="9" ht="12.75">
      <c r="B9" s="28" t="s">
        <v>289</v>
      </c>
    </row>
    <row r="11" spans="1:11" ht="13.5" customHeight="1">
      <c r="A11">
        <v>2</v>
      </c>
      <c r="B11" s="166" t="s">
        <v>177</v>
      </c>
      <c r="I11" s="168" t="s">
        <v>178</v>
      </c>
      <c r="K11" s="168" t="s">
        <v>179</v>
      </c>
    </row>
    <row r="12" spans="2:11" ht="13.5" customHeight="1">
      <c r="B12" s="166"/>
      <c r="I12" s="168" t="s">
        <v>180</v>
      </c>
      <c r="K12" s="168" t="s">
        <v>181</v>
      </c>
    </row>
    <row r="13" spans="2:11" ht="13.5" customHeight="1">
      <c r="B13" s="166"/>
      <c r="I13" s="168" t="s">
        <v>182</v>
      </c>
      <c r="K13" s="168" t="s">
        <v>182</v>
      </c>
    </row>
    <row r="14" spans="2:11" ht="13.5" customHeight="1">
      <c r="B14" s="166"/>
      <c r="I14" s="168" t="s">
        <v>58</v>
      </c>
      <c r="K14" s="168" t="s">
        <v>58</v>
      </c>
    </row>
    <row r="15" spans="2:11" ht="13.5" customHeight="1">
      <c r="B15" s="166"/>
      <c r="I15" s="168"/>
      <c r="K15" s="168"/>
    </row>
    <row r="16" spans="2:11" ht="12.75">
      <c r="B16" s="169" t="s">
        <v>183</v>
      </c>
      <c r="I16" s="170">
        <v>-1705.325</v>
      </c>
      <c r="K16" s="171">
        <v>2859.675</v>
      </c>
    </row>
    <row r="17" spans="9:11" ht="12.75">
      <c r="I17" s="170"/>
      <c r="K17" s="171"/>
    </row>
    <row r="19" spans="1:2" ht="12.75">
      <c r="A19">
        <v>3</v>
      </c>
      <c r="B19" s="166" t="s">
        <v>184</v>
      </c>
    </row>
    <row r="20" ht="12.75">
      <c r="B20" s="28" t="s">
        <v>185</v>
      </c>
    </row>
    <row r="22" spans="1:11" ht="12.75">
      <c r="A22">
        <v>4</v>
      </c>
      <c r="B22" s="166" t="s">
        <v>186</v>
      </c>
      <c r="I22" s="168" t="s">
        <v>178</v>
      </c>
      <c r="K22" s="168" t="s">
        <v>179</v>
      </c>
    </row>
    <row r="23" spans="2:11" ht="12.75">
      <c r="B23" s="166"/>
      <c r="I23" s="168" t="s">
        <v>180</v>
      </c>
      <c r="K23" s="168" t="s">
        <v>181</v>
      </c>
    </row>
    <row r="24" spans="2:11" ht="12.75">
      <c r="B24" s="166"/>
      <c r="I24" s="168" t="s">
        <v>182</v>
      </c>
      <c r="K24" s="168" t="s">
        <v>182</v>
      </c>
    </row>
    <row r="25" spans="2:11" ht="12.75">
      <c r="B25" s="166"/>
      <c r="I25" s="168" t="s">
        <v>58</v>
      </c>
      <c r="K25" s="168" t="s">
        <v>58</v>
      </c>
    </row>
    <row r="26" ht="12.75">
      <c r="B26" s="166"/>
    </row>
    <row r="27" spans="2:11" ht="12.75">
      <c r="B27" s="172" t="s">
        <v>88</v>
      </c>
      <c r="C27" t="s">
        <v>187</v>
      </c>
      <c r="I27" s="68">
        <v>-6673</v>
      </c>
      <c r="K27" s="68">
        <v>1842</v>
      </c>
    </row>
    <row r="28" spans="2:12" ht="12.75">
      <c r="B28" t="s">
        <v>91</v>
      </c>
      <c r="C28" t="s">
        <v>188</v>
      </c>
      <c r="I28" s="68">
        <v>6239</v>
      </c>
      <c r="K28" s="68">
        <v>6239</v>
      </c>
      <c r="L28" s="157"/>
    </row>
    <row r="29" spans="2:12" ht="12.75">
      <c r="B29" t="s">
        <v>102</v>
      </c>
      <c r="C29" t="s">
        <v>189</v>
      </c>
      <c r="I29" s="68">
        <v>-1163</v>
      </c>
      <c r="K29" s="68">
        <v>-1165</v>
      </c>
      <c r="L29" s="157"/>
    </row>
    <row r="30" spans="2:12" ht="12.75">
      <c r="B30" t="s">
        <v>190</v>
      </c>
      <c r="C30" t="s">
        <v>191</v>
      </c>
      <c r="I30" s="68">
        <v>377</v>
      </c>
      <c r="K30" s="68">
        <v>377</v>
      </c>
      <c r="L30" s="157"/>
    </row>
    <row r="31" spans="9:12" ht="12.75">
      <c r="I31" s="173">
        <v>1222</v>
      </c>
      <c r="K31" s="173">
        <v>7293</v>
      </c>
      <c r="L31" s="157"/>
    </row>
    <row r="32" spans="9:12" ht="12.75">
      <c r="I32" s="68"/>
      <c r="K32" s="68"/>
      <c r="L32" s="157"/>
    </row>
    <row r="33" spans="1:12" ht="12.75">
      <c r="A33">
        <v>5</v>
      </c>
      <c r="B33" t="s">
        <v>192</v>
      </c>
      <c r="I33" s="68"/>
      <c r="K33" s="68"/>
      <c r="L33" s="157"/>
    </row>
    <row r="34" spans="2:12" ht="12.75">
      <c r="B34" t="s">
        <v>193</v>
      </c>
      <c r="I34" s="68"/>
      <c r="K34" s="68"/>
      <c r="L34" s="157"/>
    </row>
    <row r="35" spans="9:12" ht="12.75">
      <c r="I35" s="68"/>
      <c r="K35" s="68"/>
      <c r="L35" s="157"/>
    </row>
    <row r="36" spans="2:12" ht="12.75">
      <c r="B36" t="s">
        <v>194</v>
      </c>
      <c r="I36" s="68"/>
      <c r="K36" s="68"/>
      <c r="L36" s="157"/>
    </row>
    <row r="37" spans="2:12" ht="12.75">
      <c r="B37" t="s">
        <v>195</v>
      </c>
      <c r="I37" s="68"/>
      <c r="K37" s="68"/>
      <c r="L37" s="157"/>
    </row>
    <row r="38" spans="9:12" ht="12.75">
      <c r="I38" s="68"/>
      <c r="K38" s="68"/>
      <c r="L38" s="157"/>
    </row>
    <row r="39" spans="1:12" ht="12.75">
      <c r="A39">
        <v>6</v>
      </c>
      <c r="B39" t="s">
        <v>196</v>
      </c>
      <c r="I39" s="68"/>
      <c r="K39" s="68"/>
      <c r="L39" s="157"/>
    </row>
    <row r="40" spans="9:12" ht="12.75">
      <c r="I40" s="68"/>
      <c r="K40" s="68"/>
      <c r="L40" s="157"/>
    </row>
    <row r="41" spans="2:12" ht="12.75">
      <c r="B41" t="s">
        <v>197</v>
      </c>
      <c r="I41" s="68"/>
      <c r="K41" s="68"/>
      <c r="L41" s="157"/>
    </row>
    <row r="42" spans="9:12" ht="12.75">
      <c r="I42" s="68"/>
      <c r="K42" s="68"/>
      <c r="L42" s="157"/>
    </row>
    <row r="43" spans="6:12" ht="12.75">
      <c r="F43" s="28" t="s">
        <v>198</v>
      </c>
      <c r="G43" s="174"/>
      <c r="H43" s="174" t="s">
        <v>199</v>
      </c>
      <c r="I43" s="174"/>
      <c r="J43" s="175" t="s">
        <v>200</v>
      </c>
      <c r="K43" s="68"/>
      <c r="L43" s="157"/>
    </row>
    <row r="44" spans="6:12" ht="12.75">
      <c r="F44" s="65" t="s">
        <v>58</v>
      </c>
      <c r="H44" s="65" t="s">
        <v>58</v>
      </c>
      <c r="J44" s="65" t="s">
        <v>58</v>
      </c>
      <c r="K44" s="68"/>
      <c r="L44" s="157"/>
    </row>
    <row r="45" spans="3:12" ht="12.75">
      <c r="C45" t="s">
        <v>201</v>
      </c>
      <c r="F45" s="68">
        <f>54850000/1000</f>
        <v>54850</v>
      </c>
      <c r="H45" s="73">
        <v>0.0581</v>
      </c>
      <c r="J45">
        <v>0</v>
      </c>
      <c r="K45" s="68"/>
      <c r="L45" s="157"/>
    </row>
    <row r="46" spans="3:12" ht="12.75">
      <c r="C46" t="s">
        <v>202</v>
      </c>
      <c r="F46" s="68">
        <f>1000000/1000</f>
        <v>1000</v>
      </c>
      <c r="H46">
        <v>560</v>
      </c>
      <c r="J46" s="176">
        <f>2222222.22*0.44/1000</f>
        <v>977.7777768000001</v>
      </c>
      <c r="K46" s="68"/>
      <c r="L46" s="157"/>
    </row>
    <row r="47" spans="6:12" ht="12.75">
      <c r="F47" s="68"/>
      <c r="J47" s="176"/>
      <c r="K47" s="68"/>
      <c r="L47" s="157"/>
    </row>
    <row r="48" ht="12.75">
      <c r="B48" t="s">
        <v>203</v>
      </c>
    </row>
    <row r="50" spans="1:2" ht="12.75">
      <c r="A50">
        <v>7</v>
      </c>
      <c r="B50" s="166" t="s">
        <v>204</v>
      </c>
    </row>
    <row r="51" ht="12.75">
      <c r="B51" s="28"/>
    </row>
    <row r="52" ht="12.75">
      <c r="B52" s="28" t="s">
        <v>205</v>
      </c>
    </row>
    <row r="53" ht="12.75">
      <c r="B53" t="s">
        <v>206</v>
      </c>
    </row>
    <row r="54" ht="12.75">
      <c r="B54" t="s">
        <v>207</v>
      </c>
    </row>
    <row r="56" spans="1:2" ht="12.75">
      <c r="A56">
        <v>8</v>
      </c>
      <c r="B56" s="166" t="s">
        <v>208</v>
      </c>
    </row>
    <row r="58" ht="12.75">
      <c r="B58" t="s">
        <v>209</v>
      </c>
    </row>
    <row r="59" ht="12.75">
      <c r="B59" t="s">
        <v>210</v>
      </c>
    </row>
    <row r="60" ht="12.75">
      <c r="C60" t="s">
        <v>211</v>
      </c>
    </row>
    <row r="61" ht="12.75">
      <c r="C61" t="s">
        <v>212</v>
      </c>
    </row>
    <row r="62" ht="12.75">
      <c r="C62" t="s">
        <v>213</v>
      </c>
    </row>
    <row r="63" ht="12.75">
      <c r="C63" t="s">
        <v>214</v>
      </c>
    </row>
    <row r="64" ht="12.75">
      <c r="C64" t="s">
        <v>215</v>
      </c>
    </row>
    <row r="65" ht="12.75">
      <c r="C65" t="s">
        <v>216</v>
      </c>
    </row>
    <row r="66" ht="12.75">
      <c r="C66" t="s">
        <v>217</v>
      </c>
    </row>
    <row r="67" ht="12.75">
      <c r="C67" t="s">
        <v>218</v>
      </c>
    </row>
    <row r="69" ht="12.75">
      <c r="C69" t="s">
        <v>219</v>
      </c>
    </row>
    <row r="71" ht="12.75">
      <c r="B71" t="s">
        <v>220</v>
      </c>
    </row>
    <row r="72" ht="12.75">
      <c r="B72" t="s">
        <v>221</v>
      </c>
    </row>
    <row r="74" ht="12.75">
      <c r="B74" t="s">
        <v>222</v>
      </c>
    </row>
    <row r="75" ht="12.75">
      <c r="B75" t="s">
        <v>223</v>
      </c>
    </row>
    <row r="77" ht="12.75">
      <c r="B77" t="s">
        <v>224</v>
      </c>
    </row>
    <row r="79" spans="1:2" ht="12.75">
      <c r="A79">
        <v>9</v>
      </c>
      <c r="B79" s="166" t="s">
        <v>225</v>
      </c>
    </row>
    <row r="80" ht="12.75">
      <c r="B80" t="s">
        <v>226</v>
      </c>
    </row>
    <row r="81" ht="12.75">
      <c r="B81" t="s">
        <v>227</v>
      </c>
    </row>
    <row r="82" ht="12.75">
      <c r="B82" t="s">
        <v>228</v>
      </c>
    </row>
    <row r="84" spans="1:2" ht="12.75">
      <c r="A84">
        <v>10</v>
      </c>
      <c r="B84" s="166" t="s">
        <v>229</v>
      </c>
    </row>
    <row r="85" ht="12.75">
      <c r="B85" t="s">
        <v>230</v>
      </c>
    </row>
    <row r="87" spans="6:9" s="177" customFormat="1" ht="12.75">
      <c r="F87" s="178" t="s">
        <v>231</v>
      </c>
      <c r="I87" s="178" t="s">
        <v>232</v>
      </c>
    </row>
    <row r="88" spans="6:9" s="177" customFormat="1" ht="12.75">
      <c r="F88" s="179" t="s">
        <v>58</v>
      </c>
      <c r="G88" s="180"/>
      <c r="H88" s="180"/>
      <c r="I88" s="179" t="s">
        <v>58</v>
      </c>
    </row>
    <row r="89" spans="6:9" s="177" customFormat="1" ht="12.75">
      <c r="F89" s="179"/>
      <c r="G89" s="180"/>
      <c r="H89" s="180"/>
      <c r="I89" s="179"/>
    </row>
    <row r="90" spans="2:9" s="177" customFormat="1" ht="12.75">
      <c r="B90" s="181"/>
      <c r="C90" s="181" t="s">
        <v>233</v>
      </c>
      <c r="D90" s="181"/>
      <c r="E90" s="181"/>
      <c r="F90" s="182" t="s">
        <v>234</v>
      </c>
      <c r="G90" s="182"/>
      <c r="H90" s="182"/>
      <c r="I90" s="183">
        <v>6118.611</v>
      </c>
    </row>
    <row r="91" spans="2:10" s="177" customFormat="1" ht="12.75">
      <c r="B91" s="181"/>
      <c r="C91" s="181" t="s">
        <v>235</v>
      </c>
      <c r="D91" s="181"/>
      <c r="E91" s="181"/>
      <c r="F91" s="184">
        <v>609228.17629</v>
      </c>
      <c r="G91" s="182"/>
      <c r="H91" s="182"/>
      <c r="I91" s="183">
        <v>0</v>
      </c>
      <c r="J91" s="185"/>
    </row>
    <row r="92" spans="2:9" s="177" customFormat="1" ht="12.75">
      <c r="B92" s="181"/>
      <c r="C92" s="181"/>
      <c r="D92" s="181"/>
      <c r="E92" s="181"/>
      <c r="F92" s="181"/>
      <c r="G92" s="181"/>
      <c r="H92" s="181"/>
      <c r="I92" s="181"/>
    </row>
    <row r="93" s="177" customFormat="1" ht="12.75">
      <c r="C93" s="177" t="s">
        <v>236</v>
      </c>
    </row>
    <row r="94" s="177" customFormat="1" ht="12.75">
      <c r="C94" s="177" t="s">
        <v>237</v>
      </c>
    </row>
    <row r="96" spans="1:2" ht="12.75">
      <c r="A96">
        <v>11</v>
      </c>
      <c r="B96" s="166" t="s">
        <v>238</v>
      </c>
    </row>
    <row r="97" ht="12.75">
      <c r="B97" s="28" t="s">
        <v>239</v>
      </c>
    </row>
    <row r="98" ht="12.75">
      <c r="B98" s="28"/>
    </row>
    <row r="99" spans="1:2" ht="12.75">
      <c r="A99">
        <v>12</v>
      </c>
      <c r="B99" s="166" t="s">
        <v>240</v>
      </c>
    </row>
    <row r="100" ht="12.75">
      <c r="B100" t="s">
        <v>241</v>
      </c>
    </row>
    <row r="102" spans="1:2" ht="12.75">
      <c r="A102">
        <v>13</v>
      </c>
      <c r="B102" s="166" t="s">
        <v>242</v>
      </c>
    </row>
    <row r="103" ht="12.75">
      <c r="B103" t="s">
        <v>243</v>
      </c>
    </row>
    <row r="104" ht="12.75">
      <c r="B104" t="s">
        <v>244</v>
      </c>
    </row>
    <row r="106" ht="12.75">
      <c r="B106" t="s">
        <v>245</v>
      </c>
    </row>
    <row r="107" ht="12.75">
      <c r="B107" t="s">
        <v>246</v>
      </c>
    </row>
    <row r="108" ht="12.75">
      <c r="B108" t="s">
        <v>247</v>
      </c>
    </row>
    <row r="109" ht="12.75">
      <c r="B109" t="s">
        <v>248</v>
      </c>
    </row>
    <row r="110" ht="12.75">
      <c r="B110" t="s">
        <v>249</v>
      </c>
    </row>
    <row r="112" spans="1:2" ht="12.75">
      <c r="A112">
        <v>14</v>
      </c>
      <c r="B112" s="166" t="s">
        <v>250</v>
      </c>
    </row>
    <row r="113" ht="12.75">
      <c r="B113" s="104" t="s">
        <v>251</v>
      </c>
    </row>
    <row r="114" ht="12.75">
      <c r="B114" s="166"/>
    </row>
    <row r="115" spans="7:12" ht="12.75">
      <c r="G115" t="s">
        <v>51</v>
      </c>
      <c r="I115" t="s">
        <v>252</v>
      </c>
      <c r="L115" t="s">
        <v>253</v>
      </c>
    </row>
    <row r="116" spans="7:12" ht="12.75">
      <c r="G116" s="65" t="s">
        <v>58</v>
      </c>
      <c r="H116" s="65"/>
      <c r="I116" s="65"/>
      <c r="J116" s="65" t="s">
        <v>58</v>
      </c>
      <c r="K116" s="65"/>
      <c r="L116" s="65" t="s">
        <v>58</v>
      </c>
    </row>
    <row r="117" spans="3:12" s="177" customFormat="1" ht="12.75">
      <c r="C117" s="186" t="s">
        <v>254</v>
      </c>
      <c r="G117" s="187">
        <f>SUM('[1]Consol PL'!O17:Q17,'[1]Consol PL'!AA17)/1000</f>
        <v>270</v>
      </c>
      <c r="J117" s="187">
        <f>SUM('[1]Consol PL'!O55:P55,'[1]Consol PL'!Q55,'[1]Consol PL'!AA55)/1000</f>
        <v>-25875.756</v>
      </c>
      <c r="L117" s="187">
        <f>241146+89</f>
        <v>241235</v>
      </c>
    </row>
    <row r="118" spans="3:12" s="177" customFormat="1" ht="12.75">
      <c r="C118" s="186" t="s">
        <v>255</v>
      </c>
      <c r="G118" s="187">
        <f>SUM('[1]Consol PL'!B17,'[1]Consol PL'!K17:L17,'[1]Consol PL'!R17,'[1]Consol PL'!U17,'[1]Consol PL'!AN17)/1000</f>
        <v>18558.607</v>
      </c>
      <c r="J118" s="187">
        <f>(SUM('[1]Consol PL'!B55,'[1]Consol PL'!K55:L55,'[1]Consol PL'!R55,'[1]Consol PL'!U55,'[1]Consol PL'!AN55,'[1]Consol PL'!H52)/1000)</f>
        <v>-44366.2704</v>
      </c>
      <c r="L118" s="188">
        <v>157059</v>
      </c>
    </row>
    <row r="119" spans="3:12" s="177" customFormat="1" ht="12.75">
      <c r="C119" s="186" t="s">
        <v>256</v>
      </c>
      <c r="G119" s="187">
        <f>SUM('[1]Consol PL'!Z17)/1000</f>
        <v>8143.96</v>
      </c>
      <c r="J119" s="187">
        <f>'[1]Consol PL'!Z55/1000</f>
        <v>-823.263</v>
      </c>
      <c r="L119" s="187">
        <v>3391</v>
      </c>
    </row>
    <row r="120" spans="3:12" s="177" customFormat="1" ht="12.75">
      <c r="C120" s="186" t="s">
        <v>257</v>
      </c>
      <c r="G120" s="187">
        <f>SUM('[1]Consol PL'!M17,'[1]Consol PL'!T17)/1000</f>
        <v>1877.114</v>
      </c>
      <c r="J120" s="187">
        <f>SUM('[1]Consol PL'!M55,'[1]Consol PL'!T55)/1000</f>
        <v>-6814.385</v>
      </c>
      <c r="L120" s="187">
        <v>28834</v>
      </c>
    </row>
    <row r="121" spans="3:12" s="177" customFormat="1" ht="12.75">
      <c r="C121" s="186" t="s">
        <v>157</v>
      </c>
      <c r="G121" s="187">
        <f>SUM('[1]Consol PL'!N17,'[1]Consol PL'!S17,'[1]Consol PL'!V17,'[1]Consol PL'!W16,'[1]Consol PL'!W16,'[1]Consol PL'!W17,'[1]Consol PL'!Y17,'[1]Consol PL'!AE17:AM17,'[1]Consol PL'!AO17:AY17)/1000</f>
        <v>0</v>
      </c>
      <c r="J121" s="187">
        <f>SUM('[1]Consol PL'!N55,'[1]Consol PL'!S55,'[1]Consol PL'!V55,'[1]Consol PL'!W55,'[1]Consol PL'!Y55,'[1]Consol PL'!AE55:AM55,'[1]Consol PL'!AO55:AY55)/1000</f>
        <v>-1825.56941</v>
      </c>
      <c r="K121" s="187">
        <f>SUM(J117:J121)</f>
        <v>-79705.24381</v>
      </c>
      <c r="L121" s="187">
        <v>112870</v>
      </c>
    </row>
    <row r="122" spans="3:13" s="177" customFormat="1" ht="12.75">
      <c r="C122" s="186" t="s">
        <v>258</v>
      </c>
      <c r="G122" s="187">
        <v>-461</v>
      </c>
      <c r="H122"/>
      <c r="I122"/>
      <c r="J122" s="187">
        <v>-5568</v>
      </c>
      <c r="K122"/>
      <c r="L122" s="187">
        <v>0</v>
      </c>
      <c r="M122" s="187"/>
    </row>
    <row r="123" spans="6:14" ht="12.75">
      <c r="F123" s="77"/>
      <c r="G123" s="189">
        <f>SUM(G117:G122)</f>
        <v>28388.681</v>
      </c>
      <c r="I123" s="77"/>
      <c r="J123" s="189">
        <f>SUM(J117:J122)</f>
        <v>-85273.24381</v>
      </c>
      <c r="K123" s="77"/>
      <c r="L123" s="189">
        <f>SUM(L117:L122)</f>
        <v>543389</v>
      </c>
      <c r="N123" s="177"/>
    </row>
    <row r="124" spans="6:14" ht="12.75">
      <c r="F124" s="190"/>
      <c r="G124" s="77"/>
      <c r="H124" s="77"/>
      <c r="I124" s="190"/>
      <c r="J124" s="77"/>
      <c r="K124" s="190"/>
      <c r="N124" s="177"/>
    </row>
    <row r="125" spans="6:14" ht="12.75">
      <c r="F125" s="77"/>
      <c r="G125" s="77"/>
      <c r="H125" s="77"/>
      <c r="I125" s="77"/>
      <c r="J125" s="77"/>
      <c r="K125" s="77"/>
      <c r="L125" s="191"/>
      <c r="N125" s="177"/>
    </row>
    <row r="126" spans="1:2" s="177" customFormat="1" ht="12.75">
      <c r="A126" s="177">
        <v>15</v>
      </c>
      <c r="B126" s="192" t="s">
        <v>259</v>
      </c>
    </row>
    <row r="127" s="177" customFormat="1" ht="12.75">
      <c r="B127" s="192"/>
    </row>
    <row r="128" spans="2:7" s="177" customFormat="1" ht="12.75">
      <c r="B128" s="193" t="s">
        <v>260</v>
      </c>
      <c r="C128" s="193"/>
      <c r="D128" s="193"/>
      <c r="E128" s="193"/>
      <c r="F128" s="193"/>
      <c r="G128" s="193"/>
    </row>
    <row r="129" spans="2:9" s="177" customFormat="1" ht="12.75">
      <c r="B129" s="193"/>
      <c r="C129" s="193"/>
      <c r="D129" s="193"/>
      <c r="E129" s="193"/>
      <c r="F129" s="193"/>
      <c r="G129" s="193"/>
      <c r="I129" s="194" t="s">
        <v>261</v>
      </c>
    </row>
    <row r="130" spans="2:9" s="177" customFormat="1" ht="12.75">
      <c r="B130" s="195">
        <v>1</v>
      </c>
      <c r="C130" s="193" t="s">
        <v>262</v>
      </c>
      <c r="D130" s="193"/>
      <c r="E130" s="193"/>
      <c r="F130" s="193"/>
      <c r="G130" s="193"/>
      <c r="I130" s="188">
        <v>7923</v>
      </c>
    </row>
    <row r="131" spans="2:9" s="177" customFormat="1" ht="12.75">
      <c r="B131" s="195">
        <v>2</v>
      </c>
      <c r="C131" s="193" t="s">
        <v>263</v>
      </c>
      <c r="D131" s="193"/>
      <c r="E131" s="193"/>
      <c r="F131" s="193"/>
      <c r="G131" s="193"/>
      <c r="I131" s="188">
        <v>3805</v>
      </c>
    </row>
    <row r="132" spans="2:9" s="177" customFormat="1" ht="12.75">
      <c r="B132" s="195">
        <v>3</v>
      </c>
      <c r="C132" s="193" t="s">
        <v>264</v>
      </c>
      <c r="D132" s="193"/>
      <c r="E132" s="193"/>
      <c r="F132" s="193"/>
      <c r="G132" s="193"/>
      <c r="I132" s="188">
        <v>2129</v>
      </c>
    </row>
    <row r="133" spans="2:9" s="177" customFormat="1" ht="12.75">
      <c r="B133" s="195">
        <v>4</v>
      </c>
      <c r="C133" s="193" t="s">
        <v>265</v>
      </c>
      <c r="D133" s="193"/>
      <c r="E133" s="193"/>
      <c r="F133" s="193"/>
      <c r="G133" s="193"/>
      <c r="I133" s="188">
        <v>7608</v>
      </c>
    </row>
    <row r="134" spans="2:9" s="177" customFormat="1" ht="12.75">
      <c r="B134" s="195">
        <v>5</v>
      </c>
      <c r="C134" s="193" t="s">
        <v>266</v>
      </c>
      <c r="D134" s="193"/>
      <c r="E134" s="193"/>
      <c r="F134" s="193"/>
      <c r="G134" s="193"/>
      <c r="I134" s="188">
        <v>1271</v>
      </c>
    </row>
    <row r="135" spans="2:11" s="177" customFormat="1" ht="12.75">
      <c r="B135" s="193"/>
      <c r="C135" s="193"/>
      <c r="D135" s="193"/>
      <c r="E135" s="193"/>
      <c r="F135" s="193"/>
      <c r="G135" s="193"/>
      <c r="I135" s="196">
        <f>SUM(I130:I134)</f>
        <v>22736</v>
      </c>
      <c r="K135" s="188"/>
    </row>
    <row r="136" spans="2:11" s="177" customFormat="1" ht="12.75">
      <c r="B136" s="193"/>
      <c r="C136" s="193"/>
      <c r="D136" s="193"/>
      <c r="E136" s="193"/>
      <c r="F136" s="193"/>
      <c r="G136" s="193"/>
      <c r="I136" s="197"/>
      <c r="K136" s="188"/>
    </row>
    <row r="137" spans="2:11" s="177" customFormat="1" ht="12.75">
      <c r="B137" s="177" t="s">
        <v>267</v>
      </c>
      <c r="C137" s="193"/>
      <c r="D137" s="193"/>
      <c r="E137" s="193"/>
      <c r="F137" s="193"/>
      <c r="G137" s="193"/>
      <c r="I137" s="197"/>
      <c r="K137" s="188"/>
    </row>
    <row r="138" spans="2:11" s="177" customFormat="1" ht="12.75">
      <c r="B138" s="177" t="s">
        <v>268</v>
      </c>
      <c r="C138" s="193"/>
      <c r="D138" s="193"/>
      <c r="E138" s="193"/>
      <c r="F138" s="193"/>
      <c r="G138" s="193"/>
      <c r="I138" s="197"/>
      <c r="K138" s="188"/>
    </row>
    <row r="139" spans="2:11" ht="12.75">
      <c r="B139" t="s">
        <v>269</v>
      </c>
      <c r="C139" s="28"/>
      <c r="D139" s="28"/>
      <c r="E139" s="28"/>
      <c r="F139" s="28"/>
      <c r="G139" s="28"/>
      <c r="K139" s="198"/>
    </row>
    <row r="140" spans="2:11" ht="12.75">
      <c r="B140" t="s">
        <v>270</v>
      </c>
      <c r="C140" s="28"/>
      <c r="D140" s="28"/>
      <c r="E140" s="28"/>
      <c r="F140" s="28"/>
      <c r="G140" s="28"/>
      <c r="K140" s="198"/>
    </row>
    <row r="141" spans="2:11" ht="12.75">
      <c r="B141" t="s">
        <v>271</v>
      </c>
      <c r="C141" s="28"/>
      <c r="D141" s="28"/>
      <c r="E141" s="28"/>
      <c r="F141" s="28"/>
      <c r="G141" s="28"/>
      <c r="K141" s="198"/>
    </row>
    <row r="142" spans="3:11" ht="12.75">
      <c r="C142" s="28"/>
      <c r="D142" s="28"/>
      <c r="E142" s="28"/>
      <c r="F142" s="28"/>
      <c r="G142" s="28"/>
      <c r="K142" s="198"/>
    </row>
    <row r="143" spans="1:11" s="177" customFormat="1" ht="12.75">
      <c r="A143" s="177">
        <v>16</v>
      </c>
      <c r="B143" s="192" t="s">
        <v>272</v>
      </c>
      <c r="K143" s="185"/>
    </row>
    <row r="144" s="177" customFormat="1" ht="12.75">
      <c r="B144" s="177" t="s">
        <v>273</v>
      </c>
    </row>
    <row r="145" s="177" customFormat="1" ht="12.75">
      <c r="B145" s="177" t="s">
        <v>274</v>
      </c>
    </row>
    <row r="146" s="177" customFormat="1" ht="12.75"/>
    <row r="147" spans="1:2" s="177" customFormat="1" ht="12.75">
      <c r="A147" s="177">
        <v>17</v>
      </c>
      <c r="B147" s="192" t="s">
        <v>275</v>
      </c>
    </row>
    <row r="148" s="177" customFormat="1" ht="12.75">
      <c r="B148" s="177" t="s">
        <v>276</v>
      </c>
    </row>
    <row r="149" s="177" customFormat="1" ht="12.75"/>
    <row r="150" spans="1:2" s="177" customFormat="1" ht="12.75">
      <c r="A150" s="177">
        <v>18</v>
      </c>
      <c r="B150" s="192" t="s">
        <v>277</v>
      </c>
    </row>
    <row r="151" s="177" customFormat="1" ht="12.75">
      <c r="B151" s="177" t="s">
        <v>278</v>
      </c>
    </row>
    <row r="152" s="177" customFormat="1" ht="12.75"/>
    <row r="153" spans="1:2" s="177" customFormat="1" ht="12.75">
      <c r="A153" s="177">
        <v>19</v>
      </c>
      <c r="B153" s="192" t="s">
        <v>279</v>
      </c>
    </row>
    <row r="154" s="177" customFormat="1" ht="12.75">
      <c r="B154" s="177" t="s">
        <v>280</v>
      </c>
    </row>
    <row r="155" s="177" customFormat="1" ht="12.75">
      <c r="B155" t="s">
        <v>281</v>
      </c>
    </row>
    <row r="156" s="177" customFormat="1" ht="12.75">
      <c r="B156" t="s">
        <v>282</v>
      </c>
    </row>
    <row r="157" s="177" customFormat="1" ht="12.75">
      <c r="B157" t="s">
        <v>283</v>
      </c>
    </row>
    <row r="158" s="177" customFormat="1" ht="12.75">
      <c r="B158" t="s">
        <v>284</v>
      </c>
    </row>
    <row r="159" ht="12.75">
      <c r="B159" s="177"/>
    </row>
    <row r="160" spans="1:2" ht="12.75">
      <c r="A160">
        <v>20</v>
      </c>
      <c r="B160" s="166" t="s">
        <v>285</v>
      </c>
    </row>
    <row r="161" ht="12.75">
      <c r="B161" t="s">
        <v>286</v>
      </c>
    </row>
    <row r="163" spans="1:2" ht="12.75">
      <c r="A163">
        <v>21</v>
      </c>
      <c r="B163" s="166" t="s">
        <v>287</v>
      </c>
    </row>
    <row r="164" ht="12.75">
      <c r="B164" t="s">
        <v>288</v>
      </c>
    </row>
    <row r="166" ht="12.75">
      <c r="B166" s="166"/>
    </row>
  </sheetData>
  <printOptions/>
  <pageMargins left="0.75" right="0.75" top="1" bottom="1" header="0.5" footer="0.5"/>
  <pageSetup horizontalDpi="600" verticalDpi="600" orientation="portrait" paperSize="9" scale="65" r:id="rId1"/>
  <rowBreaks count="1" manualBreakCount="1">
    <brk id="8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Andersen Worldwide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Arthur Andersen</dc:creator>
  <cp:keywords/>
  <dc:description/>
  <cp:lastModifiedBy>Arthur Andersen</cp:lastModifiedBy>
  <cp:lastPrinted>2001-10-05T01:40:55Z</cp:lastPrinted>
  <dcterms:created xsi:type="dcterms:W3CDTF">2001-10-01T06:57:37Z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