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75" windowHeight="4200" activeTab="4"/>
  </bookViews>
  <sheets>
    <sheet name="P&amp;L" sheetId="1" r:id="rId1"/>
    <sheet name="BS" sheetId="2" r:id="rId2"/>
    <sheet name="$ fl" sheetId="3" r:id="rId3"/>
    <sheet name="SEC" sheetId="4" r:id="rId4"/>
    <sheet name="Notes" sheetId="5" r:id="rId5"/>
  </sheets>
  <definedNames>
    <definedName name="_xlnm.Print_Area" localSheetId="2">'$ fl'!$A$1:$I$74</definedName>
    <definedName name="_xlnm.Print_Area" localSheetId="4">'Notes'!$A$1:$J$357</definedName>
    <definedName name="_xlnm.Print_Area" localSheetId="0">'P&amp;L'!$A$1:$I$58</definedName>
    <definedName name="_xlnm.Print_Titles" localSheetId="2">'$ fl'!$12:$17</definedName>
    <definedName name="_xlnm.Print_Titles" localSheetId="1">'BS'!$11:$14</definedName>
    <definedName name="_xlnm.Print_Titles" localSheetId="0">'P&amp;L'!$12:$19</definedName>
    <definedName name="_xlnm.Print_Titles" localSheetId="3">'SEC'!$4:$8</definedName>
  </definedNames>
  <calcPr fullCalcOnLoad="1"/>
</workbook>
</file>

<file path=xl/sharedStrings.xml><?xml version="1.0" encoding="utf-8"?>
<sst xmlns="http://schemas.openxmlformats.org/spreadsheetml/2006/main" count="460" uniqueCount="380">
  <si>
    <t>of themselves and all other proprietors, occupiers, holders and claimants of native customary rights land at Kayan</t>
  </si>
  <si>
    <t>known as "Plaintiffs").</t>
  </si>
  <si>
    <t>Longhouse community known as Rumah Lasah Mering, Sg. Pesu, Jelulong, Tubau, Bintulu, Sarawak (hereinafter collectively</t>
  </si>
  <si>
    <t>Lasah Mering, Mering Anak Madang, Mering Anak Lasah, Imut Anak Ding and Bilong Anak Pudang who are suing on behalf</t>
  </si>
  <si>
    <t>UNAUDITED CONDENSED CONSOLIDATED CASH FLOW STATEMENT FOR THE</t>
  </si>
  <si>
    <t>in foreign currency</t>
  </si>
  <si>
    <t xml:space="preserve">        INDIVIDUAL QUARTER</t>
  </si>
  <si>
    <t xml:space="preserve">     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</si>
  <si>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</si>
  <si>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</si>
  <si>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</si>
  <si>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</si>
  <si>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</si>
  <si>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</si>
  <si>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</si>
  <si>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</si>
  <si>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Taxation</t>
  </si>
  <si>
    <t>UNAUDITED</t>
  </si>
  <si>
    <t>AS AT</t>
  </si>
  <si>
    <t>1.</t>
  </si>
  <si>
    <t>2.</t>
  </si>
  <si>
    <t>3.</t>
  </si>
  <si>
    <t>Taxation comprises:-</t>
  </si>
  <si>
    <t>Individual</t>
  </si>
  <si>
    <t>Cumulative</t>
  </si>
  <si>
    <t>Quarter</t>
  </si>
  <si>
    <t>Current taxation</t>
  </si>
  <si>
    <t>Deferred taxation</t>
  </si>
  <si>
    <t>Quoted securities</t>
  </si>
  <si>
    <t>(i)</t>
  </si>
  <si>
    <t>(ii)</t>
  </si>
  <si>
    <t>At carrying value/book value</t>
  </si>
  <si>
    <t>(iii)</t>
  </si>
  <si>
    <t>At market value</t>
  </si>
  <si>
    <t>Changes in the composition of the Group</t>
  </si>
  <si>
    <t>Status of Corporate Proposals</t>
  </si>
  <si>
    <t>Seasonality or Cyclical Factors</t>
  </si>
  <si>
    <t>Off balance sheet financial instruments</t>
  </si>
  <si>
    <t>Variation of actual profit from forecast profit and shortfall in profit guarantee</t>
  </si>
  <si>
    <t>BY ORDER OF THE BOARD</t>
  </si>
  <si>
    <t>Secretaries</t>
  </si>
  <si>
    <t>Kuala Lumpur</t>
  </si>
  <si>
    <t>QUARTERLY REPORT</t>
  </si>
  <si>
    <t>Revenue</t>
  </si>
  <si>
    <t>(b)</t>
  </si>
  <si>
    <t>Current assets</t>
  </si>
  <si>
    <t>Current liabilities</t>
  </si>
  <si>
    <t>Net tangible assets per share (RM)</t>
  </si>
  <si>
    <t>Profits/(losses) on sale of  unquoted investments and/or properties</t>
  </si>
  <si>
    <t>(a)</t>
  </si>
  <si>
    <t>YTD</t>
  </si>
  <si>
    <t xml:space="preserve">Material changes in the quarterly results compared to the results of the immediate preceding quarter </t>
  </si>
  <si>
    <t>CONDENSED CONSOLIDATED INCOME STATEMENT</t>
  </si>
  <si>
    <t>Operating expenses</t>
  </si>
  <si>
    <t>Other operating income</t>
  </si>
  <si>
    <t>Profit from operations</t>
  </si>
  <si>
    <t>Finance costs</t>
  </si>
  <si>
    <t>UNAUDITED CONDENSED CONSOLIDATED BALANCE SHEET</t>
  </si>
  <si>
    <t>Adjustments:</t>
  </si>
  <si>
    <t>Net changes in cash and cash equivalents</t>
  </si>
  <si>
    <t>earnings</t>
  </si>
  <si>
    <t>Total</t>
  </si>
  <si>
    <t xml:space="preserve">Share </t>
  </si>
  <si>
    <t>capital</t>
  </si>
  <si>
    <t xml:space="preserve">Distributable </t>
  </si>
  <si>
    <t>Non current liabilities</t>
  </si>
  <si>
    <t>RM ' 000</t>
  </si>
  <si>
    <t>The quarterly financial statements have been prepared  using  the  same  accounting  policies and methods of computation as</t>
  </si>
  <si>
    <t>Preceding annual financial statements</t>
  </si>
  <si>
    <t>Changes in estimates</t>
  </si>
  <si>
    <t>Valuations of property, plant and equipment</t>
  </si>
  <si>
    <t>10</t>
  </si>
  <si>
    <t>11</t>
  </si>
  <si>
    <t>12</t>
  </si>
  <si>
    <t>Contingent liabilities or contingent assets</t>
  </si>
  <si>
    <t>13</t>
  </si>
  <si>
    <t xml:space="preserve">Basis of preparation </t>
  </si>
  <si>
    <t>The interim financial report should be read in conjunction with the audited financial statements of the Group for the year</t>
  </si>
  <si>
    <t>14</t>
  </si>
  <si>
    <t>15</t>
  </si>
  <si>
    <t>17</t>
  </si>
  <si>
    <t>Group borrowings and debt securities</t>
  </si>
  <si>
    <t>18</t>
  </si>
  <si>
    <t>19</t>
  </si>
  <si>
    <t>20</t>
  </si>
  <si>
    <t>21</t>
  </si>
  <si>
    <t>22</t>
  </si>
  <si>
    <t>Commentary on the outlook for the Group</t>
  </si>
  <si>
    <t>23</t>
  </si>
  <si>
    <t>Not applicable</t>
  </si>
  <si>
    <t>Net cash flow from investing activities</t>
  </si>
  <si>
    <t>Changes in working capital</t>
  </si>
  <si>
    <t>Net cash flow from operating activities</t>
  </si>
  <si>
    <t>Short term deposits</t>
  </si>
  <si>
    <t>Cash and bank balances</t>
  </si>
  <si>
    <t>Taxation paid</t>
  </si>
  <si>
    <t>LINGUI DEVELOPMENTS BERHAD</t>
  </si>
  <si>
    <t>Share of profits in associated companies</t>
  </si>
  <si>
    <t>Inventories</t>
  </si>
  <si>
    <t>Debtors</t>
  </si>
  <si>
    <t>Tax recoverable</t>
  </si>
  <si>
    <t>Creditors</t>
  </si>
  <si>
    <t>Borrowings</t>
  </si>
  <si>
    <t>Profit before taxation</t>
  </si>
  <si>
    <t>Net profit/(loss) after taxation</t>
  </si>
  <si>
    <t>Profit/ (loss)  before income tax</t>
  </si>
  <si>
    <t>Segmental information</t>
  </si>
  <si>
    <t>Trading and services</t>
  </si>
  <si>
    <t>Properties and quarry operations</t>
  </si>
  <si>
    <t xml:space="preserve">Inter-segment </t>
  </si>
  <si>
    <t>sales</t>
  </si>
  <si>
    <t>Eliminations</t>
  </si>
  <si>
    <t>Timber and plywood</t>
  </si>
  <si>
    <t>Segment results</t>
  </si>
  <si>
    <t>Unallocated corporate expenses</t>
  </si>
  <si>
    <t>Financing costs</t>
  </si>
  <si>
    <t>Interest income</t>
  </si>
  <si>
    <t>Long term</t>
  </si>
  <si>
    <t>Short term</t>
  </si>
  <si>
    <t>liabilities</t>
  </si>
  <si>
    <t>bank</t>
  </si>
  <si>
    <t>borrowings</t>
  </si>
  <si>
    <t>Secured</t>
  </si>
  <si>
    <t>-Local currency</t>
  </si>
  <si>
    <t>-Bond- Local currency*</t>
  </si>
  <si>
    <t>Unsecured</t>
  </si>
  <si>
    <t>*Bond</t>
  </si>
  <si>
    <t>Nominal value</t>
  </si>
  <si>
    <t>Deferred issuance cost</t>
  </si>
  <si>
    <t>Share of tax in associate</t>
  </si>
  <si>
    <t>a</t>
  </si>
  <si>
    <t>(b) Diluted earnings per share (sen)</t>
  </si>
  <si>
    <t>(a) Basic earnings per share (sen)</t>
  </si>
  <si>
    <t>Net profit/ (loss) for the period</t>
  </si>
  <si>
    <t>Net profit/ (loss) for the period (RM '000)</t>
  </si>
  <si>
    <t>Dividends</t>
  </si>
  <si>
    <t>16</t>
  </si>
  <si>
    <t>Exceptional item</t>
  </si>
  <si>
    <t>Changes in debt and equity securities</t>
  </si>
  <si>
    <t>Dividends paid</t>
  </si>
  <si>
    <t>The Company does not have a policy on revaluing its property, plant and equipment.</t>
  </si>
  <si>
    <t>Bank overdraft</t>
  </si>
  <si>
    <t>Less: fixed deposits and bank balances held as security</t>
  </si>
  <si>
    <t>Net cash flow from financing activities</t>
  </si>
  <si>
    <t>Interest paid</t>
  </si>
  <si>
    <t>Proceeds from disposal of property, plant and equipment</t>
  </si>
  <si>
    <t>Interest received</t>
  </si>
  <si>
    <t>Exchange adjustment account</t>
  </si>
  <si>
    <t>Depreciation and amortisation</t>
  </si>
  <si>
    <t>Net financing costs</t>
  </si>
  <si>
    <t>Other non-cash and non-operating items</t>
  </si>
  <si>
    <t>Purchase of property, plant and equipment and forest assets</t>
  </si>
  <si>
    <t xml:space="preserve">Weighted average number of ordinary shares </t>
  </si>
  <si>
    <t>on issue during the reporting quarter (' 000)</t>
  </si>
  <si>
    <t xml:space="preserve">CURRENT </t>
  </si>
  <si>
    <t>At 1 July 2002 as previously reported</t>
  </si>
  <si>
    <t>Net profit for the period</t>
  </si>
  <si>
    <t>Property, plant and equipment</t>
  </si>
  <si>
    <t>Forest assets</t>
  </si>
  <si>
    <t>Investment in associates</t>
  </si>
  <si>
    <t>Timber concession</t>
  </si>
  <si>
    <t>Share capital</t>
  </si>
  <si>
    <t>Reserves</t>
  </si>
  <si>
    <t>External</t>
  </si>
  <si>
    <t>Group revenue</t>
  </si>
  <si>
    <t xml:space="preserve"> - Currency translation differences</t>
  </si>
  <si>
    <t>Proposed</t>
  </si>
  <si>
    <t>reserve</t>
  </si>
  <si>
    <t>dividend</t>
  </si>
  <si>
    <t xml:space="preserve">retained </t>
  </si>
  <si>
    <t>Fair valuation</t>
  </si>
  <si>
    <t>**</t>
  </si>
  <si>
    <t>Finance costs related to forest crop written off</t>
  </si>
  <si>
    <t>premium</t>
  </si>
  <si>
    <t>Exchange</t>
  </si>
  <si>
    <t>The Group did not issue any profit forecast for this quarter and therefore comments on variances with forecast profit are not</t>
  </si>
  <si>
    <t>applicable.</t>
  </si>
  <si>
    <t>Plantations **</t>
  </si>
  <si>
    <t>The segment results for plantations arise from the Company's investment in an associate.</t>
  </si>
  <si>
    <t>Manufacturing - Rubber</t>
  </si>
  <si>
    <t>At cost after writedown of premium on acquisition</t>
  </si>
  <si>
    <t>The segment information  in respect of the Group's business segment are as follows :</t>
  </si>
  <si>
    <t>ENDED</t>
  </si>
  <si>
    <t>The interim financial report is unaudited and has been prepared in accordance with MASB 26: "Interim Financial Reporting".</t>
  </si>
  <si>
    <t>Less: minority interests</t>
  </si>
  <si>
    <t>Material events subsequent to the end of the reporting quarter</t>
  </si>
  <si>
    <t>There were no purchase or disposals of quoted securities for the current quarter and financial year to date.</t>
  </si>
  <si>
    <t xml:space="preserve">There were no disposals of unquoted investments and/ or properties during the quarter under review. </t>
  </si>
  <si>
    <t>Net gain not recognised in income statement</t>
  </si>
  <si>
    <t>Minority shareholders' interest</t>
  </si>
  <si>
    <t>Dividends paid to shareholders</t>
  </si>
  <si>
    <t>(a) granted leave to the Government of Sarawak to amend its defence</t>
  </si>
  <si>
    <t>(b) granted leave to SPK &amp; SST to amend its defence and counterclaim</t>
  </si>
  <si>
    <t>(c ) granted leave to the Plaintiffs to amend its pleadings in reply to all the Defendants' amended pleadings</t>
  </si>
  <si>
    <t>On 15 January 2003, the Court had</t>
  </si>
  <si>
    <t>The  Government of Sarawak, SPK and SST are being jointly sued by Penan of four longhouses and settlements situated on</t>
  </si>
  <si>
    <t>the timber concessions held by SPK. The Penans are seeking declaration that they have native customary rights over their</t>
  </si>
  <si>
    <t xml:space="preserve">claimed land located within the said timber concession areas. </t>
  </si>
  <si>
    <t>An application was filed by Matthew Uchat Kajan and Jalong Bilong to have themselves added as defendants in this action</t>
  </si>
  <si>
    <t>(on behalf of themselves as well as other inhabitants of the 2 Kenyah kampongs known as Long Semiang and Lio Mato) ("1st</t>
  </si>
  <si>
    <t>Application").</t>
  </si>
  <si>
    <t>An application was filed by Gabriel Ajan Jok and Anthony Belarek to have themselves added as defendants in this action (on</t>
  </si>
  <si>
    <t>("2nd Application").</t>
  </si>
  <si>
    <t>behalf of themselves as well as some of the other inhabitants of the Kenyah kampongs known as Long Tungan)</t>
  </si>
  <si>
    <t>Premium on acquisition written off</t>
  </si>
  <si>
    <t>There were no changes in the composition of the Group during  the quarter and financial year to-date except as follows:</t>
  </si>
  <si>
    <t>The status of the corporate proposal as previously announced is as follows:</t>
  </si>
  <si>
    <t>Net current assets/ (liabilities)</t>
  </si>
  <si>
    <t xml:space="preserve">Fixed deposits </t>
  </si>
  <si>
    <t>Net proceeds from borrowings</t>
  </si>
  <si>
    <t>-Foreign currency - USD ' 000</t>
  </si>
  <si>
    <t>-Foreign currency - NZD ' 000</t>
  </si>
  <si>
    <t>TAN GHEE KIAT (MICPA 811)</t>
  </si>
  <si>
    <t>T.V. SEKHAR A/L T.G. VENKATESAN (MICPA 1371)</t>
  </si>
  <si>
    <t>On 26 December 2002, the Company entered into a Conditional Sale of Shares Agreement ("SSA") with Nissho Iwai</t>
  </si>
  <si>
    <t>There were no new corporate proposals during the current quarter under review.</t>
  </si>
  <si>
    <t>Proposed Aquisition of 16,000,000 ordinary shares of RM 1.00 each in Samling Plywood (Miri) Sdn Bhd ("SPM"),</t>
  </si>
  <si>
    <t>representing the remaining 40% equity interest in SPM  for a purchase consideration of RM 59,703,059 to be satistfied</t>
  </si>
  <si>
    <t>by the issuance of 49,752,549 new ordinary shares of RM 0.50 each in the Company at an issue price of RM1.20 per new</t>
  </si>
  <si>
    <t>ordinary share ("Proposed Acquisition of the Remaining 40% Equity Interest in SPM")</t>
  </si>
  <si>
    <t>On 14 January 2003, another application was taken out by Joachim Engan Sigau to have himself added</t>
  </si>
  <si>
    <t xml:space="preserve">as plaintiff in this action (on behalf of himself as well as all other inhabitants of Long Tungan) ("3rd Application"). </t>
  </si>
  <si>
    <t>The Court granted an order in terms as stated in both the 1st and 2nd Applications on 7 April 2003.</t>
  </si>
  <si>
    <t>There were no other  issuances, cancellations, repurchases, resale  and repayment  of  debt and equity  securities in the</t>
  </si>
  <si>
    <t>The condensed consolidated income statement should be read in conjunction with the annual financial report for the year ended 30</t>
  </si>
  <si>
    <t>The condensed cash flow statement should be read in conjunction with the annual</t>
  </si>
  <si>
    <t>Cash and cash equivalents at beginning of the year</t>
  </si>
  <si>
    <t>Cash and cash equivalents at end of the year</t>
  </si>
  <si>
    <t>At 30 June 2003</t>
  </si>
  <si>
    <t>Proposed dividends</t>
  </si>
  <si>
    <t xml:space="preserve">   of a subsidiary</t>
  </si>
  <si>
    <t>Issue of shares during the year in respect of acquistion</t>
  </si>
  <si>
    <t>Dividends paid during the year</t>
  </si>
  <si>
    <t>Net profit for the year</t>
  </si>
  <si>
    <t>quarter under review except for that described in Note 11 below.</t>
  </si>
  <si>
    <t>The  Group's effective tax rate for the current quarter and the financial year to date is higher than that of the statutory tax rate</t>
  </si>
  <si>
    <t>Cost of acquisition written off to share premium account</t>
  </si>
  <si>
    <t>The timber operations results are to a certain extent affected by weather conditions especially at logging areas. Extracting</t>
  </si>
  <si>
    <t>logs during heavy rainfall seasons are made more difficult thereby causing shortage of log supply for both export and</t>
  </si>
  <si>
    <t>due to tax losses in certain subsidiaries not available for set off against profitable subsidiaries within the Group and certain</t>
  </si>
  <si>
    <t>expenses not allowable for tax deduction.</t>
  </si>
  <si>
    <t>The Group has not provided for diminuition of investment in quoted securities as the recoverable amount of the asset</t>
  </si>
  <si>
    <t>Suit II: Lasah Mering &amp; Ors v Tamex Timber Sdn Bhd &amp; Ors</t>
  </si>
  <si>
    <t>The Plaintiffs are claiming for various reliefs including declarations that issuance of the land title and/ or provisional lease of</t>
  </si>
  <si>
    <t>that parcel of land at and/ or around the Longhouse community of Rumah Lasah Mering, Sg. Pesu, Jelulong, Tubau, Bintulu,</t>
  </si>
  <si>
    <t>Sarawak where Tamex is the appointed timber logging contractor, was bad and/ or void as it was unconstitutional and/or</t>
  </si>
  <si>
    <t>wrongful.</t>
  </si>
  <si>
    <t>Division and the Government of the State of Sarawak as second and third defendants respectively, are being jointly sued by</t>
  </si>
  <si>
    <t>The Plantiffs' advocates have appealed against the Court orders dated 7 April 2003 in respect of the 1st and 2nd Applications</t>
  </si>
  <si>
    <t>and the same is fixed for hearing on 1 October 2003.  The hearing of the 3rd Application has been fixed on 13 October 2003.</t>
  </si>
  <si>
    <t>Depletion of forest crop</t>
  </si>
  <si>
    <t xml:space="preserve">Taxation </t>
  </si>
  <si>
    <t xml:space="preserve">The Proposed Acquisition of the Remaining 40% Equity Interest in SPM was completed on 13 August 2003 following the </t>
  </si>
  <si>
    <t>issuance and allotment of 49,752,549 ordinary shares of RM 0.50 in the Company to NIC.</t>
  </si>
  <si>
    <t>The Group has entered into interest rate swap agreements for loans denominated in USD and NZD to ensure that the</t>
  </si>
  <si>
    <t>Material litigation</t>
  </si>
  <si>
    <t>company, in respect of Suit II, and named as first defendant. The Superintendent of Lands &amp; Surveys Department Bintulu</t>
  </si>
  <si>
    <t xml:space="preserve">The first defendant had on 7 August 2003 filed its defence and counterclaim against the Plaintiffs and each of them, from </t>
  </si>
  <si>
    <t>interfering or attempting to interfere with the first defendant's right to carry out its business and harvesting operations in the</t>
  </si>
  <si>
    <t>License Area including its performance of its contract under the Letter Contract with Samling Reforestration (Bintulu) Sdn</t>
  </si>
  <si>
    <t>Bhd. The first defendant is also claiming against the Plaintiffs and each of them for damages, costs, interest and further or</t>
  </si>
  <si>
    <t xml:space="preserve">exposure to changes in interest are fixed for the respective tranches throughout the tenure of the term loan. The interest </t>
  </si>
  <si>
    <t>rate swaps range from fixed rates of 5.32%  to 8.86 % per annum over the loan period.</t>
  </si>
  <si>
    <t>Review of performance of the Group for the quarter  under review and financial year-to-date</t>
  </si>
  <si>
    <t>Quarterly report on the consolidated results for the 1st quarter ended 30 September 2003. The figures have not been audited.</t>
  </si>
  <si>
    <t>30/9/2003</t>
  </si>
  <si>
    <t>30/9/2002</t>
  </si>
  <si>
    <t>AS AT 30 SEPTEMBER 2003</t>
  </si>
  <si>
    <t>financial report for the year ended 30 June 2003.</t>
  </si>
  <si>
    <t>PERIOD ENDED 30 SEPTEMBER 2003</t>
  </si>
  <si>
    <t>At 1 July 2003</t>
  </si>
  <si>
    <t>Issue of shares</t>
  </si>
  <si>
    <t>Issuance of shares expenses written off</t>
  </si>
  <si>
    <t>Goodwill on acquisition of a subsidiary written off</t>
  </si>
  <si>
    <t>The condensed consolidated balance sheet should be read in conjunction with the annual</t>
  </si>
  <si>
    <t>NOTES TO 1st QUARTER FINANCIAL STATEMENTS</t>
  </si>
  <si>
    <t>for the financial quarter ended 30 September 2003</t>
  </si>
  <si>
    <t>The audit report  of the preceding annual financial statements for the year ended 30 June 2003  was unqualified.</t>
  </si>
  <si>
    <t>18 November 2003</t>
  </si>
  <si>
    <t>30/6/2003</t>
  </si>
  <si>
    <t>Dividends paid during the period</t>
  </si>
  <si>
    <t>ended 30 June 2003</t>
  </si>
  <si>
    <t>compared with  the most recent annual financial statements.</t>
  </si>
  <si>
    <t>There have been no material events subsequent to the end of the quarter under review that have not been reflected in</t>
  </si>
  <si>
    <t>the financial statements except for the following.</t>
  </si>
  <si>
    <t>The above proposed acqusition is subject to the following approvals:</t>
  </si>
  <si>
    <t>i)</t>
  </si>
  <si>
    <t>the Director of Land and Surveys, Sarawak for the consent to transfer the land to SPM to be obtained by Doyon for</t>
  </si>
  <si>
    <t>the benefit of SPM</t>
  </si>
  <si>
    <t>ii)</t>
  </si>
  <si>
    <t>(obtained on 30 September 2003)</t>
  </si>
  <si>
    <t>On 1st October 2003, Samling Plywood (Miri) Sdn Bhd ("SPM"), a wholly owned subsidiary of the company, entered to a</t>
  </si>
  <si>
    <t>Sales a Purchase Agreement with Doyon Developments Sdn Bhd ("Doyon") to acquire land measuring approximately</t>
  </si>
  <si>
    <t>26.84 hectares and a housing complex located at Kuala Baram, Miri, Sarawak (the "Property") for a cash consideration</t>
  </si>
  <si>
    <t>of RM25,190,000.</t>
  </si>
  <si>
    <t>the shareholders of Doyon and the Board of Directors of Doyon for the transfer of the Property to SPM to be</t>
  </si>
  <si>
    <t>obtained (obtained on 30 September 2003)</t>
  </si>
  <si>
    <t>iii)</t>
  </si>
  <si>
    <t>the shareholders of SPM and the Board of Directors of SPM for the acquisition of the Property from Doyon to be</t>
  </si>
  <si>
    <t>iv)</t>
  </si>
  <si>
    <t>the shareholders of Lingui at an extraordinary general meeting to be held (obtained 18 November 2003)</t>
  </si>
  <si>
    <t>v)</t>
  </si>
  <si>
    <t>vi)</t>
  </si>
  <si>
    <t>the approval of the Company's Board of Directors for the acquisition of the Property by SPM from Doyon</t>
  </si>
  <si>
    <t>Corporation ("NIC")  for the Proposed Acquisition of the Remaining 40% Equity Interest in SPM at a consideration of</t>
  </si>
  <si>
    <t xml:space="preserve">RM59,703,059.  </t>
  </si>
  <si>
    <t>There were no items for which by nature or amount affecting assets, liabilities, equity, net income, or cash flows that were</t>
  </si>
  <si>
    <t>unusual because of their nature, size, or incidence during the quarter under review.</t>
  </si>
  <si>
    <t>There were no changes in estimates of amounts reported in prior financial years that have a material effect in the quarter</t>
  </si>
  <si>
    <t>under review.</t>
  </si>
  <si>
    <t>issue of 49,752,549 ordinary shares of RM0.50 each  at an issue price of RM1.20 per new ordinary share to Nissho Iwai</t>
  </si>
  <si>
    <t>Corporation. With the acqusition Samling Plywood (Miri) Sdn Bhd is now a wholly-owned subsidiary of the Company</t>
  </si>
  <si>
    <t>issuance of 49,752,549 new ordinary shares of RM 0.50 each in the Company at an issue price of RM1.20 per new ordinary</t>
  </si>
  <si>
    <t>share ("Proposed Acquisition of the Remaining 40% Equity Interest in SPM")</t>
  </si>
  <si>
    <t>There was no dividends paid during the quarter under review.</t>
  </si>
  <si>
    <t>However, Joachim Engan Sigau's advocates had written to the Court applying for the hearing of the 3rd Application to be</t>
  </si>
  <si>
    <t>fixed after the determination of the Plantiff's advocates' aforesaid appeal which has been rescheduled to 4 December 2003.</t>
  </si>
  <si>
    <t>other relief. The Plantiffs had filed its Reply and Defence to Counterclaim on 29 August 2003 and served a copy thereof on</t>
  </si>
  <si>
    <t>Tamex on 10 September 2003.</t>
  </si>
  <si>
    <t>No contingent liabilities or contingent assets has arisen since the last annual balance sheet date except as disclosed in</t>
  </si>
  <si>
    <t>Note 19.</t>
  </si>
  <si>
    <t>July 03- Sept 03</t>
  </si>
  <si>
    <t>processing while a drier season will be more conducive for higher log extraction. During the quarter under review, log</t>
  </si>
  <si>
    <t>immediately preceding quarter as plywood prices were generally higher. Improved weather conditions was also key to the</t>
  </si>
  <si>
    <t>improved results as the volume logs extracted and transported out the forests increased. The Group's log extraction</t>
  </si>
  <si>
    <t>contractor extracted a total volume of 310,710 m3 compared to 260,333m3 in the immediate preceding quarter. However, log</t>
  </si>
  <si>
    <t>prices for the quarter under review was lower than the immediate preceding quarter eventhough sales volume achieved was at</t>
  </si>
  <si>
    <t>about the same levels. Improved results of the Group's associate companies for the quarter under review also helped boost</t>
  </si>
  <si>
    <t>results. Contribution to profit before taxation from the Group's associate companies for the quarter under review was RM3.1</t>
  </si>
  <si>
    <t>Group profit before taxation achieved for the period under review was RM1.9 million whilst earnings before taxation, interest</t>
  </si>
  <si>
    <t>The Group continued to write off an amount equivalent to the interest that has been capitalised to the New Zealand forest</t>
  </si>
  <si>
    <t>prices.</t>
  </si>
  <si>
    <t>The current financial year is expected to be a challenging one for the Group as the outlook for the timber market is still one of</t>
  </si>
  <si>
    <t>uncertainty as timber prices currently remain soft.</t>
  </si>
  <si>
    <t>Japan will remain a key market for timber producers. The strength of the Japanese Yen hopefully will increase Japanese</t>
  </si>
  <si>
    <t>demand resulting in better prices. The implementation of the new Japanese Agricultural Standard ("JAS") which regulates the</t>
  </si>
  <si>
    <t>emission of formaldehyde from building materials with effect from 1 July 2003 will add on new requirements for higher quality</t>
  </si>
  <si>
    <t>products. The sustainability of the extra premium in prices that is curently fetched by these products will much depend on the</t>
  </si>
  <si>
    <t>supply situation as more mills gets certified. As at the date of this report, two of the Group's mill have been JAS certified for</t>
  </si>
  <si>
    <t>its general and structural plywood products. The China market with its huge demand will continue to play an important role in</t>
  </si>
  <si>
    <t>sustaining timber prices generally. Competition for the Chinese market will remain difficult as the Chinese mills have the</t>
  </si>
  <si>
    <t>advantage of economies of scale and lower costs.</t>
  </si>
  <si>
    <t>the Foreign Investment Committee for the acquisition of the Property</t>
  </si>
  <si>
    <t>The Board does not propose to declare or recommend any interim dividend for the current quarter and the financial year to</t>
  </si>
  <si>
    <t>date.</t>
  </si>
  <si>
    <t>Suit I : Kelasau Naan, Jawa Nyipa, Pelutan Tiun, Bilong Oyoi &amp; Ors (hereinafter collectively referred</t>
  </si>
  <si>
    <t>to as "Plaintiffs")  vs Government of Sarawak, Samling Plywood (Baramas) Sdn Bhd ("SPK") and</t>
  </si>
  <si>
    <t>Syarikat Samling Timber Sdn Bhd ("SST") (hereinafter collectively referred to as "Defendants")</t>
  </si>
  <si>
    <t>The Court scheduled this hearing on 11 February 2004.</t>
  </si>
  <si>
    <t>remained generally soft for the quarter under review. The Group's new 100% subsidiary company, Samling Plywood (Miri) Sdn</t>
  </si>
  <si>
    <t>Bhd which exports approximately 80% of its production to Japan helped the Group to realise genenerally better plywood</t>
  </si>
  <si>
    <t>export prices due to the premium paid by Japanese buyers for Japanese Agricutural Standard certified products. Total volume</t>
  </si>
  <si>
    <t>of plywood sold for the quarter under review was about 120,000 m3. Improved weather conditions enabled the Group's timber</t>
  </si>
  <si>
    <t>contracting company, Tamex Timber Sdn Bhd,  to ramp up on its log extraction volumes  which resulted in  310,710 m3</t>
  </si>
  <si>
    <t>extracted in the quarter under review. In tandem with this, log sales volumes was also higher than that of the preceding quarter.</t>
  </si>
  <si>
    <t>Improved results from the Group'a associate companies, in particular Glenealy Plantations (Malaya) Berhad which is in the oil</t>
  </si>
  <si>
    <t>palm planation business, also contributed to the turnaround of the Group's results for the quarter under review compared to</t>
  </si>
  <si>
    <t>and depreciation (EBITDA) was RM42.1 million. With no fresh leads from the Group's traditional markets, timber prices</t>
  </si>
  <si>
    <t>June 2003.</t>
  </si>
  <si>
    <t>financial report as at 30 June 2003.</t>
  </si>
  <si>
    <t>production was higher as weather conditions were better than the immediately preceding quarter and more logs were extracted.</t>
  </si>
  <si>
    <t>representing the remaining 40% equity interest in SPM  for a purchase consideration of RM 59,703,059 to be satisfied by the</t>
  </si>
  <si>
    <t>On 13 August 2003, the Company completed the Proposed Acquistion of the Remaining 40% Equity Interst in SPM with the</t>
  </si>
  <si>
    <t>exceeds the carrying value as at 30 September 2003.</t>
  </si>
  <si>
    <t>Total Group borrowings as at 30 September 2003  were as follows :-</t>
  </si>
  <si>
    <t>plantation during the quarter under review of RM 7.7 million to the income statement due to the current soft radiata pine</t>
  </si>
  <si>
    <t>Total investments in quoted securities as at 30 September 2003 were as follows:</t>
  </si>
  <si>
    <t xml:space="preserve">              Company No: 7574-D</t>
  </si>
  <si>
    <t>Cash and cash equivalents as at 30 September 2003  is  represented by:</t>
  </si>
  <si>
    <t>UNAUDITED CONDENSED CONSOLIDATED STATEMENT OF CHANGES IN EQUITY FOR THE YEAR ENDED 30 SEPTEMBER 2003</t>
  </si>
  <si>
    <t>The condensed consolidated statement of changes in equity should be read in conjunction with the annual financial report for the year ended 30 September 2003.</t>
  </si>
  <si>
    <t>At 30 September 2003</t>
  </si>
  <si>
    <t>A Writ of Summons had been served on 5 June 2003 upon Tamex Timber Sdn Bhd ("Tamex") , a wholly-owned subsidiary</t>
  </si>
  <si>
    <t>Profit before taxation for the quarter under review improved to RM1.9 million compared to a loss of RM21.3 million for the</t>
  </si>
  <si>
    <t>million compared to a loss of RM0.03 million for the immediate preceding quarter.</t>
  </si>
  <si>
    <t>the preceding quarter.</t>
  </si>
  <si>
    <t>Developments in Indonesia will continue to impact the timber market. So far a certain level of stability has been experienced as</t>
  </si>
  <si>
    <t>proactive efforts to stop deforestation gained momentum. Recent announcement of a reduction in the harvestable volumes</t>
  </si>
  <si>
    <t>in Indonesia for the coming year as part of the Indonesian Government's plan to control the rate of harvest will hopefully be</t>
  </si>
  <si>
    <t xml:space="preserve">translated into reality, thus causing log supplies to shrink and prices to rebound.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</si>
</sst>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sz val="13"/>
      <name val="Times New Roman"/>
      <family val="1"/>
    </font>
    <font>
      <b/>
      <sz val="13"/>
      <name val="Times New Roman"/>
      <family val="0"/>
    </font>
    <font>
      <sz val="13"/>
      <name val="Arial"/>
      <family val="0"/>
    </font>
    <font>
      <b/>
      <sz val="13"/>
      <name val="Arial"/>
      <family val="2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3" fontId="4" fillId="0" borderId="0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39" fontId="4" fillId="0" borderId="0" xfId="15" applyNumberFormat="1" applyFont="1" applyAlignment="1">
      <alignment/>
    </xf>
    <xf numFmtId="173" fontId="4" fillId="0" borderId="0" xfId="15" applyNumberFormat="1" applyFont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173" fontId="4" fillId="0" borderId="3" xfId="15" applyNumberFormat="1" applyFont="1" applyBorder="1" applyAlignment="1">
      <alignment/>
    </xf>
    <xf numFmtId="0" fontId="4" fillId="0" borderId="0" xfId="0" applyFont="1" applyAlignment="1">
      <alignment horizontal="right"/>
    </xf>
    <xf numFmtId="43" fontId="4" fillId="0" borderId="0" xfId="15" applyFont="1" applyAlignment="1">
      <alignment horizontal="right"/>
    </xf>
    <xf numFmtId="173" fontId="4" fillId="0" borderId="2" xfId="15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173" fontId="4" fillId="0" borderId="1" xfId="15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4" fontId="5" fillId="0" borderId="0" xfId="0" applyNumberFormat="1" applyFont="1" applyFill="1" applyAlignment="1" quotePrefix="1">
      <alignment horizontal="right"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11" fillId="0" borderId="0" xfId="0" applyFont="1" applyFill="1" applyAlignment="1">
      <alignment horizontal="right"/>
    </xf>
    <xf numFmtId="173" fontId="7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 quotePrefix="1">
      <alignment horizontal="lef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2" xfId="0" applyFont="1" applyFill="1" applyBorder="1" applyAlignment="1">
      <alignment/>
    </xf>
    <xf numFmtId="173" fontId="7" fillId="0" borderId="2" xfId="0" applyNumberFormat="1" applyFont="1" applyFill="1" applyBorder="1" applyAlignment="1">
      <alignment/>
    </xf>
    <xf numFmtId="173" fontId="7" fillId="0" borderId="1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8" fillId="0" borderId="0" xfId="0" applyFont="1" applyFill="1" applyAlignment="1" quotePrefix="1">
      <alignment horizontal="right"/>
    </xf>
    <xf numFmtId="173" fontId="7" fillId="0" borderId="0" xfId="15" applyNumberFormat="1" applyFont="1" applyFill="1" applyAlignment="1">
      <alignment horizontal="right"/>
    </xf>
    <xf numFmtId="173" fontId="7" fillId="0" borderId="2" xfId="15" applyNumberFormat="1" applyFont="1" applyFill="1" applyBorder="1" applyAlignment="1">
      <alignment/>
    </xf>
    <xf numFmtId="173" fontId="7" fillId="0" borderId="0" xfId="15" applyNumberFormat="1" applyFont="1" applyFill="1" applyBorder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3" fontId="7" fillId="0" borderId="0" xfId="15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173" fontId="7" fillId="0" borderId="0" xfId="15" applyNumberFormat="1" applyFont="1" applyBorder="1" applyAlignment="1">
      <alignment/>
    </xf>
    <xf numFmtId="173" fontId="7" fillId="0" borderId="4" xfId="15" applyNumberFormat="1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173" fontId="7" fillId="0" borderId="3" xfId="15" applyNumberFormat="1" applyFont="1" applyBorder="1" applyAlignment="1">
      <alignment/>
    </xf>
    <xf numFmtId="173" fontId="7" fillId="0" borderId="1" xfId="15" applyNumberFormat="1" applyFont="1" applyBorder="1" applyAlignment="1">
      <alignment/>
    </xf>
    <xf numFmtId="14" fontId="4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left"/>
    </xf>
    <xf numFmtId="15" fontId="7" fillId="0" borderId="0" xfId="0" applyNumberFormat="1" applyFont="1" applyFill="1" applyAlignment="1">
      <alignment/>
    </xf>
    <xf numFmtId="0" fontId="13" fillId="0" borderId="0" xfId="0" applyFont="1" applyFill="1" applyAlignment="1" quotePrefix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73" fontId="4" fillId="0" borderId="0" xfId="15" applyNumberFormat="1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73" fontId="7" fillId="0" borderId="5" xfId="15" applyNumberFormat="1" applyFont="1" applyBorder="1" applyAlignment="1">
      <alignment/>
    </xf>
    <xf numFmtId="173" fontId="4" fillId="0" borderId="0" xfId="15" applyNumberFormat="1" applyFont="1" applyFill="1" applyAlignment="1">
      <alignment horizontal="right"/>
    </xf>
    <xf numFmtId="0" fontId="4" fillId="0" borderId="0" xfId="0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11" fillId="0" borderId="0" xfId="0" applyNumberFormat="1" applyFont="1" applyFill="1" applyAlignment="1">
      <alignment/>
    </xf>
    <xf numFmtId="173" fontId="4" fillId="0" borderId="1" xfId="0" applyNumberFormat="1" applyFont="1" applyBorder="1" applyAlignment="1">
      <alignment/>
    </xf>
    <xf numFmtId="0" fontId="7" fillId="0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Fill="1" applyAlignment="1" quotePrefix="1">
      <alignment horizontal="right"/>
    </xf>
    <xf numFmtId="15" fontId="11" fillId="0" borderId="0" xfId="0" applyNumberFormat="1" applyFont="1" applyFill="1" applyAlignment="1">
      <alignment horizontal="right"/>
    </xf>
    <xf numFmtId="173" fontId="7" fillId="0" borderId="0" xfId="15" applyNumberFormat="1" applyFont="1" applyFill="1" applyBorder="1" applyAlignment="1">
      <alignment horizontal="center"/>
    </xf>
    <xf numFmtId="173" fontId="7" fillId="0" borderId="2" xfId="15" applyNumberFormat="1" applyFont="1" applyFill="1" applyBorder="1" applyAlignment="1">
      <alignment horizontal="center"/>
    </xf>
    <xf numFmtId="173" fontId="7" fillId="0" borderId="1" xfId="15" applyNumberFormat="1" applyFont="1" applyFill="1" applyBorder="1" applyAlignment="1">
      <alignment horizontal="center"/>
    </xf>
    <xf numFmtId="0" fontId="4" fillId="0" borderId="0" xfId="0" applyFont="1" applyFill="1" applyAlignment="1" quotePrefix="1">
      <alignment horizontal="right"/>
    </xf>
    <xf numFmtId="43" fontId="4" fillId="0" borderId="0" xfId="15" applyFont="1" applyAlignment="1">
      <alignment/>
    </xf>
    <xf numFmtId="173" fontId="5" fillId="0" borderId="0" xfId="15" applyNumberFormat="1" applyFont="1" applyFill="1" applyAlignment="1">
      <alignment horizontal="right"/>
    </xf>
    <xf numFmtId="173" fontId="5" fillId="0" borderId="0" xfId="15" applyNumberFormat="1" applyFont="1" applyFill="1" applyAlignment="1" quotePrefix="1">
      <alignment horizontal="right"/>
    </xf>
    <xf numFmtId="173" fontId="4" fillId="0" borderId="0" xfId="0" applyNumberFormat="1" applyFont="1" applyAlignment="1">
      <alignment/>
    </xf>
    <xf numFmtId="43" fontId="4" fillId="0" borderId="0" xfId="15" applyNumberFormat="1" applyFont="1" applyAlignment="1">
      <alignment horizontal="right"/>
    </xf>
    <xf numFmtId="0" fontId="7" fillId="0" borderId="0" xfId="0" applyFont="1" applyAlignment="1" quotePrefix="1">
      <alignment/>
    </xf>
    <xf numFmtId="0" fontId="4" fillId="0" borderId="0" xfId="0" applyFont="1" applyFill="1" applyAlignment="1">
      <alignment horizontal="left"/>
    </xf>
    <xf numFmtId="173" fontId="7" fillId="0" borderId="0" xfId="0" applyNumberFormat="1" applyFont="1" applyFill="1" applyAlignment="1">
      <alignment/>
    </xf>
    <xf numFmtId="173" fontId="7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173" fontId="9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43" fontId="4" fillId="0" borderId="0" xfId="0" applyNumberFormat="1" applyFont="1" applyAlignment="1">
      <alignment/>
    </xf>
    <xf numFmtId="37" fontId="17" fillId="0" borderId="0" xfId="0" applyNumberFormat="1" applyFont="1" applyFill="1" applyAlignment="1">
      <alignment/>
    </xf>
    <xf numFmtId="37" fontId="4" fillId="0" borderId="0" xfId="0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209550</xdr:colOff>
      <xdr:row>342</xdr:row>
      <xdr:rowOff>0</xdr:rowOff>
    </xdr:from>
    <xdr:ext cx="104775" cy="238125"/>
    <xdr:sp>
      <xdr:nvSpPr>
        <xdr:cNvPr id="1" name="Text 1"/>
        <xdr:cNvSpPr txBox="1">
          <a:spLocks noChangeArrowheads="1"/>
        </xdr:cNvSpPr>
      </xdr:nvSpPr>
      <xdr:spPr>
        <a:xfrm>
          <a:off x="1590675" y="71780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342</xdr:row>
      <xdr:rowOff>0</xdr:rowOff>
    </xdr:from>
    <xdr:ext cx="114300" cy="238125"/>
    <xdr:sp>
      <xdr:nvSpPr>
        <xdr:cNvPr id="2" name="Text 2"/>
        <xdr:cNvSpPr txBox="1">
          <a:spLocks noChangeArrowheads="1"/>
        </xdr:cNvSpPr>
      </xdr:nvSpPr>
      <xdr:spPr>
        <a:xfrm>
          <a:off x="4286250" y="717804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359"/>
  <sheetViews>
    <sheetView zoomScale="75" zoomScaleNormal="75" workbookViewId="0" topLeftCell="A3">
      <selection activeCell="C26" sqref="C26"/>
    </sheetView>
  </sheetViews>
  <sheetFormatPr defaultColWidth="9.140625" defaultRowHeight="12.75"/>
  <cols>
    <col min="1" max="1" width="5.8515625" style="1" customWidth="1"/>
    <col min="2" max="2" width="47.28125" style="1" customWidth="1"/>
    <col min="3" max="3" width="17.421875" style="1" customWidth="1"/>
    <col min="4" max="4" width="3.00390625" style="1" customWidth="1"/>
    <col min="5" max="5" width="18.8515625" style="1" customWidth="1"/>
    <col min="6" max="6" width="4.8515625" style="1" customWidth="1"/>
    <col min="7" max="7" width="17.7109375" style="1" customWidth="1"/>
    <col min="8" max="8" width="3.140625" style="1" customWidth="1"/>
    <col min="9" max="9" width="18.7109375" style="1" customWidth="1"/>
    <col min="10" max="10" width="9.140625" style="1" customWidth="1"/>
    <col min="11" max="11" width="11.00390625" style="1" bestFit="1" customWidth="1"/>
    <col min="12" max="12" width="12.421875" style="1" customWidth="1"/>
    <col min="13" max="13" width="11.28125" style="1" bestFit="1" customWidth="1"/>
    <col min="14" max="16" width="9.140625" style="1" customWidth="1"/>
    <col min="17" max="17" width="9.8515625" style="1" bestFit="1" customWidth="1"/>
    <col min="18" max="16384" width="9.140625" style="1" customWidth="1"/>
  </cols>
  <sheetData>
    <row r="2" spans="1:9" ht="15.75">
      <c r="A2" s="3"/>
      <c r="B2" s="3"/>
      <c r="C2" s="6" t="s">
        <v>96</v>
      </c>
      <c r="D2" s="6"/>
      <c r="E2" s="6"/>
      <c r="F2" s="6"/>
      <c r="G2" s="3"/>
      <c r="H2" s="3"/>
      <c r="I2" s="3"/>
    </row>
    <row r="3" spans="1:9" ht="15.75">
      <c r="A3" s="3"/>
      <c r="B3" s="3"/>
      <c r="C3" s="6" t="s">
        <v>367</v>
      </c>
      <c r="D3" s="6"/>
      <c r="E3" s="6"/>
      <c r="F3" s="6"/>
      <c r="G3" s="3"/>
      <c r="H3" s="3"/>
      <c r="I3" s="3"/>
    </row>
    <row r="5" ht="15.75">
      <c r="B5" s="2" t="s">
        <v>42</v>
      </c>
    </row>
    <row r="6" ht="15.75">
      <c r="B6" s="2"/>
    </row>
    <row r="7" ht="15.75">
      <c r="B7" s="9" t="s">
        <v>264</v>
      </c>
    </row>
    <row r="8" ht="15.75">
      <c r="B8" s="9"/>
    </row>
    <row r="9" ht="15.75">
      <c r="B9" s="2" t="s">
        <v>224</v>
      </c>
    </row>
    <row r="10" ht="15.75">
      <c r="B10" s="1" t="s">
        <v>358</v>
      </c>
    </row>
    <row r="12" ht="15.75">
      <c r="B12" s="1" t="s">
        <v>52</v>
      </c>
    </row>
    <row r="14" spans="3:10" ht="15.75">
      <c r="C14" s="117" t="s">
        <v>6</v>
      </c>
      <c r="D14" s="118"/>
      <c r="E14" s="119"/>
      <c r="F14" s="2"/>
      <c r="G14" s="117" t="s">
        <v>7</v>
      </c>
      <c r="H14" s="118"/>
      <c r="I14" s="119"/>
      <c r="J14" s="15"/>
    </row>
    <row r="15" spans="3:10" ht="15.75">
      <c r="C15" s="17" t="s">
        <v>8</v>
      </c>
      <c r="D15" s="17"/>
      <c r="E15" s="17" t="s">
        <v>9</v>
      </c>
      <c r="F15" s="17"/>
      <c r="G15" s="17" t="s">
        <v>8</v>
      </c>
      <c r="H15" s="17"/>
      <c r="I15" s="17" t="s">
        <v>9</v>
      </c>
      <c r="J15" s="2"/>
    </row>
    <row r="16" spans="3:10" ht="15.75">
      <c r="C16" s="17" t="s">
        <v>10</v>
      </c>
      <c r="D16" s="17"/>
      <c r="E16" s="17" t="s">
        <v>11</v>
      </c>
      <c r="F16" s="17"/>
      <c r="G16" s="17" t="s">
        <v>10</v>
      </c>
      <c r="H16" s="17"/>
      <c r="I16" s="17" t="s">
        <v>11</v>
      </c>
      <c r="J16" s="2"/>
    </row>
    <row r="17" spans="3:9" ht="15.75">
      <c r="C17" s="17" t="s">
        <v>12</v>
      </c>
      <c r="D17" s="17"/>
      <c r="E17" s="17" t="s">
        <v>12</v>
      </c>
      <c r="F17" s="17"/>
      <c r="G17" s="17" t="s">
        <v>13</v>
      </c>
      <c r="H17" s="17"/>
      <c r="I17" s="17" t="s">
        <v>14</v>
      </c>
    </row>
    <row r="18" spans="3:9" ht="15.75">
      <c r="C18" s="17"/>
      <c r="D18" s="17"/>
      <c r="E18" s="17"/>
      <c r="F18" s="17"/>
      <c r="G18" s="17"/>
      <c r="H18" s="17"/>
      <c r="I18" s="17"/>
    </row>
    <row r="19" spans="3:13" ht="15.75">
      <c r="C19" s="76" t="s">
        <v>265</v>
      </c>
      <c r="D19" s="17"/>
      <c r="E19" s="76" t="s">
        <v>266</v>
      </c>
      <c r="F19" s="17"/>
      <c r="G19" s="76" t="s">
        <v>265</v>
      </c>
      <c r="H19" s="17"/>
      <c r="I19" s="76" t="s">
        <v>266</v>
      </c>
      <c r="K19" s="17">
        <v>2003</v>
      </c>
      <c r="L19" s="17">
        <v>2002</v>
      </c>
      <c r="M19" s="17"/>
    </row>
    <row r="21" spans="2:66" ht="15.75">
      <c r="B21" s="1" t="s">
        <v>43</v>
      </c>
      <c r="C21" s="12">
        <f>332345-39479</f>
        <v>292866</v>
      </c>
      <c r="D21" s="12"/>
      <c r="E21" s="86">
        <v>251783</v>
      </c>
      <c r="F21" s="12"/>
      <c r="G21" s="12">
        <f>332345-39479</f>
        <v>292866</v>
      </c>
      <c r="H21" s="12"/>
      <c r="I21" s="86">
        <v>251783</v>
      </c>
      <c r="J21" s="12"/>
      <c r="K21" s="12">
        <v>728987</v>
      </c>
      <c r="L21" s="12">
        <v>509804</v>
      </c>
      <c r="M21" s="12">
        <f>I21-L21</f>
        <v>-258021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3:66" ht="15.7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2:66" ht="15.75">
      <c r="B23" s="1" t="s">
        <v>54</v>
      </c>
      <c r="C23" s="12">
        <f>2940-128</f>
        <v>2812</v>
      </c>
      <c r="D23" s="12"/>
      <c r="E23" s="12">
        <f>2738-60</f>
        <v>2678</v>
      </c>
      <c r="F23" s="12"/>
      <c r="G23" s="12">
        <f>2940-128</f>
        <v>2812</v>
      </c>
      <c r="H23" s="12"/>
      <c r="I23" s="12">
        <f>2738-60</f>
        <v>2678</v>
      </c>
      <c r="J23" s="12"/>
      <c r="K23" s="12">
        <v>9134</v>
      </c>
      <c r="L23" s="12">
        <v>10132</v>
      </c>
      <c r="M23" s="12">
        <f>I23-L23</f>
        <v>-7454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3:66" ht="15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2:66" ht="15.75">
      <c r="B25" s="1" t="s">
        <v>53</v>
      </c>
      <c r="C25" s="12">
        <f>-244528-20644-3204-14852-515+515-81</f>
        <v>-283309</v>
      </c>
      <c r="D25" s="12"/>
      <c r="E25" s="12">
        <v>-215217</v>
      </c>
      <c r="F25" s="12"/>
      <c r="G25" s="12">
        <f>-244528-20644-3204-14852-515+515-81</f>
        <v>-283309</v>
      </c>
      <c r="H25" s="12"/>
      <c r="I25" s="12">
        <v>-215217</v>
      </c>
      <c r="J25" s="12"/>
      <c r="K25" s="12">
        <v>-661637</v>
      </c>
      <c r="L25" s="12">
        <v>-529976</v>
      </c>
      <c r="M25" s="12">
        <f>I25-L25</f>
        <v>314759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3:66" ht="15.75">
      <c r="C26" s="19"/>
      <c r="D26" s="12"/>
      <c r="E26" s="19"/>
      <c r="F26" s="12"/>
      <c r="G26" s="19"/>
      <c r="H26" s="12"/>
      <c r="I26" s="19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2:66" ht="15.75">
      <c r="B27" s="1" t="s">
        <v>55</v>
      </c>
      <c r="C27" s="12">
        <f>SUM(C21:C26)</f>
        <v>12369</v>
      </c>
      <c r="D27" s="12"/>
      <c r="E27" s="12">
        <f>SUM(E21:E26)</f>
        <v>39244</v>
      </c>
      <c r="F27" s="12"/>
      <c r="G27" s="12">
        <f>SUM(G21:G26)</f>
        <v>12369</v>
      </c>
      <c r="H27" s="12"/>
      <c r="I27" s="12">
        <f>SUM(I21:I26)</f>
        <v>39244</v>
      </c>
      <c r="J27" s="12"/>
      <c r="K27" s="12">
        <v>76484</v>
      </c>
      <c r="L27" s="12">
        <v>-10040</v>
      </c>
      <c r="M27" s="12">
        <f>I27-L27</f>
        <v>49284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3:66" ht="15.7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2:66" ht="15.75">
      <c r="B29" s="1" t="s">
        <v>116</v>
      </c>
      <c r="C29" s="12">
        <v>128</v>
      </c>
      <c r="D29" s="12"/>
      <c r="E29" s="12">
        <v>60</v>
      </c>
      <c r="F29" s="12"/>
      <c r="G29" s="12">
        <v>128</v>
      </c>
      <c r="H29" s="12"/>
      <c r="I29" s="12">
        <v>60</v>
      </c>
      <c r="J29" s="12"/>
      <c r="K29" s="12">
        <v>372</v>
      </c>
      <c r="L29" s="12">
        <v>1285</v>
      </c>
      <c r="M29" s="12">
        <f>I29-L29</f>
        <v>-1225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3:66" ht="15.7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2:66" ht="15.75">
      <c r="B31" s="1" t="s">
        <v>56</v>
      </c>
      <c r="C31" s="12">
        <f>-13639-C33</f>
        <v>-5918</v>
      </c>
      <c r="D31" s="12"/>
      <c r="E31" s="12">
        <v>-5352</v>
      </c>
      <c r="F31" s="12"/>
      <c r="G31" s="12">
        <f>-13639-G33</f>
        <v>-5918</v>
      </c>
      <c r="H31" s="12"/>
      <c r="I31" s="12">
        <v>-5352</v>
      </c>
      <c r="J31" s="12"/>
      <c r="K31" s="12">
        <v>-14231</v>
      </c>
      <c r="L31" s="12">
        <v>-10663</v>
      </c>
      <c r="M31" s="12">
        <f>I31-L31</f>
        <v>5311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3:66" ht="15.7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2:66" ht="15.75">
      <c r="B33" s="1" t="s">
        <v>172</v>
      </c>
      <c r="C33" s="12">
        <v>-7721</v>
      </c>
      <c r="D33" s="12"/>
      <c r="E33" s="12">
        <v>-6901</v>
      </c>
      <c r="F33" s="12"/>
      <c r="G33" s="12">
        <v>-7721</v>
      </c>
      <c r="H33" s="12"/>
      <c r="I33" s="12">
        <v>-6901</v>
      </c>
      <c r="J33" s="12"/>
      <c r="K33" s="12">
        <v>-21135</v>
      </c>
      <c r="L33" s="12">
        <v>0</v>
      </c>
      <c r="M33" s="12">
        <f>I33-L33</f>
        <v>-6901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3:66" ht="15.7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2:66" ht="15.75">
      <c r="B35" s="1" t="s">
        <v>97</v>
      </c>
      <c r="C35" s="12">
        <v>3075</v>
      </c>
      <c r="D35" s="12"/>
      <c r="E35" s="12">
        <v>3038</v>
      </c>
      <c r="F35" s="12"/>
      <c r="G35" s="12">
        <v>3075</v>
      </c>
      <c r="H35" s="12"/>
      <c r="I35" s="12">
        <v>3038</v>
      </c>
      <c r="J35" s="12"/>
      <c r="K35" s="12">
        <v>10259</v>
      </c>
      <c r="L35" s="12">
        <v>7692</v>
      </c>
      <c r="M35" s="12">
        <f>I35-L35</f>
        <v>-4654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3:66" ht="15.75">
      <c r="C36" s="19"/>
      <c r="D36" s="12"/>
      <c r="E36" s="19"/>
      <c r="F36" s="12"/>
      <c r="G36" s="19"/>
      <c r="H36" s="12"/>
      <c r="I36" s="19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2:66" ht="15.75">
      <c r="B37" s="1" t="s">
        <v>105</v>
      </c>
      <c r="C37" s="12">
        <f>SUM(C27:C36)</f>
        <v>1933</v>
      </c>
      <c r="D37" s="12"/>
      <c r="E37" s="12">
        <f>SUM(E27:E36)</f>
        <v>30089</v>
      </c>
      <c r="F37" s="12"/>
      <c r="G37" s="12">
        <f>SUM(G27:G36)</f>
        <v>1933</v>
      </c>
      <c r="H37" s="12"/>
      <c r="I37" s="12">
        <f>SUM(I27:I36)</f>
        <v>30089</v>
      </c>
      <c r="J37" s="12"/>
      <c r="K37" s="12">
        <v>51749</v>
      </c>
      <c r="L37" s="12">
        <v>-11726</v>
      </c>
      <c r="M37" s="12">
        <f>I37-L37</f>
        <v>41815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2:66" ht="15.75">
      <c r="B38" s="10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15.75">
      <c r="A39" s="9"/>
      <c r="B39" s="1" t="s">
        <v>16</v>
      </c>
      <c r="C39" s="12">
        <f>-12300+11127-434</f>
        <v>-1607</v>
      </c>
      <c r="D39" s="12"/>
      <c r="E39" s="12">
        <v>-10144</v>
      </c>
      <c r="F39" s="12"/>
      <c r="G39" s="12">
        <f>-12300+11127-434</f>
        <v>-1607</v>
      </c>
      <c r="H39" s="12"/>
      <c r="I39" s="12">
        <v>-10144</v>
      </c>
      <c r="J39" s="12"/>
      <c r="K39" s="12">
        <v>-15683</v>
      </c>
      <c r="L39" s="12">
        <v>-9797</v>
      </c>
      <c r="M39" s="12">
        <f>I39-L39</f>
        <v>-347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2:66" ht="15.75">
      <c r="B40" s="111"/>
      <c r="C40" s="20"/>
      <c r="D40" s="12"/>
      <c r="E40" s="19"/>
      <c r="F40" s="12"/>
      <c r="G40" s="20"/>
      <c r="H40" s="12"/>
      <c r="I40" s="19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15.75">
      <c r="A41" s="9"/>
      <c r="B41" s="9" t="s">
        <v>104</v>
      </c>
      <c r="C41" s="12">
        <f>SUM(C37:C40)</f>
        <v>326</v>
      </c>
      <c r="D41" s="12"/>
      <c r="E41" s="12">
        <f>SUM(E37:E40)</f>
        <v>19945</v>
      </c>
      <c r="F41" s="12"/>
      <c r="G41" s="12">
        <f>SUM(G37:G40)</f>
        <v>326</v>
      </c>
      <c r="H41" s="12"/>
      <c r="I41" s="12">
        <f>SUM(I37:I40)</f>
        <v>19945</v>
      </c>
      <c r="J41" s="12"/>
      <c r="K41" s="12">
        <v>36066</v>
      </c>
      <c r="L41" s="12">
        <v>-21523</v>
      </c>
      <c r="M41" s="12">
        <f>I41-L41</f>
        <v>41468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3:66" ht="15.7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2:66" ht="15.75">
      <c r="B43" s="1" t="s">
        <v>184</v>
      </c>
      <c r="C43" s="12">
        <v>-1187</v>
      </c>
      <c r="D43" s="12"/>
      <c r="E43" s="12">
        <v>0</v>
      </c>
      <c r="F43" s="12"/>
      <c r="G43" s="12">
        <v>-1187</v>
      </c>
      <c r="H43" s="12"/>
      <c r="I43" s="12">
        <v>0</v>
      </c>
      <c r="J43" s="12"/>
      <c r="K43" s="12">
        <v>-1436</v>
      </c>
      <c r="L43" s="12">
        <v>0</v>
      </c>
      <c r="M43" s="12">
        <f>I43-L43</f>
        <v>0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3:66" ht="15.7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2:66" ht="15.75">
      <c r="B45" s="1" t="s">
        <v>133</v>
      </c>
      <c r="C45" s="21">
        <f>SUM(C41:C44)</f>
        <v>-861</v>
      </c>
      <c r="D45" s="12"/>
      <c r="E45" s="21">
        <f>SUM(E41:E44)</f>
        <v>19945</v>
      </c>
      <c r="F45" s="12"/>
      <c r="G45" s="21">
        <f>SUM(G41:G44)</f>
        <v>-861</v>
      </c>
      <c r="H45" s="12"/>
      <c r="I45" s="21">
        <f>SUM(I41:I44)</f>
        <v>19945</v>
      </c>
      <c r="J45" s="12"/>
      <c r="K45" s="12">
        <v>34630</v>
      </c>
      <c r="L45" s="12">
        <v>-21523</v>
      </c>
      <c r="M45" s="12">
        <f>I45-L45</f>
        <v>41468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3:66" ht="15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3:66" ht="15.75">
      <c r="C47" s="18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15.75">
      <c r="A48" s="9"/>
      <c r="C48" s="12"/>
      <c r="D48" s="12"/>
      <c r="E48" s="103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2:66" ht="15.75">
      <c r="B49" s="22" t="s">
        <v>132</v>
      </c>
      <c r="C49" s="18">
        <f>+C51/C52*100</f>
        <v>-0.13529725821051636</v>
      </c>
      <c r="D49" s="12"/>
      <c r="E49" s="18">
        <f>E45/487611*100</f>
        <v>4.090350709889646</v>
      </c>
      <c r="F49" s="12"/>
      <c r="G49" s="18">
        <f>+G51/G52*100</f>
        <v>-0.13529725821051636</v>
      </c>
      <c r="H49" s="12"/>
      <c r="I49" s="18">
        <f>I45/487611*100</f>
        <v>4.090350709889646</v>
      </c>
      <c r="J49" s="12"/>
      <c r="K49" s="18">
        <v>6.549549443151075</v>
      </c>
      <c r="L49" s="12">
        <v>-4.413969332111047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3:66" ht="15.75">
      <c r="C50" s="12"/>
      <c r="D50" s="12"/>
      <c r="E50" s="103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2:66" ht="15.75">
      <c r="B51" s="1" t="s">
        <v>134</v>
      </c>
      <c r="C51" s="12">
        <f>C45</f>
        <v>-861</v>
      </c>
      <c r="D51" s="12"/>
      <c r="E51" s="12">
        <f>E45</f>
        <v>19945</v>
      </c>
      <c r="F51" s="12"/>
      <c r="G51" s="12">
        <f>G45</f>
        <v>-861</v>
      </c>
      <c r="H51" s="12"/>
      <c r="I51" s="12">
        <f>I45</f>
        <v>19945</v>
      </c>
      <c r="J51" s="12"/>
      <c r="K51" s="12">
        <v>34630</v>
      </c>
      <c r="L51" s="12">
        <v>-21523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2:66" ht="15.75">
      <c r="B52" s="1" t="s">
        <v>152</v>
      </c>
      <c r="C52" s="12">
        <f>304938.946*2+(49/92*49752.549)</f>
        <v>636376.5322282609</v>
      </c>
      <c r="D52" s="12"/>
      <c r="E52" s="12">
        <v>487611</v>
      </c>
      <c r="F52" s="12"/>
      <c r="G52" s="12">
        <f>304938.946*2+(49/92*49752.549)</f>
        <v>636376.5322282609</v>
      </c>
      <c r="H52" s="12"/>
      <c r="I52" s="12">
        <v>487611</v>
      </c>
      <c r="J52" s="12"/>
      <c r="K52" s="12">
        <v>528738.6605839416</v>
      </c>
      <c r="L52" s="12">
        <v>487611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2:66" ht="15.75">
      <c r="B53" s="1" t="s">
        <v>153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3:66" ht="15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2:66" ht="15.75">
      <c r="B55" s="24" t="s">
        <v>131</v>
      </c>
      <c r="C55" s="12" t="s">
        <v>89</v>
      </c>
      <c r="D55" s="12"/>
      <c r="E55" s="12" t="s">
        <v>89</v>
      </c>
      <c r="F55" s="12"/>
      <c r="G55" s="12" t="s">
        <v>89</v>
      </c>
      <c r="H55" s="12"/>
      <c r="I55" s="12" t="s">
        <v>89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3:66" ht="15.7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3:66" ht="15.7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2:66" ht="15.75">
      <c r="B58" s="28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2:66" ht="15.75"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2:66" ht="15.75">
      <c r="B60" s="28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3:66" ht="15.7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3:66" ht="15.7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3:66" ht="15.7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3:66" ht="15.7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3:66" ht="15.7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3:66" ht="15.7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3:66" ht="15.7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3:66" ht="15.7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3:66" ht="15.7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3:66" ht="15.7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3:66" ht="15.7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3:66" ht="15.7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3:66" ht="15.7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3:66" ht="15.7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3:66" ht="15.7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3:66" ht="15.7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3:66" ht="15.7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3:66" ht="15.7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3:66" ht="15.7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3:66" ht="15.7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3:66" ht="15.7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3:66" ht="15.7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3:66" ht="15.7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3:66" ht="15.7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3:28" ht="15.7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3:28" ht="15.7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3:28" ht="15.7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3:28" ht="15.7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3:28" ht="15.7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3:28" ht="15.7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3:28" ht="15.7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3:28" ht="15.7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3:28" ht="15.7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3:28" ht="15.7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3:28" ht="15.7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3:28" ht="15.7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3:28" ht="15.7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3:28" ht="15.7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3:28" ht="15.7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3:28" ht="15.7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3:28" ht="15.7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3:28" ht="15.7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3:28" ht="15.7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3:28" ht="15.7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3:28" ht="15.7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3:28" ht="15.7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3:28" ht="15.7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3:28" ht="15.7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3:28" ht="15.7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3:28" ht="15.7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3:28" ht="15.7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3:28" ht="15.7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3:28" ht="15.7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3:28" ht="15.7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3:28" ht="15.7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3:28" ht="15.7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3:28" ht="15.7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3:28" ht="15.7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3:28" ht="15.7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3:28" ht="15.7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3:28" ht="15.7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3:28" ht="15.7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3:28" ht="15.7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3:28" ht="15.7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3:28" ht="15.7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3:28" ht="15.7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3:28" ht="15.7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3:28" ht="15.7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3:28" ht="15.7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3:28" ht="15.7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3:28" ht="15.7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3:28" ht="15.7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3:28" ht="15.7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3:28" ht="15.7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3:28" ht="15.7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3:28" ht="15.7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3:28" ht="15.7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3:28" ht="15.7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3:28" ht="15.7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3:28" ht="15.7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3:28" ht="15.7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3:28" ht="15.7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3:28" ht="15.7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3:28" ht="15.7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3:28" ht="15.7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3:28" ht="15.7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3:28" ht="15.7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3:28" ht="15.7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3:28" ht="15.7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3:28" ht="15.7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3:28" ht="15.7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3:28" ht="15.7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3:28" ht="15.7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3:28" ht="15.7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3:28" ht="15.7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3:28" ht="15.7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3:28" ht="15.7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3:28" ht="15.7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3:28" ht="15.7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3:28" ht="15.7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3:28" ht="15.7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3:28" ht="15.7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3:28" ht="15.7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3:28" ht="15.7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3:28" ht="15.7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3:28" ht="15.7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3:28" ht="15.7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3:28" ht="15.7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3:28" ht="15.7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3:28" ht="15.7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3:28" ht="15.7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3:28" ht="15.7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3:28" ht="15.7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3:28" ht="15.7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3:28" ht="15.7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3:28" ht="15.7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3:28" ht="15.7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3:28" ht="15.7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3:28" ht="15.7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3:28" ht="15.7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3:28" ht="15.7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3:28" ht="15.7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3:28" ht="15.7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3:28" ht="15.7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3:28" ht="15.7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3:28" ht="15.7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3:28" ht="15.7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3:28" ht="15.7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3:28" ht="15.7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3:28" ht="15.7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3:28" ht="15.7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3:28" ht="15.7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3:28" ht="15.7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3:28" ht="15.7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3:28" ht="15.7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3:28" ht="15.7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3:28" ht="15.7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3:28" ht="15.7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3:28" ht="15.7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3:28" ht="15.7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3:28" ht="15.7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3:28" ht="15.7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3:28" ht="15.7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3:28" ht="15.7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3:28" ht="15.7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3:28" ht="15.7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3:28" ht="15.7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3:28" ht="15.7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3:28" ht="15.7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3:28" ht="15.7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3:28" ht="15.7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3:28" ht="15.7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3:28" ht="15.7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3:28" ht="15.7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3:28" ht="15.7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3:28" ht="15.7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3:28" ht="15.7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3:28" ht="15.7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3:28" ht="15.7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3:28" ht="15.7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3:28" ht="15.7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3:28" ht="15.7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3:28" ht="15.7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3:28" ht="15.7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3:28" ht="15.7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3:28" ht="15.7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3:28" ht="15.7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3:28" ht="15.7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3:28" ht="15.7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3:28" ht="15.7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3:28" ht="15.7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3:28" ht="15.7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3:28" ht="15.7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3:28" ht="15.7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3:28" ht="15.7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3:28" ht="15.7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 spans="3:28" ht="15.7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 spans="3:28" ht="15.7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 spans="3:28" ht="15.7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 spans="3:28" ht="15.7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 spans="3:28" ht="15.7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 spans="3:28" ht="15.7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 spans="3:28" ht="15.7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 spans="3:28" ht="15.7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 spans="3:28" ht="15.7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 spans="3:28" ht="15.7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 spans="3:28" ht="15.7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 spans="3:28" ht="15.7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 spans="3:28" ht="15.7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 spans="3:28" ht="15.7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 spans="3:28" ht="15.7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 spans="3:28" ht="15.7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 spans="3:28" ht="15.7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 spans="3:28" ht="15.7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 spans="3:28" ht="15.7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 spans="3:28" ht="15.7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 spans="3:28" ht="15.7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 spans="3:28" ht="15.7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3:28" ht="15.7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3:28" ht="15.7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3:28" ht="15.7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3:28" ht="15.7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3:28" ht="15.7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3:28" ht="15.7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3:28" ht="15.7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 spans="3:28" ht="15.7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 spans="3:28" ht="15.7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</row>
    <row r="268" spans="3:28" ht="15.7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</row>
    <row r="269" spans="3:28" ht="15.7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 spans="3:28" ht="15.7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</row>
    <row r="271" spans="3:28" ht="15.7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</row>
    <row r="272" spans="3:28" ht="15.7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</row>
    <row r="273" spans="3:28" ht="15.7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</row>
    <row r="274" spans="3:28" ht="15.7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</row>
    <row r="275" spans="3:28" ht="15.7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</row>
    <row r="276" spans="3:28" ht="15.7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</row>
    <row r="277" spans="3:28" ht="15.7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</row>
    <row r="278" spans="3:28" ht="15.7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79" spans="3:28" ht="15.7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</row>
    <row r="280" spans="3:28" ht="15.7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</row>
    <row r="281" spans="3:28" ht="15.7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</row>
    <row r="282" spans="3:28" ht="15.7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</row>
    <row r="283" spans="3:28" ht="15.7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</row>
    <row r="284" spans="3:28" ht="15.7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</row>
    <row r="285" spans="3:28" ht="15.7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</row>
    <row r="286" spans="3:28" ht="15.7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</row>
    <row r="287" spans="3:28" ht="15.7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</row>
    <row r="288" spans="3:28" ht="15.7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</row>
    <row r="289" spans="3:28" ht="15.7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</row>
    <row r="290" spans="3:28" ht="15.7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</row>
    <row r="291" spans="3:28" ht="15.7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</row>
    <row r="292" spans="3:28" ht="15.7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</row>
    <row r="293" spans="3:28" ht="15.7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</row>
    <row r="294" spans="3:28" ht="15.7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</row>
    <row r="295" spans="3:28" ht="15.7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</row>
    <row r="296" spans="3:28" ht="15.7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</row>
    <row r="297" spans="3:28" ht="15.7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</row>
    <row r="298" spans="3:28" ht="15.7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</row>
    <row r="299" spans="3:28" ht="15.7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</row>
    <row r="300" spans="3:28" ht="15.7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</row>
    <row r="301" spans="3:28" ht="15.7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</row>
    <row r="302" spans="3:28" ht="15.7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</row>
    <row r="303" spans="3:28" ht="15.7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</row>
    <row r="304" spans="3:28" ht="15.7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</row>
    <row r="305" spans="3:28" ht="15.7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</row>
    <row r="306" spans="3:28" ht="15.7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</row>
    <row r="307" spans="3:28" ht="15.7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</row>
    <row r="308" spans="3:28" ht="15.7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</row>
    <row r="309" spans="3:28" ht="15.7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</row>
    <row r="310" spans="3:28" ht="15.7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</row>
    <row r="311" spans="3:28" ht="15.7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</row>
    <row r="312" spans="3:28" ht="15.7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</row>
    <row r="313" spans="3:28" ht="15.7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</row>
    <row r="314" spans="3:28" ht="15.7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</row>
    <row r="315" spans="3:28" ht="15.7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</row>
    <row r="316" spans="3:28" ht="15.7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</row>
    <row r="317" spans="3:28" ht="15.7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</row>
    <row r="318" spans="3:28" ht="15.7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</row>
    <row r="319" spans="3:28" ht="15.7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</row>
    <row r="320" spans="3:28" ht="15.7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</row>
    <row r="321" spans="3:28" ht="15.7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</row>
    <row r="322" spans="3:28" ht="15.7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</row>
    <row r="323" spans="3:28" ht="15.7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</row>
    <row r="324" spans="3:28" ht="15.7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</row>
    <row r="325" spans="3:28" ht="15.7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</row>
    <row r="326" spans="3:28" ht="15.7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</row>
    <row r="327" spans="3:28" ht="15.7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</row>
    <row r="328" spans="3:28" ht="15.7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</row>
    <row r="329" spans="3:28" ht="15.7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</row>
    <row r="330" spans="3:28" ht="15.7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 spans="3:28" ht="15.7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</row>
    <row r="332" spans="3:28" ht="15.7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</row>
    <row r="333" spans="3:28" ht="15.7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</row>
    <row r="334" spans="3:28" ht="15.7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</row>
    <row r="335" spans="3:28" ht="15.7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</row>
    <row r="336" spans="3:28" ht="15.7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</row>
    <row r="337" spans="3:28" ht="15.7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</row>
    <row r="338" spans="3:28" ht="15.7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3:28" ht="15.7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</row>
    <row r="340" spans="3:28" ht="15.7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</row>
    <row r="341" spans="3:28" ht="15.7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 spans="3:28" ht="15.7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</row>
    <row r="343" spans="3:28" ht="15.7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</row>
    <row r="344" spans="3:28" ht="15.7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</row>
    <row r="345" spans="3:28" ht="15.7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</row>
    <row r="346" spans="3:28" ht="15.7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</row>
    <row r="347" spans="3:28" ht="15.7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</row>
    <row r="348" spans="3:28" ht="15.7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</row>
    <row r="349" spans="3:28" ht="15.7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</row>
    <row r="350" spans="3:28" ht="15.7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</row>
    <row r="351" spans="3:28" ht="15.7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</row>
    <row r="352" spans="3:28" ht="15.7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</row>
    <row r="353" spans="3:28" ht="15.7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</row>
    <row r="354" spans="3:28" ht="15.7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</row>
    <row r="355" spans="3:28" ht="15.7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</row>
    <row r="356" spans="3:28" ht="15.7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</row>
    <row r="357" spans="3:28" ht="15.7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</row>
    <row r="358" spans="3:28" ht="15.7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</row>
    <row r="359" spans="3:28" ht="15.7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</row>
  </sheetData>
  <mergeCells count="2">
    <mergeCell ref="C14:E14"/>
    <mergeCell ref="G14:I14"/>
  </mergeCells>
  <printOptions horizontalCentered="1"/>
  <pageMargins left="0.29" right="0.5" top="0.24" bottom="0" header="0.37" footer="0.37"/>
  <pageSetup horizontalDpi="300" verticalDpi="300" orientation="landscape" paperSize="9" scale="95" r:id="rId1"/>
  <rowBreaks count="1" manualBreakCount="1">
    <brk id="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70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1" max="2" width="9.140625" style="1" customWidth="1"/>
    <col min="3" max="3" width="10.00390625" style="1" customWidth="1"/>
    <col min="4" max="4" width="13.28125" style="1" customWidth="1"/>
    <col min="5" max="5" width="14.57421875" style="1" customWidth="1"/>
    <col min="6" max="6" width="13.57421875" style="1" customWidth="1"/>
    <col min="7" max="7" width="9.140625" style="1" customWidth="1"/>
    <col min="8" max="8" width="12.57421875" style="4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ht="15.75">
      <c r="E1" s="6" t="s">
        <v>96</v>
      </c>
    </row>
    <row r="2" ht="15.75">
      <c r="E2" s="6" t="s">
        <v>367</v>
      </c>
    </row>
    <row r="6" ht="15.75">
      <c r="B6" s="1" t="s">
        <v>57</v>
      </c>
    </row>
    <row r="7" ht="15.75">
      <c r="B7" s="9" t="s">
        <v>267</v>
      </c>
    </row>
    <row r="8" ht="15.75">
      <c r="B8" s="9"/>
    </row>
    <row r="9" ht="15.75">
      <c r="B9" s="2" t="s">
        <v>274</v>
      </c>
    </row>
    <row r="10" ht="15.75">
      <c r="B10" s="2" t="s">
        <v>359</v>
      </c>
    </row>
    <row r="11" spans="5:9" ht="15.75">
      <c r="E11" s="13"/>
      <c r="F11" s="25"/>
      <c r="G11" s="13"/>
      <c r="H11" s="86"/>
      <c r="I11" s="13"/>
    </row>
    <row r="12" spans="5:9" ht="15.75">
      <c r="E12" s="13"/>
      <c r="F12" s="26" t="s">
        <v>18</v>
      </c>
      <c r="G12" s="14"/>
      <c r="H12" s="100" t="s">
        <v>18</v>
      </c>
      <c r="I12" s="13"/>
    </row>
    <row r="13" spans="5:9" ht="15.75">
      <c r="E13" s="13"/>
      <c r="F13" s="27" t="s">
        <v>265</v>
      </c>
      <c r="G13" s="14"/>
      <c r="H13" s="101" t="s">
        <v>279</v>
      </c>
      <c r="I13" s="13"/>
    </row>
    <row r="14" spans="5:9" ht="15.75">
      <c r="E14" s="13"/>
      <c r="F14" s="26" t="s">
        <v>15</v>
      </c>
      <c r="G14" s="14"/>
      <c r="H14" s="100" t="s">
        <v>15</v>
      </c>
      <c r="I14" s="13"/>
    </row>
    <row r="16" spans="2:9" ht="15.75">
      <c r="B16" s="1" t="s">
        <v>157</v>
      </c>
      <c r="F16" s="4">
        <v>726703</v>
      </c>
      <c r="G16" s="4"/>
      <c r="H16" s="4">
        <v>729007</v>
      </c>
      <c r="I16" s="4"/>
    </row>
    <row r="17" spans="2:10" ht="15.75">
      <c r="B17" s="1" t="s">
        <v>158</v>
      </c>
      <c r="F17" s="4">
        <f>57249+893432</f>
        <v>950681</v>
      </c>
      <c r="G17" s="4"/>
      <c r="H17" s="4">
        <f>56170+989527-115000</f>
        <v>930697</v>
      </c>
      <c r="I17" s="4"/>
      <c r="J17" s="102"/>
    </row>
    <row r="18" spans="2:9" ht="15.75">
      <c r="B18" s="1" t="s">
        <v>159</v>
      </c>
      <c r="F18" s="4">
        <v>166525</v>
      </c>
      <c r="G18" s="4"/>
      <c r="H18" s="4">
        <v>163789</v>
      </c>
      <c r="I18" s="4"/>
    </row>
    <row r="19" spans="2:10" ht="15.75">
      <c r="B19" s="1" t="s">
        <v>160</v>
      </c>
      <c r="F19" s="4">
        <v>74640</v>
      </c>
      <c r="G19" s="4"/>
      <c r="H19" s="4">
        <v>76274</v>
      </c>
      <c r="I19" s="4"/>
      <c r="J19" s="102"/>
    </row>
    <row r="20" spans="6:10" ht="15.75">
      <c r="F20" s="4"/>
      <c r="G20" s="4"/>
      <c r="I20" s="4"/>
      <c r="J20" s="102"/>
    </row>
    <row r="21" spans="2:10" ht="15.75">
      <c r="B21" s="23"/>
      <c r="F21" s="4"/>
      <c r="G21" s="4"/>
      <c r="I21" s="4"/>
      <c r="J21" s="4"/>
    </row>
    <row r="22" spans="2:10" ht="15.75">
      <c r="B22" s="10" t="s">
        <v>45</v>
      </c>
      <c r="F22" s="4"/>
      <c r="G22" s="4"/>
      <c r="I22" s="4"/>
      <c r="J22" s="4"/>
    </row>
    <row r="23" spans="2:10" ht="15.75">
      <c r="B23" s="2" t="s">
        <v>98</v>
      </c>
      <c r="F23" s="4">
        <v>151310</v>
      </c>
      <c r="G23" s="4"/>
      <c r="H23" s="4">
        <v>156645</v>
      </c>
      <c r="I23" s="4"/>
      <c r="J23" s="4"/>
    </row>
    <row r="24" spans="2:10" ht="15.75">
      <c r="B24" s="2" t="s">
        <v>99</v>
      </c>
      <c r="F24" s="4">
        <f>302841+35978-1-35689</f>
        <v>303129</v>
      </c>
      <c r="G24" s="4"/>
      <c r="H24" s="4">
        <v>286417</v>
      </c>
      <c r="I24" s="4"/>
      <c r="J24" s="4"/>
    </row>
    <row r="25" spans="2:10" ht="15.75">
      <c r="B25" s="2" t="s">
        <v>100</v>
      </c>
      <c r="F25" s="4">
        <v>40306</v>
      </c>
      <c r="G25" s="4"/>
      <c r="H25" s="4">
        <v>39151</v>
      </c>
      <c r="I25" s="4"/>
      <c r="J25" s="4"/>
    </row>
    <row r="26" spans="2:10" ht="15.75">
      <c r="B26" s="2" t="s">
        <v>94</v>
      </c>
      <c r="F26" s="4">
        <f>36705+6869</f>
        <v>43574</v>
      </c>
      <c r="G26" s="4"/>
      <c r="H26" s="4">
        <v>53272</v>
      </c>
      <c r="I26" s="4"/>
      <c r="J26" s="4"/>
    </row>
    <row r="27" spans="2:10" ht="15.75">
      <c r="B27" s="2"/>
      <c r="F27" s="5">
        <f>SUM(F23:F26)</f>
        <v>538319</v>
      </c>
      <c r="G27" s="4"/>
      <c r="H27" s="5">
        <f>SUM(H23:H26)</f>
        <v>535485</v>
      </c>
      <c r="I27" s="4"/>
      <c r="J27" s="4"/>
    </row>
    <row r="28" spans="6:10" ht="15.75">
      <c r="F28" s="4"/>
      <c r="G28" s="4"/>
      <c r="I28" s="4"/>
      <c r="J28" s="4"/>
    </row>
    <row r="29" spans="2:10" ht="15.75">
      <c r="B29" s="10" t="s">
        <v>46</v>
      </c>
      <c r="F29" s="4"/>
      <c r="G29" s="4"/>
      <c r="I29" s="4"/>
      <c r="J29" s="4"/>
    </row>
    <row r="30" spans="2:10" ht="15.75">
      <c r="B30" s="2" t="s">
        <v>101</v>
      </c>
      <c r="F30" s="4">
        <f>207654+102574-35689</f>
        <v>274539</v>
      </c>
      <c r="G30" s="4"/>
      <c r="H30" s="4">
        <v>292217</v>
      </c>
      <c r="I30" s="4"/>
      <c r="J30" s="4"/>
    </row>
    <row r="31" spans="2:10" ht="15.75">
      <c r="B31" s="2" t="s">
        <v>102</v>
      </c>
      <c r="F31" s="4">
        <f>55129+46597+43131+3440+69000</f>
        <v>217297</v>
      </c>
      <c r="G31" s="4"/>
      <c r="H31" s="4">
        <v>186294</v>
      </c>
      <c r="I31" s="4"/>
      <c r="J31" s="4"/>
    </row>
    <row r="32" spans="2:10" ht="15.75">
      <c r="B32" s="2" t="s">
        <v>16</v>
      </c>
      <c r="F32" s="4">
        <v>45786</v>
      </c>
      <c r="G32" s="4"/>
      <c r="H32" s="4">
        <v>41111</v>
      </c>
      <c r="I32" s="4"/>
      <c r="J32" s="4"/>
    </row>
    <row r="33" spans="2:10" ht="15.75">
      <c r="B33" s="2"/>
      <c r="F33" s="5">
        <f>SUM(F30:F32)</f>
        <v>537622</v>
      </c>
      <c r="G33" s="4"/>
      <c r="H33" s="5">
        <f>SUM(H30:H32)</f>
        <v>519622</v>
      </c>
      <c r="I33" s="4"/>
      <c r="J33" s="4"/>
    </row>
    <row r="34" spans="6:10" ht="15.75">
      <c r="F34" s="4"/>
      <c r="G34" s="4"/>
      <c r="I34" s="4"/>
      <c r="J34" s="4"/>
    </row>
    <row r="35" spans="6:10" ht="15.75">
      <c r="F35" s="4"/>
      <c r="G35" s="4"/>
      <c r="I35" s="4"/>
      <c r="J35" s="4"/>
    </row>
    <row r="36" spans="6:10" ht="15.75">
      <c r="F36" s="4"/>
      <c r="G36" s="4"/>
      <c r="I36" s="4"/>
      <c r="J36" s="4"/>
    </row>
    <row r="37" spans="2:10" ht="15.75">
      <c r="B37" s="9" t="s">
        <v>207</v>
      </c>
      <c r="F37" s="5">
        <f>F27-F33</f>
        <v>697</v>
      </c>
      <c r="G37" s="4"/>
      <c r="H37" s="5">
        <f>+H27-H33</f>
        <v>15863</v>
      </c>
      <c r="I37" s="4"/>
      <c r="J37" s="4"/>
    </row>
    <row r="38" spans="2:10" ht="15.75">
      <c r="B38" s="9"/>
      <c r="F38" s="7"/>
      <c r="G38" s="4"/>
      <c r="H38" s="7"/>
      <c r="I38" s="4"/>
      <c r="J38" s="4"/>
    </row>
    <row r="39" spans="6:10" ht="15.75">
      <c r="F39" s="4"/>
      <c r="G39" s="4"/>
      <c r="I39" s="4"/>
      <c r="J39" s="4"/>
    </row>
    <row r="40" spans="6:10" ht="16.5" thickBot="1">
      <c r="F40" s="16">
        <f>F37+SUM(F16:F19)</f>
        <v>1919246</v>
      </c>
      <c r="G40" s="4"/>
      <c r="H40" s="16">
        <f>H37+SUM(H16:H19)</f>
        <v>1915630</v>
      </c>
      <c r="I40" s="4"/>
      <c r="J40" s="4"/>
    </row>
    <row r="41" spans="6:10" ht="16.5" thickTop="1">
      <c r="F41" s="7"/>
      <c r="G41" s="4"/>
      <c r="H41" s="7"/>
      <c r="I41" s="4"/>
      <c r="J41" s="4"/>
    </row>
    <row r="42" spans="2:10" ht="15.75">
      <c r="B42" s="1" t="s">
        <v>161</v>
      </c>
      <c r="F42" s="7">
        <v>329815</v>
      </c>
      <c r="G42" s="4"/>
      <c r="H42" s="7">
        <v>304939</v>
      </c>
      <c r="I42" s="4"/>
      <c r="J42" s="4"/>
    </row>
    <row r="43" spans="2:10" ht="15.75">
      <c r="B43" s="1" t="s">
        <v>162</v>
      </c>
      <c r="F43" s="8">
        <f>484025-515-346+4749+130206+59811+63590</f>
        <v>741520</v>
      </c>
      <c r="G43" s="4"/>
      <c r="H43" s="8">
        <v>691508</v>
      </c>
      <c r="I43" s="4"/>
      <c r="J43" s="4"/>
    </row>
    <row r="44" spans="2:10" ht="15.75">
      <c r="B44" s="10"/>
      <c r="F44" s="7">
        <f>SUM(F42:F43)</f>
        <v>1071335</v>
      </c>
      <c r="G44" s="4"/>
      <c r="H44" s="7">
        <f>SUM(H42:H43)</f>
        <v>996447</v>
      </c>
      <c r="I44" s="4"/>
      <c r="J44" s="4"/>
    </row>
    <row r="45" spans="2:10" ht="15.75">
      <c r="B45" s="10"/>
      <c r="F45" s="7"/>
      <c r="G45" s="4"/>
      <c r="H45" s="7"/>
      <c r="I45" s="4"/>
      <c r="J45" s="4"/>
    </row>
    <row r="46" spans="2:10" ht="15.75">
      <c r="B46" s="77" t="s">
        <v>189</v>
      </c>
      <c r="F46" s="7">
        <v>0</v>
      </c>
      <c r="G46" s="4"/>
      <c r="H46" s="7">
        <v>59663</v>
      </c>
      <c r="I46" s="4"/>
      <c r="J46" s="4"/>
    </row>
    <row r="47" spans="6:10" ht="15.75">
      <c r="F47" s="7"/>
      <c r="G47" s="4"/>
      <c r="H47" s="7"/>
      <c r="I47" s="4"/>
      <c r="J47" s="4"/>
    </row>
    <row r="48" spans="2:10" ht="15.75">
      <c r="B48" s="22" t="s">
        <v>65</v>
      </c>
      <c r="C48" s="23"/>
      <c r="F48" s="7"/>
      <c r="G48" s="4"/>
      <c r="H48" s="7"/>
      <c r="I48" s="4"/>
      <c r="J48" s="4"/>
    </row>
    <row r="49" spans="2:10" ht="15.75">
      <c r="B49" s="2" t="s">
        <v>102</v>
      </c>
      <c r="F49" s="4">
        <f>261289+18527+297345</f>
        <v>577161</v>
      </c>
      <c r="G49" s="4"/>
      <c r="H49" s="4">
        <v>583734</v>
      </c>
      <c r="I49" s="4"/>
      <c r="J49" s="4"/>
    </row>
    <row r="50" spans="2:10" ht="15.75">
      <c r="B50" s="2" t="s">
        <v>27</v>
      </c>
      <c r="F50" s="4">
        <f>271128-378</f>
        <v>270750</v>
      </c>
      <c r="G50" s="4"/>
      <c r="H50" s="4">
        <v>275786</v>
      </c>
      <c r="I50" s="4"/>
      <c r="J50" s="4"/>
    </row>
    <row r="51" spans="6:10" ht="15.75">
      <c r="F51" s="4"/>
      <c r="G51" s="4"/>
      <c r="I51" s="4"/>
      <c r="J51" s="4"/>
    </row>
    <row r="52" spans="6:10" ht="16.5" thickBot="1">
      <c r="F52" s="16">
        <f>SUM(F44:F51)</f>
        <v>1919246</v>
      </c>
      <c r="G52" s="4"/>
      <c r="H52" s="16">
        <f>SUM(H44:H51)</f>
        <v>1915630</v>
      </c>
      <c r="I52" s="4"/>
      <c r="J52" s="4"/>
    </row>
    <row r="53" spans="6:10" ht="16.5" thickTop="1">
      <c r="F53" s="7"/>
      <c r="G53" s="4"/>
      <c r="H53" s="7"/>
      <c r="I53" s="4"/>
      <c r="J53" s="4"/>
    </row>
    <row r="54" spans="2:10" ht="15.75">
      <c r="B54" s="9" t="s">
        <v>47</v>
      </c>
      <c r="F54" s="99">
        <f>F44/(F42*2)</f>
        <v>1.6241453542137259</v>
      </c>
      <c r="G54" s="11"/>
      <c r="H54" s="99">
        <f>H44/(H42*2)</f>
        <v>1.6338464414194314</v>
      </c>
      <c r="I54" s="4"/>
      <c r="J54" s="4"/>
    </row>
    <row r="55" spans="6:10" ht="15.75">
      <c r="F55" s="4"/>
      <c r="G55" s="11"/>
      <c r="I55" s="4"/>
      <c r="J55" s="4"/>
    </row>
    <row r="56" spans="6:10" ht="15.75">
      <c r="F56" s="4">
        <f>F40-F52</f>
        <v>0</v>
      </c>
      <c r="G56" s="4"/>
      <c r="H56" s="4">
        <f>H40-H52</f>
        <v>0</v>
      </c>
      <c r="I56" s="4"/>
      <c r="J56" s="4"/>
    </row>
    <row r="57" spans="6:10" ht="15.75">
      <c r="F57" s="4"/>
      <c r="G57" s="4"/>
      <c r="I57" s="4"/>
      <c r="J57" s="4"/>
    </row>
    <row r="58" spans="6:10" ht="15.75">
      <c r="F58" s="4"/>
      <c r="G58" s="4"/>
      <c r="I58" s="4"/>
      <c r="J58" s="4"/>
    </row>
    <row r="59" spans="6:10" ht="15.75">
      <c r="F59" s="4"/>
      <c r="G59" s="4"/>
      <c r="I59" s="4"/>
      <c r="J59" s="4"/>
    </row>
    <row r="60" spans="6:10" ht="15.75">
      <c r="F60" s="4"/>
      <c r="G60" s="4"/>
      <c r="I60" s="4"/>
      <c r="J60" s="4"/>
    </row>
    <row r="61" spans="6:10" ht="15.75">
      <c r="F61" s="4"/>
      <c r="G61" s="4"/>
      <c r="I61" s="4"/>
      <c r="J61" s="4"/>
    </row>
    <row r="62" spans="6:10" ht="15.75">
      <c r="F62" s="4"/>
      <c r="G62" s="4"/>
      <c r="I62" s="4"/>
      <c r="J62" s="4"/>
    </row>
    <row r="63" spans="6:10" ht="15.75">
      <c r="F63" s="4"/>
      <c r="G63" s="4"/>
      <c r="I63" s="4"/>
      <c r="J63" s="4"/>
    </row>
    <row r="64" spans="6:10" ht="15.75">
      <c r="F64" s="4"/>
      <c r="G64" s="4"/>
      <c r="I64" s="4"/>
      <c r="J64" s="4"/>
    </row>
    <row r="65" spans="6:10" ht="15.75">
      <c r="F65" s="4"/>
      <c r="G65" s="4"/>
      <c r="I65" s="4"/>
      <c r="J65" s="4"/>
    </row>
    <row r="66" spans="6:10" ht="15.75">
      <c r="F66" s="4"/>
      <c r="G66" s="4"/>
      <c r="I66" s="4"/>
      <c r="J66" s="4"/>
    </row>
    <row r="67" spans="6:10" ht="15.75">
      <c r="F67" s="4"/>
      <c r="G67" s="4"/>
      <c r="I67" s="4"/>
      <c r="J67" s="4"/>
    </row>
    <row r="68" spans="6:10" ht="15.75">
      <c r="F68" s="4"/>
      <c r="G68" s="4"/>
      <c r="I68" s="4"/>
      <c r="J68" s="4"/>
    </row>
    <row r="69" spans="6:10" ht="15.75">
      <c r="F69" s="4"/>
      <c r="G69" s="4"/>
      <c r="I69" s="4"/>
      <c r="J69" s="4"/>
    </row>
    <row r="70" spans="6:10" ht="15.75">
      <c r="F70" s="4"/>
      <c r="G70" s="4"/>
      <c r="I70" s="4"/>
      <c r="J70" s="4"/>
    </row>
  </sheetData>
  <printOptions/>
  <pageMargins left="0.29" right="0.75" top="0.52" bottom="0" header="0.28" footer="0.5"/>
  <pageSetup horizontalDpi="300" verticalDpi="300" orientation="landscape" paperSize="9" scale="88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806"/>
  <sheetViews>
    <sheetView zoomScale="75" zoomScaleNormal="75" workbookViewId="0" topLeftCell="A63">
      <selection activeCell="B68" sqref="B68"/>
    </sheetView>
  </sheetViews>
  <sheetFormatPr defaultColWidth="9.140625" defaultRowHeight="12.75"/>
  <cols>
    <col min="1" max="3" width="9.140625" style="1" customWidth="1"/>
    <col min="4" max="4" width="22.421875" style="1" customWidth="1"/>
    <col min="5" max="5" width="9.140625" style="1" customWidth="1"/>
    <col min="6" max="6" width="13.421875" style="1" customWidth="1"/>
    <col min="7" max="7" width="9.140625" style="1" customWidth="1"/>
    <col min="8" max="8" width="14.7109375" style="0" customWidth="1"/>
    <col min="9" max="9" width="21.00390625" style="1" customWidth="1"/>
    <col min="13" max="13" width="9.8515625" style="0" bestFit="1" customWidth="1"/>
    <col min="14" max="16384" width="9.140625" style="1" customWidth="1"/>
  </cols>
  <sheetData>
    <row r="1" spans="4:8" ht="15.75">
      <c r="D1" s="120" t="s">
        <v>96</v>
      </c>
      <c r="E1" s="120"/>
      <c r="F1" s="120"/>
      <c r="G1" s="120"/>
      <c r="H1" s="120"/>
    </row>
    <row r="2" spans="4:7" ht="15.75">
      <c r="D2" s="120" t="s">
        <v>367</v>
      </c>
      <c r="E2" s="120"/>
      <c r="F2" s="120"/>
      <c r="G2" s="120"/>
    </row>
    <row r="4" ht="15.75">
      <c r="B4" s="1" t="s">
        <v>4</v>
      </c>
    </row>
    <row r="5" ht="15.75">
      <c r="B5" s="2" t="s">
        <v>269</v>
      </c>
    </row>
    <row r="6" ht="15.75">
      <c r="B6" s="9"/>
    </row>
    <row r="7" ht="15.75">
      <c r="B7" s="2" t="s">
        <v>225</v>
      </c>
    </row>
    <row r="8" ht="15.75">
      <c r="B8" s="2" t="s">
        <v>268</v>
      </c>
    </row>
    <row r="9" ht="15.75">
      <c r="B9" s="2"/>
    </row>
    <row r="10" ht="15.75">
      <c r="B10" s="2"/>
    </row>
    <row r="11" spans="5:9" ht="15.75">
      <c r="E11" s="13"/>
      <c r="G11" s="13"/>
      <c r="I11" s="13"/>
    </row>
    <row r="12" spans="5:9" ht="15.75">
      <c r="E12" s="13"/>
      <c r="G12" s="14"/>
      <c r="H12" s="25" t="s">
        <v>17</v>
      </c>
      <c r="I12" s="25" t="s">
        <v>17</v>
      </c>
    </row>
    <row r="13" spans="5:9" ht="15.75">
      <c r="E13" s="13"/>
      <c r="G13" s="14"/>
      <c r="H13" s="25" t="s">
        <v>154</v>
      </c>
      <c r="I13" s="17" t="s">
        <v>11</v>
      </c>
    </row>
    <row r="14" spans="5:9" ht="15.75">
      <c r="E14" s="13"/>
      <c r="G14" s="14"/>
      <c r="H14" s="25" t="s">
        <v>14</v>
      </c>
      <c r="I14" s="25" t="s">
        <v>14</v>
      </c>
    </row>
    <row r="15" spans="5:9" ht="15.75">
      <c r="E15" s="13"/>
      <c r="G15" s="14"/>
      <c r="H15" s="25" t="s">
        <v>182</v>
      </c>
      <c r="I15" s="25" t="s">
        <v>182</v>
      </c>
    </row>
    <row r="16" spans="5:9" ht="15.75">
      <c r="E16" s="13"/>
      <c r="G16" s="14"/>
      <c r="H16" s="98" t="s">
        <v>265</v>
      </c>
      <c r="I16" s="25" t="s">
        <v>266</v>
      </c>
    </row>
    <row r="17" spans="5:9" ht="15.75">
      <c r="E17" s="13"/>
      <c r="G17" s="14"/>
      <c r="H17" s="25" t="s">
        <v>15</v>
      </c>
      <c r="I17" s="26" t="s">
        <v>15</v>
      </c>
    </row>
    <row r="18" ht="15.75">
      <c r="H18" s="108"/>
    </row>
    <row r="19" spans="2:9" ht="15.75">
      <c r="B19" s="1" t="s">
        <v>103</v>
      </c>
      <c r="F19" s="1"/>
      <c r="H19" s="4">
        <f>+'P&amp;L'!C37</f>
        <v>1933</v>
      </c>
      <c r="I19" s="4">
        <v>30089</v>
      </c>
    </row>
    <row r="20" spans="2:9" ht="15.75">
      <c r="B20" s="1"/>
      <c r="F20" s="1"/>
      <c r="I20" s="4"/>
    </row>
    <row r="21" spans="2:9" ht="15.75">
      <c r="B21" s="1" t="s">
        <v>58</v>
      </c>
      <c r="F21" s="1"/>
      <c r="I21" s="4"/>
    </row>
    <row r="22" spans="2:9" ht="15.75">
      <c r="B22" s="1"/>
      <c r="F22" s="1"/>
      <c r="I22" s="4"/>
    </row>
    <row r="23" spans="2:9" ht="15.75">
      <c r="B23" s="1" t="s">
        <v>148</v>
      </c>
      <c r="F23" s="1"/>
      <c r="H23" s="4">
        <v>23284</v>
      </c>
      <c r="I23" s="4">
        <v>18441</v>
      </c>
    </row>
    <row r="24" spans="2:9" ht="15.75">
      <c r="B24" s="1" t="s">
        <v>250</v>
      </c>
      <c r="F24" s="1"/>
      <c r="H24" s="4">
        <v>3204</v>
      </c>
      <c r="I24" s="4">
        <v>0</v>
      </c>
    </row>
    <row r="25" spans="2:9" ht="15.75">
      <c r="B25" s="1" t="s">
        <v>149</v>
      </c>
      <c r="F25" s="1"/>
      <c r="H25" s="82">
        <f>-'P&amp;L'!C31</f>
        <v>5918</v>
      </c>
      <c r="I25" s="4">
        <f>5292+60</f>
        <v>5352</v>
      </c>
    </row>
    <row r="26" spans="2:9" ht="15.75">
      <c r="B26" s="1" t="s">
        <v>172</v>
      </c>
      <c r="G26" s="115"/>
      <c r="H26" s="4">
        <f>3993+3728</f>
        <v>7721</v>
      </c>
      <c r="I26" s="4">
        <v>6901</v>
      </c>
    </row>
    <row r="27" spans="2:9" ht="15.75">
      <c r="B27" s="1" t="s">
        <v>116</v>
      </c>
      <c r="G27" s="115"/>
      <c r="H27" s="4">
        <v>-128</v>
      </c>
      <c r="I27" s="4">
        <v>-60</v>
      </c>
    </row>
    <row r="28" spans="2:9" ht="15.75">
      <c r="B28" s="1" t="s">
        <v>97</v>
      </c>
      <c r="F28" s="1"/>
      <c r="H28" s="4">
        <v>-3075</v>
      </c>
      <c r="I28" s="4">
        <v>3038</v>
      </c>
    </row>
    <row r="29" spans="2:9" ht="15.75">
      <c r="B29" s="1" t="s">
        <v>150</v>
      </c>
      <c r="F29" s="1"/>
      <c r="H29" s="4">
        <v>-169</v>
      </c>
      <c r="I29" s="4">
        <v>-156</v>
      </c>
    </row>
    <row r="30" spans="2:9" ht="15.75">
      <c r="B30" s="1"/>
      <c r="F30" s="1"/>
      <c r="H30" s="8"/>
      <c r="I30" s="20"/>
    </row>
    <row r="31" spans="2:9" ht="15.75">
      <c r="B31" s="1"/>
      <c r="F31" s="1"/>
      <c r="H31" s="4">
        <f>SUM(H19:H30)</f>
        <v>38688</v>
      </c>
      <c r="I31" s="4">
        <f>SUM(I19:I29)</f>
        <v>63605</v>
      </c>
    </row>
    <row r="32" spans="2:8" ht="15.75">
      <c r="B32" s="1"/>
      <c r="F32" s="1"/>
      <c r="H32" s="4"/>
    </row>
    <row r="33" spans="2:8" ht="15.75">
      <c r="B33" s="1"/>
      <c r="F33" s="1"/>
      <c r="H33" s="4"/>
    </row>
    <row r="34" spans="2:8" ht="15.75">
      <c r="B34" s="1" t="s">
        <v>91</v>
      </c>
      <c r="F34" s="1"/>
      <c r="H34" s="4"/>
    </row>
    <row r="35" spans="2:9" ht="15.75">
      <c r="B35" s="1" t="s">
        <v>45</v>
      </c>
      <c r="F35" s="1"/>
      <c r="H35" s="4">
        <f>+'BS'!H23+'BS'!H24-'BS'!F23-'BS'!F24-28-30-8-3776-84</f>
        <v>-15303</v>
      </c>
      <c r="I35" s="4">
        <v>-19417</v>
      </c>
    </row>
    <row r="36" spans="2:9" ht="15.75">
      <c r="B36" s="1" t="s">
        <v>46</v>
      </c>
      <c r="F36" s="1"/>
      <c r="H36" s="4">
        <f>+'BS'!F30-'BS'!H30-52-30-15552</f>
        <v>-33312</v>
      </c>
      <c r="I36" s="4">
        <v>-31640</v>
      </c>
    </row>
    <row r="37" spans="2:9" ht="15.75">
      <c r="B37" s="1" t="s">
        <v>208</v>
      </c>
      <c r="F37" s="1"/>
      <c r="H37" s="4">
        <v>210</v>
      </c>
      <c r="I37" s="4"/>
    </row>
    <row r="38" spans="2:9" ht="15.75">
      <c r="B38" s="1"/>
      <c r="F38" s="1"/>
      <c r="H38" s="4"/>
      <c r="I38" s="4"/>
    </row>
    <row r="39" spans="2:9" ht="15.75">
      <c r="B39" s="1" t="s">
        <v>95</v>
      </c>
      <c r="F39" s="1"/>
      <c r="H39" s="4">
        <v>-375</v>
      </c>
      <c r="I39" s="4">
        <v>-2406</v>
      </c>
    </row>
    <row r="40" spans="2:8" ht="15.75">
      <c r="B40" s="1"/>
      <c r="F40" s="1"/>
      <c r="H40" s="4"/>
    </row>
    <row r="41" spans="2:9" ht="15.75">
      <c r="B41" s="1" t="s">
        <v>92</v>
      </c>
      <c r="F41" s="1"/>
      <c r="H41" s="5">
        <f>SUM(H31:H40)</f>
        <v>-10092</v>
      </c>
      <c r="I41" s="90">
        <f>SUM(I31:I40)</f>
        <v>10142</v>
      </c>
    </row>
    <row r="42" spans="2:8" ht="15.75">
      <c r="B42" s="1"/>
      <c r="F42" s="1"/>
      <c r="H42" s="4"/>
    </row>
    <row r="43" spans="2:8" ht="15.75">
      <c r="B43" s="1"/>
      <c r="F43" s="1"/>
      <c r="H43" s="4"/>
    </row>
    <row r="44" spans="2:9" ht="15.75">
      <c r="B44" s="1" t="s">
        <v>151</v>
      </c>
      <c r="F44" s="1"/>
      <c r="H44" s="4">
        <f>+'BS'!H16+'BS'!H17-'$ fl'!H23-'$ fl'!H24-'BS'!F16-'BS'!F17+245+1080+19546+1439</f>
        <v>-21858</v>
      </c>
      <c r="I44" s="4">
        <v>-13198</v>
      </c>
    </row>
    <row r="45" spans="2:9" ht="15.75">
      <c r="B45" s="1" t="s">
        <v>145</v>
      </c>
      <c r="F45" s="1"/>
      <c r="H45" s="4">
        <f>168+60+418</f>
        <v>646</v>
      </c>
      <c r="I45" s="4">
        <v>103</v>
      </c>
    </row>
    <row r="46" spans="2:9" ht="15.75">
      <c r="B46" s="1" t="s">
        <v>146</v>
      </c>
      <c r="F46" s="102"/>
      <c r="H46" s="4">
        <v>128</v>
      </c>
      <c r="I46" s="4">
        <v>60</v>
      </c>
    </row>
    <row r="47" spans="2:9" ht="15.75">
      <c r="B47" s="1"/>
      <c r="F47" s="1"/>
      <c r="H47" s="4"/>
      <c r="I47" s="4"/>
    </row>
    <row r="48" spans="2:9" ht="15.75">
      <c r="B48" s="1" t="s">
        <v>90</v>
      </c>
      <c r="F48" s="1"/>
      <c r="H48" s="5">
        <f>SUM(H44:H47)</f>
        <v>-21084</v>
      </c>
      <c r="I48" s="90">
        <f>SUM(I44:I47)</f>
        <v>-13035</v>
      </c>
    </row>
    <row r="49" spans="2:8" ht="15.75">
      <c r="B49" s="1"/>
      <c r="F49" s="1"/>
      <c r="H49" s="4"/>
    </row>
    <row r="50" spans="2:8" ht="15.75">
      <c r="B50" s="1"/>
      <c r="F50" s="1"/>
      <c r="H50" s="4"/>
    </row>
    <row r="51" spans="2:8" ht="15.75">
      <c r="B51" s="1"/>
      <c r="F51" s="110"/>
      <c r="H51" s="4"/>
    </row>
    <row r="52" spans="2:9" ht="15.75">
      <c r="B52" s="1" t="s">
        <v>144</v>
      </c>
      <c r="F52" s="112"/>
      <c r="H52" s="4">
        <f>+'P&amp;L'!C31+9966+'P&amp;L'!C33</f>
        <v>-3673</v>
      </c>
      <c r="I52" s="4">
        <v>-4406</v>
      </c>
    </row>
    <row r="53" spans="2:9" ht="15.75">
      <c r="B53" s="1" t="s">
        <v>209</v>
      </c>
      <c r="F53" s="113"/>
      <c r="H53" s="4">
        <f>+'BS'!F31+'BS'!F49-'BS'!H49-'BS'!H31-55129+47826</f>
        <v>17127</v>
      </c>
      <c r="I53" s="4">
        <f>-16193+17720</f>
        <v>1527</v>
      </c>
    </row>
    <row r="54" spans="2:9" ht="15.75">
      <c r="B54" s="1" t="s">
        <v>190</v>
      </c>
      <c r="F54" s="113"/>
      <c r="H54" s="4">
        <v>0</v>
      </c>
      <c r="I54" s="4">
        <v>0</v>
      </c>
    </row>
    <row r="55" ht="12.75">
      <c r="M55" s="114"/>
    </row>
    <row r="56" spans="6:13" ht="12.75">
      <c r="F56" s="116"/>
      <c r="M56" s="114"/>
    </row>
    <row r="57" spans="2:13" ht="15.75">
      <c r="B57" s="1" t="s">
        <v>143</v>
      </c>
      <c r="F57" s="1"/>
      <c r="H57" s="5">
        <f>SUM(H52:H56)</f>
        <v>13454</v>
      </c>
      <c r="I57" s="5">
        <f>SUM(I52:I55)</f>
        <v>-2879</v>
      </c>
      <c r="M57" s="114"/>
    </row>
    <row r="58" spans="2:13" ht="15.75">
      <c r="B58" s="1"/>
      <c r="F58" s="1"/>
      <c r="H58" s="7"/>
      <c r="M58" s="114"/>
    </row>
    <row r="59" spans="2:13" ht="15.75">
      <c r="B59" s="1" t="s">
        <v>59</v>
      </c>
      <c r="F59" s="1"/>
      <c r="H59" s="4">
        <f>+H57+H48+H41</f>
        <v>-17722</v>
      </c>
      <c r="I59" s="4">
        <f>I57+I48+I41</f>
        <v>-5772</v>
      </c>
      <c r="M59" s="114"/>
    </row>
    <row r="60" spans="2:13" ht="15.75">
      <c r="B60" s="1"/>
      <c r="F60" s="1"/>
      <c r="H60" s="4"/>
      <c r="M60" s="114"/>
    </row>
    <row r="61" spans="2:13" ht="15.75">
      <c r="B61" s="1"/>
      <c r="F61" s="1"/>
      <c r="H61" s="4"/>
      <c r="M61" s="114"/>
    </row>
    <row r="62" spans="2:13" ht="15.75">
      <c r="B62" s="1" t="s">
        <v>226</v>
      </c>
      <c r="F62" s="1"/>
      <c r="H62" s="4">
        <v>-30641</v>
      </c>
      <c r="I62" s="4">
        <v>-30357</v>
      </c>
      <c r="M62" s="114"/>
    </row>
    <row r="63" spans="2:13" ht="15.75">
      <c r="B63" s="1" t="s">
        <v>147</v>
      </c>
      <c r="F63" s="1"/>
      <c r="H63" s="4">
        <f>448+64</f>
        <v>512</v>
      </c>
      <c r="I63" s="4">
        <v>-69</v>
      </c>
      <c r="M63" s="114"/>
    </row>
    <row r="64" spans="2:13" ht="15.75">
      <c r="B64" s="1" t="s">
        <v>227</v>
      </c>
      <c r="F64" s="1"/>
      <c r="H64" s="5">
        <f>+H59+H62+H63</f>
        <v>-47851</v>
      </c>
      <c r="I64" s="5">
        <f>SUM(I58:I63)</f>
        <v>-36198</v>
      </c>
      <c r="M64" s="114"/>
    </row>
    <row r="65" spans="2:8" ht="15.75">
      <c r="B65" s="1"/>
      <c r="F65" s="1"/>
      <c r="H65" s="4"/>
    </row>
    <row r="66" spans="2:13" ht="15.75">
      <c r="B66" s="1"/>
      <c r="F66" s="1"/>
      <c r="H66" s="4"/>
      <c r="M66" s="114"/>
    </row>
    <row r="67" spans="2:13" ht="15.75">
      <c r="B67" s="1" t="s">
        <v>368</v>
      </c>
      <c r="F67" s="1"/>
      <c r="H67" s="4"/>
      <c r="M67" s="114"/>
    </row>
    <row r="68" spans="2:8" ht="15.75">
      <c r="B68" s="1"/>
      <c r="F68" s="1"/>
      <c r="H68" s="4"/>
    </row>
    <row r="69" spans="2:9" ht="15.75">
      <c r="B69" s="1" t="s">
        <v>94</v>
      </c>
      <c r="F69" s="1"/>
      <c r="H69" s="82">
        <v>6869</v>
      </c>
      <c r="I69" s="4">
        <v>6930</v>
      </c>
    </row>
    <row r="70" spans="2:9" ht="15.75">
      <c r="B70" s="1" t="s">
        <v>93</v>
      </c>
      <c r="G70" s="115"/>
      <c r="H70" s="7">
        <v>36705</v>
      </c>
      <c r="I70" s="4">
        <v>17739</v>
      </c>
    </row>
    <row r="71" spans="2:9" ht="15.75">
      <c r="B71" s="1" t="s">
        <v>141</v>
      </c>
      <c r="F71" s="1"/>
      <c r="H71" s="8">
        <v>-55129</v>
      </c>
      <c r="I71" s="8">
        <v>-43128</v>
      </c>
    </row>
    <row r="72" spans="2:9" ht="15.75">
      <c r="B72" s="1"/>
      <c r="F72" s="1"/>
      <c r="H72" s="7">
        <f>SUM(H69:H71)</f>
        <v>-11555</v>
      </c>
      <c r="I72" s="7">
        <f>SUM(I69:I71)</f>
        <v>-18459</v>
      </c>
    </row>
    <row r="73" spans="2:9" ht="15.75">
      <c r="B73" s="1" t="s">
        <v>142</v>
      </c>
      <c r="F73" s="1"/>
      <c r="H73" s="4">
        <v>-36296</v>
      </c>
      <c r="I73" s="4">
        <v>-17739</v>
      </c>
    </row>
    <row r="74" spans="6:9" ht="15.75">
      <c r="F74" s="1"/>
      <c r="H74" s="5">
        <f>SUM(H72:H73)</f>
        <v>-47851</v>
      </c>
      <c r="I74" s="5">
        <f>SUM(I72:I73)</f>
        <v>-36198</v>
      </c>
    </row>
    <row r="75" spans="6:8" ht="15.75">
      <c r="F75" s="1"/>
      <c r="H75" s="4"/>
    </row>
    <row r="76" spans="6:8" ht="15.75">
      <c r="F76" s="1"/>
      <c r="H76" s="4"/>
    </row>
    <row r="77" spans="6:8" ht="15.75">
      <c r="F77" s="1"/>
      <c r="H77" s="4"/>
    </row>
    <row r="78" spans="6:8" ht="15.75">
      <c r="F78" s="1"/>
      <c r="H78" s="4"/>
    </row>
    <row r="79" spans="6:8" ht="15.75">
      <c r="F79" s="1"/>
      <c r="H79" s="4"/>
    </row>
    <row r="80" spans="6:8" ht="15.75">
      <c r="F80" s="1"/>
      <c r="H80" s="4"/>
    </row>
    <row r="81" spans="6:8" ht="15.75">
      <c r="F81" s="1"/>
      <c r="H81" s="4"/>
    </row>
    <row r="82" spans="6:8" ht="15.75">
      <c r="F82" s="1"/>
      <c r="H82" s="4"/>
    </row>
    <row r="83" spans="6:8" ht="15.75">
      <c r="F83" s="1"/>
      <c r="H83" s="4"/>
    </row>
    <row r="84" spans="6:8" ht="15.75">
      <c r="F84" s="1"/>
      <c r="H84" s="4"/>
    </row>
    <row r="85" spans="6:8" ht="15.75">
      <c r="F85" s="1"/>
      <c r="H85" s="4"/>
    </row>
    <row r="86" spans="6:8" ht="15.75">
      <c r="F86" s="1"/>
      <c r="H86" s="4"/>
    </row>
    <row r="87" spans="6:8" ht="15.75">
      <c r="F87" s="1"/>
      <c r="H87" s="4"/>
    </row>
    <row r="88" spans="6:8" ht="15.75">
      <c r="F88" s="1"/>
      <c r="H88" s="4"/>
    </row>
    <row r="89" spans="6:8" ht="15.75">
      <c r="F89" s="1"/>
      <c r="H89" s="4"/>
    </row>
    <row r="90" spans="6:8" ht="15.75">
      <c r="F90" s="1"/>
      <c r="H90" s="4"/>
    </row>
    <row r="91" spans="6:8" ht="15.75">
      <c r="F91" s="1"/>
      <c r="H91" s="4"/>
    </row>
    <row r="92" spans="6:8" ht="15.75">
      <c r="F92" s="1"/>
      <c r="H92" s="4"/>
    </row>
    <row r="93" spans="6:8" ht="15.75">
      <c r="F93" s="1"/>
      <c r="H93" s="4"/>
    </row>
    <row r="94" spans="6:8" ht="15.75">
      <c r="F94" s="1"/>
      <c r="H94" s="4"/>
    </row>
    <row r="95" spans="6:8" ht="15.75">
      <c r="F95" s="1"/>
      <c r="H95" s="4"/>
    </row>
    <row r="96" spans="6:8" ht="15.75">
      <c r="F96" s="1"/>
      <c r="H96" s="4"/>
    </row>
    <row r="97" spans="6:8" ht="15.75">
      <c r="F97" s="1"/>
      <c r="H97" s="4"/>
    </row>
    <row r="98" spans="6:8" ht="15.75">
      <c r="F98" s="1"/>
      <c r="H98" s="4"/>
    </row>
    <row r="99" spans="6:8" ht="15.75">
      <c r="F99" s="1"/>
      <c r="H99" s="4"/>
    </row>
    <row r="100" spans="6:8" ht="15.75">
      <c r="F100" s="1"/>
      <c r="H100" s="4"/>
    </row>
    <row r="101" spans="6:8" ht="15.75">
      <c r="F101" s="1"/>
      <c r="H101" s="4"/>
    </row>
    <row r="102" spans="6:8" ht="15.75">
      <c r="F102" s="1"/>
      <c r="H102" s="4"/>
    </row>
    <row r="103" spans="6:8" ht="15.75">
      <c r="F103" s="1"/>
      <c r="H103" s="4"/>
    </row>
    <row r="104" spans="6:8" ht="15.75">
      <c r="F104" s="1"/>
      <c r="H104" s="4"/>
    </row>
    <row r="105" spans="6:8" ht="15.75">
      <c r="F105" s="1"/>
      <c r="H105" s="4"/>
    </row>
    <row r="106" spans="6:8" ht="15.75">
      <c r="F106" s="1"/>
      <c r="H106" s="4"/>
    </row>
    <row r="107" ht="15.75">
      <c r="F107" s="4"/>
    </row>
    <row r="108" ht="15.75">
      <c r="F108" s="4"/>
    </row>
    <row r="109" ht="15.75">
      <c r="F109" s="4"/>
    </row>
    <row r="110" ht="15.75">
      <c r="F110" s="4"/>
    </row>
    <row r="111" ht="15.75">
      <c r="F111" s="4"/>
    </row>
    <row r="112" ht="15.75">
      <c r="F112" s="4"/>
    </row>
    <row r="113" ht="15.75">
      <c r="F113" s="4"/>
    </row>
    <row r="114" ht="15.75">
      <c r="F114" s="4"/>
    </row>
    <row r="115" ht="15.75">
      <c r="F115" s="4"/>
    </row>
    <row r="116" spans="6:9" ht="15.75">
      <c r="F116" s="4"/>
      <c r="G116" s="4"/>
      <c r="I116" s="4"/>
    </row>
    <row r="117" spans="6:9" ht="15.75">
      <c r="F117" s="4"/>
      <c r="G117" s="4"/>
      <c r="I117" s="4"/>
    </row>
    <row r="118" spans="6:9" ht="15.75">
      <c r="F118" s="4"/>
      <c r="G118" s="4"/>
      <c r="I118" s="4"/>
    </row>
    <row r="119" spans="6:9" ht="15.75">
      <c r="F119" s="4"/>
      <c r="G119" s="4"/>
      <c r="I119" s="4"/>
    </row>
    <row r="120" spans="6:9" ht="15.75">
      <c r="F120" s="4"/>
      <c r="G120" s="4"/>
      <c r="I120" s="4"/>
    </row>
    <row r="121" spans="6:9" ht="15.75">
      <c r="F121" s="4"/>
      <c r="G121" s="4"/>
      <c r="I121" s="4"/>
    </row>
    <row r="122" spans="6:9" ht="15.75">
      <c r="F122" s="4"/>
      <c r="G122" s="4"/>
      <c r="I122" s="4"/>
    </row>
    <row r="123" spans="6:9" ht="15.75">
      <c r="F123" s="4"/>
      <c r="G123" s="4"/>
      <c r="I123" s="4"/>
    </row>
    <row r="124" spans="6:9" ht="15.75">
      <c r="F124" s="4"/>
      <c r="G124" s="4"/>
      <c r="I124" s="4"/>
    </row>
    <row r="125" spans="6:9" ht="15.75">
      <c r="F125" s="4"/>
      <c r="G125" s="4"/>
      <c r="I125" s="4"/>
    </row>
    <row r="126" spans="6:9" ht="15.75">
      <c r="F126" s="4"/>
      <c r="G126" s="4"/>
      <c r="I126" s="4"/>
    </row>
    <row r="127" spans="6:9" ht="15.75">
      <c r="F127" s="4"/>
      <c r="G127" s="4"/>
      <c r="I127" s="4"/>
    </row>
    <row r="128" spans="6:9" ht="15.75">
      <c r="F128" s="4"/>
      <c r="G128" s="4"/>
      <c r="I128" s="4"/>
    </row>
    <row r="129" spans="6:9" ht="15.75">
      <c r="F129" s="4"/>
      <c r="G129" s="4"/>
      <c r="I129" s="4"/>
    </row>
    <row r="130" spans="6:9" ht="15.75">
      <c r="F130" s="4"/>
      <c r="G130" s="4"/>
      <c r="I130" s="4"/>
    </row>
    <row r="131" spans="6:9" ht="15.75">
      <c r="F131" s="4"/>
      <c r="G131" s="4"/>
      <c r="I131" s="4"/>
    </row>
    <row r="132" spans="6:9" ht="15.75">
      <c r="F132" s="4"/>
      <c r="G132" s="4"/>
      <c r="I132" s="4"/>
    </row>
    <row r="133" spans="6:9" ht="15.75">
      <c r="F133" s="4"/>
      <c r="G133" s="4"/>
      <c r="I133" s="4"/>
    </row>
    <row r="134" spans="6:9" ht="15.75">
      <c r="F134" s="4"/>
      <c r="G134" s="4"/>
      <c r="I134" s="4"/>
    </row>
    <row r="135" spans="6:9" ht="15.75">
      <c r="F135" s="4"/>
      <c r="G135" s="4"/>
      <c r="I135" s="4"/>
    </row>
    <row r="136" spans="6:9" ht="15.75">
      <c r="F136" s="4"/>
      <c r="G136" s="4"/>
      <c r="I136" s="4"/>
    </row>
    <row r="137" spans="6:9" ht="15.75">
      <c r="F137" s="4"/>
      <c r="G137" s="4"/>
      <c r="I137" s="4"/>
    </row>
    <row r="138" spans="6:9" ht="15.75">
      <c r="F138" s="4"/>
      <c r="G138" s="4"/>
      <c r="I138" s="4"/>
    </row>
    <row r="139" spans="6:9" ht="15.75">
      <c r="F139" s="4"/>
      <c r="G139" s="4"/>
      <c r="I139" s="4"/>
    </row>
    <row r="140" spans="6:9" ht="15.75">
      <c r="F140" s="4"/>
      <c r="G140" s="4"/>
      <c r="I140" s="4"/>
    </row>
    <row r="141" spans="6:9" ht="15.75">
      <c r="F141" s="4"/>
      <c r="G141" s="4"/>
      <c r="I141" s="4"/>
    </row>
    <row r="142" spans="6:9" ht="15.75">
      <c r="F142" s="4"/>
      <c r="G142" s="4"/>
      <c r="I142" s="4"/>
    </row>
    <row r="143" spans="6:9" ht="15.75">
      <c r="F143" s="4"/>
      <c r="G143" s="4"/>
      <c r="I143" s="4"/>
    </row>
    <row r="144" spans="6:9" ht="15.75">
      <c r="F144" s="4"/>
      <c r="G144" s="4"/>
      <c r="I144" s="4"/>
    </row>
    <row r="145" spans="6:9" ht="15.75">
      <c r="F145" s="4"/>
      <c r="G145" s="4"/>
      <c r="I145" s="4"/>
    </row>
    <row r="146" spans="6:9" ht="15.75">
      <c r="F146" s="4"/>
      <c r="G146" s="4"/>
      <c r="I146" s="4"/>
    </row>
    <row r="147" spans="6:9" ht="15.75">
      <c r="F147" s="4"/>
      <c r="G147" s="4"/>
      <c r="I147" s="4"/>
    </row>
    <row r="148" spans="6:9" ht="15.75">
      <c r="F148" s="4"/>
      <c r="G148" s="4"/>
      <c r="I148" s="4"/>
    </row>
    <row r="149" spans="6:9" ht="15.75">
      <c r="F149" s="4"/>
      <c r="G149" s="4"/>
      <c r="I149" s="4"/>
    </row>
    <row r="150" spans="6:9" ht="15.75">
      <c r="F150" s="4"/>
      <c r="G150" s="4"/>
      <c r="I150" s="4"/>
    </row>
    <row r="151" spans="6:9" ht="15.75">
      <c r="F151" s="4"/>
      <c r="G151" s="4"/>
      <c r="I151" s="4"/>
    </row>
    <row r="152" spans="6:9" ht="15.75">
      <c r="F152" s="4"/>
      <c r="G152" s="4"/>
      <c r="I152" s="4"/>
    </row>
    <row r="153" spans="6:9" ht="15.75">
      <c r="F153" s="4"/>
      <c r="G153" s="4"/>
      <c r="I153" s="4"/>
    </row>
    <row r="154" spans="6:9" ht="15.75">
      <c r="F154" s="4"/>
      <c r="G154" s="4"/>
      <c r="I154" s="4"/>
    </row>
    <row r="155" spans="6:9" ht="15.75">
      <c r="F155" s="4"/>
      <c r="G155" s="4"/>
      <c r="I155" s="4"/>
    </row>
    <row r="156" spans="6:9" ht="15.75">
      <c r="F156" s="4"/>
      <c r="G156" s="4"/>
      <c r="I156" s="4"/>
    </row>
    <row r="157" spans="6:9" ht="15.75">
      <c r="F157" s="4"/>
      <c r="G157" s="4"/>
      <c r="I157" s="4"/>
    </row>
    <row r="158" spans="6:9" ht="15.75">
      <c r="F158" s="4"/>
      <c r="G158" s="4"/>
      <c r="I158" s="4"/>
    </row>
    <row r="159" spans="6:9" ht="15.75">
      <c r="F159" s="4"/>
      <c r="G159" s="4"/>
      <c r="I159" s="4"/>
    </row>
    <row r="160" spans="6:9" ht="15.75">
      <c r="F160" s="4"/>
      <c r="G160" s="4"/>
      <c r="I160" s="4"/>
    </row>
    <row r="161" spans="6:9" ht="15.75">
      <c r="F161" s="4"/>
      <c r="G161" s="4"/>
      <c r="I161" s="4"/>
    </row>
    <row r="162" spans="6:9" ht="15.75">
      <c r="F162" s="4"/>
      <c r="G162" s="4"/>
      <c r="I162" s="4"/>
    </row>
    <row r="163" spans="6:9" ht="15.75">
      <c r="F163" s="4"/>
      <c r="G163" s="4"/>
      <c r="I163" s="4"/>
    </row>
    <row r="164" spans="6:9" ht="15.75">
      <c r="F164" s="4"/>
      <c r="G164" s="4"/>
      <c r="I164" s="4"/>
    </row>
    <row r="165" spans="6:9" ht="15.75">
      <c r="F165" s="4"/>
      <c r="G165" s="4"/>
      <c r="I165" s="4"/>
    </row>
    <row r="166" spans="6:9" ht="15.75">
      <c r="F166" s="4"/>
      <c r="G166" s="4"/>
      <c r="I166" s="4"/>
    </row>
    <row r="167" spans="6:9" ht="15.75">
      <c r="F167" s="4"/>
      <c r="G167" s="4"/>
      <c r="I167" s="4"/>
    </row>
    <row r="168" spans="6:9" ht="15.75">
      <c r="F168" s="4"/>
      <c r="G168" s="4"/>
      <c r="I168" s="4"/>
    </row>
    <row r="169" spans="6:9" ht="15.75">
      <c r="F169" s="4"/>
      <c r="G169" s="4"/>
      <c r="I169" s="4"/>
    </row>
    <row r="170" spans="6:9" ht="15.75">
      <c r="F170" s="4"/>
      <c r="G170" s="4"/>
      <c r="I170" s="4"/>
    </row>
    <row r="171" spans="6:9" ht="15.75">
      <c r="F171" s="4"/>
      <c r="G171" s="4"/>
      <c r="I171" s="4"/>
    </row>
    <row r="172" spans="6:9" ht="15.75">
      <c r="F172" s="4"/>
      <c r="G172" s="4"/>
      <c r="I172" s="4"/>
    </row>
    <row r="173" spans="6:9" ht="15.75">
      <c r="F173" s="4"/>
      <c r="G173" s="4"/>
      <c r="I173" s="4"/>
    </row>
    <row r="174" spans="6:9" ht="15.75">
      <c r="F174" s="4"/>
      <c r="G174" s="4"/>
      <c r="I174" s="4"/>
    </row>
    <row r="175" spans="6:9" ht="15.75">
      <c r="F175" s="4"/>
      <c r="G175" s="4"/>
      <c r="I175" s="4"/>
    </row>
    <row r="176" spans="6:9" ht="15.75">
      <c r="F176" s="4"/>
      <c r="G176" s="4"/>
      <c r="I176" s="4"/>
    </row>
    <row r="177" spans="6:9" ht="15.75">
      <c r="F177" s="4"/>
      <c r="G177" s="4"/>
      <c r="I177" s="4"/>
    </row>
    <row r="178" spans="6:9" ht="15.75">
      <c r="F178" s="4"/>
      <c r="G178" s="4"/>
      <c r="I178" s="4"/>
    </row>
    <row r="179" spans="6:9" ht="15.75">
      <c r="F179" s="4"/>
      <c r="G179" s="4"/>
      <c r="I179" s="4"/>
    </row>
    <row r="180" spans="6:9" ht="15.75">
      <c r="F180" s="4"/>
      <c r="G180" s="4"/>
      <c r="I180" s="4"/>
    </row>
    <row r="181" spans="6:9" ht="15.75">
      <c r="F181" s="4"/>
      <c r="G181" s="4"/>
      <c r="I181" s="4"/>
    </row>
    <row r="182" spans="6:9" ht="15.75">
      <c r="F182" s="4"/>
      <c r="G182" s="4"/>
      <c r="I182" s="4"/>
    </row>
    <row r="183" spans="6:9" ht="15.75">
      <c r="F183" s="4"/>
      <c r="G183" s="4"/>
      <c r="I183" s="4"/>
    </row>
    <row r="184" spans="6:9" ht="15.75">
      <c r="F184" s="4"/>
      <c r="G184" s="4"/>
      <c r="I184" s="4"/>
    </row>
    <row r="185" spans="6:9" ht="15.75">
      <c r="F185" s="4"/>
      <c r="G185" s="4"/>
      <c r="I185" s="4"/>
    </row>
    <row r="186" spans="6:9" ht="15.75">
      <c r="F186" s="4"/>
      <c r="G186" s="4"/>
      <c r="I186" s="4"/>
    </row>
    <row r="187" spans="6:9" ht="15.75">
      <c r="F187" s="4"/>
      <c r="G187" s="4"/>
      <c r="I187" s="4"/>
    </row>
    <row r="188" spans="6:9" ht="15.75">
      <c r="F188" s="4"/>
      <c r="G188" s="4"/>
      <c r="I188" s="4"/>
    </row>
    <row r="189" spans="6:9" ht="15.75">
      <c r="F189" s="4"/>
      <c r="G189" s="4"/>
      <c r="I189" s="4"/>
    </row>
    <row r="190" spans="6:9" ht="15.75">
      <c r="F190" s="4"/>
      <c r="G190" s="4"/>
      <c r="I190" s="4"/>
    </row>
    <row r="191" spans="6:9" ht="15.75">
      <c r="F191" s="4"/>
      <c r="G191" s="4"/>
      <c r="I191" s="4"/>
    </row>
    <row r="192" spans="6:9" ht="15.75">
      <c r="F192" s="4"/>
      <c r="G192" s="4"/>
      <c r="I192" s="4"/>
    </row>
    <row r="193" spans="6:9" ht="15.75">
      <c r="F193" s="4"/>
      <c r="G193" s="4"/>
      <c r="I193" s="4"/>
    </row>
    <row r="194" spans="6:9" ht="15.75">
      <c r="F194" s="4"/>
      <c r="G194" s="4"/>
      <c r="I194" s="4"/>
    </row>
    <row r="195" spans="6:9" ht="15.75">
      <c r="F195" s="4"/>
      <c r="G195" s="4"/>
      <c r="I195" s="4"/>
    </row>
    <row r="196" spans="6:9" ht="15.75">
      <c r="F196" s="4"/>
      <c r="G196" s="4"/>
      <c r="I196" s="4"/>
    </row>
    <row r="197" spans="6:9" ht="15.75">
      <c r="F197" s="4"/>
      <c r="G197" s="4"/>
      <c r="I197" s="4"/>
    </row>
    <row r="198" spans="6:9" ht="15.75">
      <c r="F198" s="4"/>
      <c r="G198" s="4"/>
      <c r="I198" s="4"/>
    </row>
    <row r="199" spans="6:9" ht="15.75">
      <c r="F199" s="4"/>
      <c r="G199" s="4"/>
      <c r="I199" s="4"/>
    </row>
    <row r="200" spans="6:9" ht="15.75">
      <c r="F200" s="4"/>
      <c r="G200" s="4"/>
      <c r="I200" s="4"/>
    </row>
    <row r="201" spans="6:9" ht="15.75">
      <c r="F201" s="4"/>
      <c r="G201" s="4"/>
      <c r="I201" s="4"/>
    </row>
    <row r="202" spans="6:9" ht="15.75">
      <c r="F202" s="4"/>
      <c r="G202" s="4"/>
      <c r="I202" s="4"/>
    </row>
    <row r="203" spans="6:9" ht="15.75">
      <c r="F203" s="4"/>
      <c r="G203" s="4"/>
      <c r="I203" s="4"/>
    </row>
    <row r="204" spans="6:9" ht="15.75">
      <c r="F204" s="4"/>
      <c r="G204" s="4"/>
      <c r="I204" s="4"/>
    </row>
    <row r="205" spans="6:9" ht="15.75">
      <c r="F205" s="4"/>
      <c r="G205" s="4"/>
      <c r="I205" s="4"/>
    </row>
    <row r="206" spans="6:9" ht="15.75">
      <c r="F206" s="4"/>
      <c r="G206" s="4"/>
      <c r="I206" s="4"/>
    </row>
    <row r="207" spans="6:9" ht="15.75">
      <c r="F207" s="4"/>
      <c r="G207" s="4"/>
      <c r="I207" s="4"/>
    </row>
    <row r="208" spans="6:9" ht="15.75">
      <c r="F208" s="4"/>
      <c r="G208" s="4"/>
      <c r="I208" s="4"/>
    </row>
    <row r="209" spans="6:9" ht="15.75">
      <c r="F209" s="4"/>
      <c r="G209" s="4"/>
      <c r="I209" s="4"/>
    </row>
    <row r="210" spans="6:9" ht="15.75">
      <c r="F210" s="4"/>
      <c r="G210" s="4"/>
      <c r="I210" s="4"/>
    </row>
    <row r="211" spans="6:9" ht="15.75">
      <c r="F211" s="4"/>
      <c r="G211" s="4"/>
      <c r="I211" s="4"/>
    </row>
    <row r="212" spans="6:9" ht="15.75">
      <c r="F212" s="4"/>
      <c r="G212" s="4"/>
      <c r="I212" s="4"/>
    </row>
    <row r="213" spans="6:9" ht="15.75">
      <c r="F213" s="4"/>
      <c r="G213" s="4"/>
      <c r="I213" s="4"/>
    </row>
    <row r="214" spans="6:9" ht="15.75">
      <c r="F214" s="4"/>
      <c r="G214" s="4"/>
      <c r="I214" s="4"/>
    </row>
    <row r="215" spans="6:9" ht="15.75">
      <c r="F215" s="4"/>
      <c r="G215" s="4"/>
      <c r="I215" s="4"/>
    </row>
    <row r="216" spans="6:9" ht="15.75">
      <c r="F216" s="4"/>
      <c r="G216" s="4"/>
      <c r="I216" s="4"/>
    </row>
    <row r="217" spans="6:9" ht="15.75">
      <c r="F217" s="4"/>
      <c r="G217" s="4"/>
      <c r="I217" s="4"/>
    </row>
    <row r="218" spans="6:9" ht="15.75">
      <c r="F218" s="4"/>
      <c r="G218" s="4"/>
      <c r="I218" s="4"/>
    </row>
    <row r="219" spans="6:9" ht="15.75">
      <c r="F219" s="4"/>
      <c r="G219" s="4"/>
      <c r="I219" s="4"/>
    </row>
    <row r="220" spans="6:9" ht="15.75">
      <c r="F220" s="4"/>
      <c r="G220" s="4"/>
      <c r="I220" s="4"/>
    </row>
    <row r="221" spans="6:9" ht="15.75">
      <c r="F221" s="4"/>
      <c r="G221" s="4"/>
      <c r="I221" s="4"/>
    </row>
    <row r="222" spans="6:9" ht="15.75">
      <c r="F222" s="4"/>
      <c r="G222" s="4"/>
      <c r="I222" s="4"/>
    </row>
    <row r="223" spans="6:9" ht="15.75">
      <c r="F223" s="4"/>
      <c r="G223" s="4"/>
      <c r="I223" s="4"/>
    </row>
    <row r="224" spans="6:9" ht="15.75">
      <c r="F224" s="4"/>
      <c r="G224" s="4"/>
      <c r="I224" s="4"/>
    </row>
    <row r="225" spans="6:9" ht="15.75">
      <c r="F225" s="4"/>
      <c r="G225" s="4"/>
      <c r="I225" s="4"/>
    </row>
    <row r="226" spans="6:9" ht="15.75">
      <c r="F226" s="4"/>
      <c r="G226" s="4"/>
      <c r="I226" s="4"/>
    </row>
    <row r="227" spans="6:9" ht="15.75">
      <c r="F227" s="4"/>
      <c r="G227" s="4"/>
      <c r="I227" s="4"/>
    </row>
    <row r="228" spans="6:9" ht="15.75">
      <c r="F228" s="4"/>
      <c r="G228" s="4"/>
      <c r="I228" s="4"/>
    </row>
    <row r="229" spans="6:9" ht="15.75">
      <c r="F229" s="4"/>
      <c r="G229" s="4"/>
      <c r="I229" s="4"/>
    </row>
    <row r="230" spans="6:9" ht="15.75">
      <c r="F230" s="4"/>
      <c r="G230" s="4"/>
      <c r="I230" s="4"/>
    </row>
    <row r="231" spans="6:9" ht="15.75">
      <c r="F231" s="4"/>
      <c r="G231" s="4"/>
      <c r="I231" s="4"/>
    </row>
    <row r="232" spans="6:9" ht="15.75">
      <c r="F232" s="4"/>
      <c r="G232" s="4"/>
      <c r="I232" s="4"/>
    </row>
    <row r="233" spans="6:9" ht="15.75">
      <c r="F233" s="4"/>
      <c r="G233" s="4"/>
      <c r="I233" s="4"/>
    </row>
    <row r="234" spans="6:9" ht="15.75">
      <c r="F234" s="4"/>
      <c r="G234" s="4"/>
      <c r="I234" s="4"/>
    </row>
    <row r="235" spans="6:9" ht="15.75">
      <c r="F235" s="4"/>
      <c r="G235" s="4"/>
      <c r="I235" s="4"/>
    </row>
    <row r="236" spans="6:9" ht="15.75">
      <c r="F236" s="4"/>
      <c r="G236" s="4"/>
      <c r="I236" s="4"/>
    </row>
    <row r="237" spans="6:9" ht="15.75">
      <c r="F237" s="4"/>
      <c r="G237" s="4"/>
      <c r="I237" s="4"/>
    </row>
    <row r="238" spans="6:9" ht="15.75">
      <c r="F238" s="4"/>
      <c r="G238" s="4"/>
      <c r="I238" s="4"/>
    </row>
    <row r="239" spans="6:9" ht="15.75">
      <c r="F239" s="4"/>
      <c r="G239" s="4"/>
      <c r="I239" s="4"/>
    </row>
    <row r="240" spans="6:9" ht="15.75">
      <c r="F240" s="4"/>
      <c r="G240" s="4"/>
      <c r="I240" s="4"/>
    </row>
    <row r="241" spans="6:9" ht="15.75">
      <c r="F241" s="4"/>
      <c r="G241" s="4"/>
      <c r="I241" s="4"/>
    </row>
    <row r="242" spans="6:9" ht="15.75">
      <c r="F242" s="4"/>
      <c r="G242" s="4"/>
      <c r="I242" s="4"/>
    </row>
    <row r="243" spans="6:9" ht="15.75">
      <c r="F243" s="4"/>
      <c r="G243" s="4"/>
      <c r="I243" s="4"/>
    </row>
    <row r="244" spans="6:9" ht="15.75">
      <c r="F244" s="4"/>
      <c r="G244" s="4"/>
      <c r="I244" s="4"/>
    </row>
    <row r="245" spans="6:9" ht="15.75">
      <c r="F245" s="4"/>
      <c r="G245" s="4"/>
      <c r="I245" s="4"/>
    </row>
    <row r="246" spans="6:9" ht="15.75">
      <c r="F246" s="4"/>
      <c r="G246" s="4"/>
      <c r="I246" s="4"/>
    </row>
    <row r="247" spans="6:9" ht="15.75">
      <c r="F247" s="4"/>
      <c r="G247" s="4"/>
      <c r="I247" s="4"/>
    </row>
    <row r="248" spans="6:9" ht="15.75">
      <c r="F248" s="4"/>
      <c r="G248" s="4"/>
      <c r="I248" s="4"/>
    </row>
    <row r="249" spans="6:9" ht="15.75">
      <c r="F249" s="4"/>
      <c r="G249" s="4"/>
      <c r="I249" s="4"/>
    </row>
    <row r="250" spans="6:9" ht="15.75">
      <c r="F250" s="4"/>
      <c r="G250" s="4"/>
      <c r="I250" s="4"/>
    </row>
    <row r="251" spans="6:9" ht="15.75">
      <c r="F251" s="4"/>
      <c r="G251" s="4"/>
      <c r="I251" s="4"/>
    </row>
    <row r="252" spans="6:9" ht="15.75">
      <c r="F252" s="4"/>
      <c r="G252" s="4"/>
      <c r="I252" s="4"/>
    </row>
    <row r="253" spans="6:9" ht="15.75">
      <c r="F253" s="4"/>
      <c r="G253" s="4"/>
      <c r="I253" s="4"/>
    </row>
    <row r="254" spans="6:9" ht="15.75">
      <c r="F254" s="4"/>
      <c r="G254" s="4"/>
      <c r="I254" s="4"/>
    </row>
    <row r="255" spans="6:9" ht="15.75">
      <c r="F255" s="4"/>
      <c r="G255" s="4"/>
      <c r="I255" s="4"/>
    </row>
    <row r="256" spans="6:9" ht="15.75">
      <c r="F256" s="4"/>
      <c r="G256" s="4"/>
      <c r="I256" s="4"/>
    </row>
    <row r="257" spans="6:9" ht="15.75">
      <c r="F257" s="4"/>
      <c r="G257" s="4"/>
      <c r="I257" s="4"/>
    </row>
    <row r="258" spans="6:9" ht="15.75">
      <c r="F258" s="4"/>
      <c r="G258" s="4"/>
      <c r="I258" s="4"/>
    </row>
    <row r="259" spans="6:9" ht="15.75">
      <c r="F259" s="4"/>
      <c r="G259" s="4"/>
      <c r="I259" s="4"/>
    </row>
    <row r="260" spans="6:9" ht="15.75">
      <c r="F260" s="4"/>
      <c r="G260" s="4"/>
      <c r="I260" s="4"/>
    </row>
    <row r="261" spans="6:9" ht="15.75">
      <c r="F261" s="4"/>
      <c r="G261" s="4"/>
      <c r="I261" s="4"/>
    </row>
    <row r="262" spans="6:9" ht="15.75">
      <c r="F262" s="4"/>
      <c r="G262" s="4"/>
      <c r="I262" s="4"/>
    </row>
    <row r="263" spans="6:9" ht="15.75">
      <c r="F263" s="4"/>
      <c r="G263" s="4"/>
      <c r="I263" s="4"/>
    </row>
    <row r="264" spans="6:9" ht="15.75">
      <c r="F264" s="4"/>
      <c r="G264" s="4"/>
      <c r="I264" s="4"/>
    </row>
    <row r="265" spans="6:9" ht="15.75">
      <c r="F265" s="4"/>
      <c r="G265" s="4"/>
      <c r="I265" s="4"/>
    </row>
    <row r="266" spans="6:9" ht="15.75">
      <c r="F266" s="4"/>
      <c r="G266" s="4"/>
      <c r="I266" s="4"/>
    </row>
    <row r="267" spans="6:9" ht="15.75">
      <c r="F267" s="4"/>
      <c r="G267" s="4"/>
      <c r="I267" s="4"/>
    </row>
    <row r="268" spans="6:9" ht="15.75">
      <c r="F268" s="4"/>
      <c r="G268" s="4"/>
      <c r="I268" s="4"/>
    </row>
    <row r="269" spans="6:9" ht="15.75">
      <c r="F269" s="4"/>
      <c r="G269" s="4"/>
      <c r="I269" s="4"/>
    </row>
    <row r="270" spans="6:9" ht="15.75">
      <c r="F270" s="4"/>
      <c r="G270" s="4"/>
      <c r="I270" s="4"/>
    </row>
    <row r="271" spans="6:9" ht="15.75">
      <c r="F271" s="4"/>
      <c r="G271" s="4"/>
      <c r="I271" s="4"/>
    </row>
    <row r="272" spans="6:9" ht="15.75">
      <c r="F272" s="4"/>
      <c r="G272" s="4"/>
      <c r="I272" s="4"/>
    </row>
    <row r="273" spans="6:9" ht="15.75">
      <c r="F273" s="4"/>
      <c r="G273" s="4"/>
      <c r="I273" s="4"/>
    </row>
    <row r="274" spans="6:9" ht="15.75">
      <c r="F274" s="4"/>
      <c r="G274" s="4"/>
      <c r="I274" s="4"/>
    </row>
    <row r="275" spans="6:9" ht="15.75">
      <c r="F275" s="4"/>
      <c r="G275" s="4"/>
      <c r="I275" s="4"/>
    </row>
    <row r="276" spans="6:9" ht="15.75">
      <c r="F276" s="4"/>
      <c r="G276" s="4"/>
      <c r="I276" s="4"/>
    </row>
    <row r="277" spans="6:9" ht="15.75">
      <c r="F277" s="4"/>
      <c r="G277" s="4"/>
      <c r="I277" s="4"/>
    </row>
    <row r="278" ht="15.75">
      <c r="F278" s="4"/>
    </row>
    <row r="279" ht="15.75">
      <c r="F279" s="4"/>
    </row>
    <row r="280" ht="15.75">
      <c r="F280" s="4"/>
    </row>
    <row r="281" ht="15.75">
      <c r="F281" s="4"/>
    </row>
    <row r="282" ht="15.75">
      <c r="F282" s="4"/>
    </row>
    <row r="283" ht="15.75">
      <c r="F283" s="4"/>
    </row>
    <row r="284" ht="15.75">
      <c r="F284" s="4"/>
    </row>
    <row r="285" ht="15.75">
      <c r="F285" s="4"/>
    </row>
    <row r="286" ht="15.75">
      <c r="F286" s="4"/>
    </row>
    <row r="287" ht="15.75">
      <c r="F287" s="4"/>
    </row>
    <row r="288" ht="15.75">
      <c r="F288" s="4"/>
    </row>
    <row r="289" ht="15.75">
      <c r="F289" s="4"/>
    </row>
    <row r="290" ht="15.75">
      <c r="F290" s="4"/>
    </row>
    <row r="291" ht="15.75">
      <c r="F291" s="4"/>
    </row>
    <row r="292" ht="15.75">
      <c r="F292" s="4"/>
    </row>
    <row r="293" ht="15.75">
      <c r="F293" s="4"/>
    </row>
    <row r="294" ht="15.75">
      <c r="F294" s="4"/>
    </row>
    <row r="295" ht="15.75">
      <c r="F295" s="4"/>
    </row>
    <row r="296" ht="15.75">
      <c r="F296" s="4"/>
    </row>
    <row r="297" ht="15.75">
      <c r="F297" s="4"/>
    </row>
    <row r="298" ht="15.75">
      <c r="F298" s="4"/>
    </row>
    <row r="299" ht="15.75">
      <c r="F299" s="4"/>
    </row>
    <row r="300" ht="15.75">
      <c r="F300" s="4"/>
    </row>
    <row r="301" ht="15.75">
      <c r="F301" s="4"/>
    </row>
    <row r="302" ht="15.75">
      <c r="F302" s="4"/>
    </row>
    <row r="303" ht="15.75">
      <c r="F303" s="4"/>
    </row>
    <row r="304" ht="15.75">
      <c r="F304" s="4"/>
    </row>
    <row r="305" ht="15.75">
      <c r="F305" s="4"/>
    </row>
    <row r="306" ht="15.75">
      <c r="F306" s="4"/>
    </row>
    <row r="307" ht="15.75">
      <c r="F307" s="4"/>
    </row>
    <row r="308" ht="15.75">
      <c r="F308" s="4"/>
    </row>
    <row r="309" ht="15.75">
      <c r="F309" s="4"/>
    </row>
    <row r="310" ht="15.75">
      <c r="F310" s="4"/>
    </row>
    <row r="311" ht="15.75">
      <c r="F311" s="4"/>
    </row>
    <row r="312" ht="15.75">
      <c r="F312" s="4"/>
    </row>
    <row r="313" ht="15.75">
      <c r="F313" s="4"/>
    </row>
    <row r="314" ht="15.75">
      <c r="F314" s="4"/>
    </row>
    <row r="315" ht="15.75">
      <c r="F315" s="4"/>
    </row>
    <row r="316" ht="15.75">
      <c r="F316" s="4"/>
    </row>
    <row r="317" ht="15.75">
      <c r="F317" s="4"/>
    </row>
    <row r="318" ht="15.75">
      <c r="F318" s="4"/>
    </row>
    <row r="319" ht="15.75">
      <c r="F319" s="4"/>
    </row>
    <row r="320" ht="15.75">
      <c r="F320" s="4"/>
    </row>
    <row r="321" ht="15.75">
      <c r="F321" s="4"/>
    </row>
    <row r="322" ht="15.75">
      <c r="F322" s="4"/>
    </row>
    <row r="323" ht="15.75">
      <c r="F323" s="4"/>
    </row>
    <row r="324" ht="15.75">
      <c r="F324" s="4"/>
    </row>
    <row r="325" ht="15.75">
      <c r="F325" s="4"/>
    </row>
    <row r="326" ht="15.75">
      <c r="F326" s="4"/>
    </row>
    <row r="327" ht="15.75">
      <c r="F327" s="4"/>
    </row>
    <row r="328" ht="15.75">
      <c r="F328" s="4"/>
    </row>
    <row r="329" ht="15.75">
      <c r="F329" s="4"/>
    </row>
    <row r="330" ht="15.75">
      <c r="F330" s="4"/>
    </row>
    <row r="331" ht="15.75">
      <c r="F331" s="4"/>
    </row>
    <row r="332" ht="15.75">
      <c r="F332" s="4"/>
    </row>
    <row r="333" ht="15.75">
      <c r="F333" s="4"/>
    </row>
    <row r="334" ht="15.75">
      <c r="F334" s="4"/>
    </row>
    <row r="335" ht="15.75">
      <c r="F335" s="4"/>
    </row>
    <row r="336" ht="15.75">
      <c r="F336" s="4"/>
    </row>
    <row r="337" ht="15.75">
      <c r="F337" s="4"/>
    </row>
    <row r="338" ht="15.75">
      <c r="F338" s="4"/>
    </row>
    <row r="339" ht="15.75">
      <c r="F339" s="4"/>
    </row>
    <row r="340" ht="15.75">
      <c r="F340" s="4"/>
    </row>
    <row r="341" ht="15.75">
      <c r="F341" s="4"/>
    </row>
    <row r="342" ht="15.75">
      <c r="F342" s="4"/>
    </row>
    <row r="343" ht="15.75">
      <c r="F343" s="4"/>
    </row>
    <row r="344" ht="15.75">
      <c r="F344" s="4"/>
    </row>
    <row r="345" ht="15.75">
      <c r="F345" s="4"/>
    </row>
    <row r="346" ht="15.75">
      <c r="F346" s="4"/>
    </row>
    <row r="347" ht="15.75">
      <c r="F347" s="4"/>
    </row>
    <row r="348" ht="15.75">
      <c r="F348" s="4"/>
    </row>
    <row r="349" ht="15.75">
      <c r="F349" s="4"/>
    </row>
    <row r="350" ht="15.75">
      <c r="F350" s="4"/>
    </row>
    <row r="351" ht="15.75">
      <c r="F351" s="4"/>
    </row>
    <row r="352" ht="15.75">
      <c r="F352" s="4"/>
    </row>
    <row r="353" ht="15.75">
      <c r="F353" s="4"/>
    </row>
    <row r="354" ht="15.75">
      <c r="F354" s="4"/>
    </row>
    <row r="355" ht="15.75">
      <c r="F355" s="4"/>
    </row>
    <row r="356" ht="15.75">
      <c r="F356" s="4"/>
    </row>
    <row r="357" ht="15.75">
      <c r="F357" s="4"/>
    </row>
    <row r="358" ht="15.75">
      <c r="F358" s="4"/>
    </row>
    <row r="359" ht="15.75">
      <c r="F359" s="4"/>
    </row>
    <row r="360" ht="15.75">
      <c r="F360" s="4"/>
    </row>
    <row r="361" ht="15.75">
      <c r="F361" s="4"/>
    </row>
    <row r="362" ht="15.75">
      <c r="F362" s="4"/>
    </row>
    <row r="363" ht="15.75">
      <c r="F363" s="4"/>
    </row>
    <row r="364" ht="15.75">
      <c r="F364" s="4"/>
    </row>
    <row r="365" ht="15.75">
      <c r="F365" s="4"/>
    </row>
    <row r="366" ht="15.75">
      <c r="F366" s="4"/>
    </row>
    <row r="367" ht="15.75">
      <c r="F367" s="4"/>
    </row>
    <row r="368" ht="15.75">
      <c r="F368" s="4"/>
    </row>
    <row r="369" ht="15.75">
      <c r="F369" s="4"/>
    </row>
    <row r="370" ht="15.75">
      <c r="F370" s="4"/>
    </row>
    <row r="371" ht="15.75">
      <c r="F371" s="4"/>
    </row>
    <row r="372" ht="15.75">
      <c r="F372" s="4"/>
    </row>
    <row r="373" ht="15.75">
      <c r="F373" s="4"/>
    </row>
    <row r="374" ht="15.75">
      <c r="F374" s="4"/>
    </row>
    <row r="375" ht="15.75">
      <c r="F375" s="4"/>
    </row>
    <row r="376" ht="15.75">
      <c r="F376" s="4"/>
    </row>
    <row r="377" ht="15.75">
      <c r="F377" s="4"/>
    </row>
    <row r="378" ht="15.75">
      <c r="F378" s="4"/>
    </row>
    <row r="379" ht="15.75">
      <c r="F379" s="4"/>
    </row>
    <row r="380" ht="15.75">
      <c r="F380" s="4"/>
    </row>
    <row r="381" ht="15.75">
      <c r="F381" s="4"/>
    </row>
    <row r="382" ht="15.75">
      <c r="F382" s="4"/>
    </row>
    <row r="383" ht="15.75">
      <c r="F383" s="4"/>
    </row>
    <row r="384" ht="15.75">
      <c r="F384" s="4"/>
    </row>
    <row r="385" ht="15.75">
      <c r="F385" s="4"/>
    </row>
    <row r="386" ht="15.75">
      <c r="F386" s="4"/>
    </row>
    <row r="387" ht="15.75">
      <c r="F387" s="4"/>
    </row>
    <row r="388" ht="15.75">
      <c r="F388" s="4"/>
    </row>
    <row r="389" ht="15.75">
      <c r="F389" s="4"/>
    </row>
    <row r="390" ht="15.75">
      <c r="F390" s="4"/>
    </row>
    <row r="391" ht="15.75">
      <c r="F391" s="4"/>
    </row>
    <row r="392" ht="15.75">
      <c r="F392" s="4"/>
    </row>
    <row r="393" ht="15.75">
      <c r="F393" s="4"/>
    </row>
    <row r="394" ht="15.75">
      <c r="F394" s="4"/>
    </row>
    <row r="395" ht="15.75">
      <c r="F395" s="4"/>
    </row>
    <row r="396" ht="15.75">
      <c r="F396" s="4"/>
    </row>
    <row r="397" ht="15.75">
      <c r="F397" s="4"/>
    </row>
    <row r="398" ht="15.75">
      <c r="F398" s="4"/>
    </row>
    <row r="399" ht="15.75">
      <c r="F399" s="4"/>
    </row>
    <row r="400" ht="15.75">
      <c r="F400" s="4"/>
    </row>
    <row r="401" ht="15.75">
      <c r="F401" s="4"/>
    </row>
    <row r="402" ht="15.75">
      <c r="F402" s="4"/>
    </row>
    <row r="403" ht="15.75">
      <c r="F403" s="4"/>
    </row>
    <row r="404" ht="15.75">
      <c r="F404" s="4"/>
    </row>
    <row r="405" ht="15.75">
      <c r="F405" s="4"/>
    </row>
    <row r="406" ht="15.75">
      <c r="F406" s="4"/>
    </row>
    <row r="407" ht="15.75">
      <c r="F407" s="4"/>
    </row>
    <row r="408" ht="15.75">
      <c r="F408" s="4"/>
    </row>
    <row r="409" ht="15.75">
      <c r="F409" s="4"/>
    </row>
    <row r="410" ht="15.75">
      <c r="F410" s="4"/>
    </row>
    <row r="411" ht="15.75">
      <c r="F411" s="4"/>
    </row>
    <row r="412" ht="15.75">
      <c r="F412" s="4"/>
    </row>
    <row r="413" ht="15.75">
      <c r="F413" s="4"/>
    </row>
    <row r="414" ht="15.75">
      <c r="F414" s="4"/>
    </row>
    <row r="415" ht="15.75">
      <c r="F415" s="4"/>
    </row>
    <row r="416" ht="15.75">
      <c r="F416" s="4"/>
    </row>
    <row r="417" ht="15.75">
      <c r="F417" s="4"/>
    </row>
    <row r="418" ht="15.75">
      <c r="F418" s="4"/>
    </row>
    <row r="419" ht="15.75">
      <c r="F419" s="4"/>
    </row>
    <row r="420" ht="15.75">
      <c r="F420" s="4"/>
    </row>
    <row r="421" ht="15.75">
      <c r="F421" s="4"/>
    </row>
    <row r="422" ht="15.75">
      <c r="F422" s="4"/>
    </row>
    <row r="423" ht="15.75">
      <c r="F423" s="4"/>
    </row>
    <row r="424" ht="15.75">
      <c r="F424" s="4"/>
    </row>
    <row r="425" ht="15.75">
      <c r="F425" s="4"/>
    </row>
    <row r="426" ht="15.75">
      <c r="F426" s="4"/>
    </row>
    <row r="427" ht="15.75">
      <c r="F427" s="4"/>
    </row>
    <row r="428" ht="15.75">
      <c r="F428" s="4"/>
    </row>
    <row r="429" ht="15.75">
      <c r="F429" s="4"/>
    </row>
    <row r="430" ht="15.75">
      <c r="F430" s="4"/>
    </row>
    <row r="431" ht="15.75">
      <c r="F431" s="4"/>
    </row>
    <row r="432" ht="15.75">
      <c r="F432" s="4"/>
    </row>
    <row r="433" ht="15.75">
      <c r="F433" s="4"/>
    </row>
    <row r="434" ht="15.75">
      <c r="F434" s="4"/>
    </row>
    <row r="435" ht="15.75">
      <c r="F435" s="4"/>
    </row>
    <row r="436" ht="15.75">
      <c r="F436" s="4"/>
    </row>
    <row r="437" ht="15.75">
      <c r="F437" s="4"/>
    </row>
    <row r="438" ht="15.75">
      <c r="F438" s="4"/>
    </row>
    <row r="439" ht="15.75">
      <c r="F439" s="4"/>
    </row>
    <row r="440" ht="15.75">
      <c r="F440" s="4"/>
    </row>
    <row r="441" ht="15.75">
      <c r="F441" s="4"/>
    </row>
    <row r="442" ht="15.75">
      <c r="F442" s="4"/>
    </row>
    <row r="443" ht="15.75">
      <c r="F443" s="4"/>
    </row>
    <row r="444" ht="15.75">
      <c r="F444" s="4"/>
    </row>
    <row r="445" ht="15.75">
      <c r="F445" s="4"/>
    </row>
    <row r="446" ht="15.75">
      <c r="F446" s="4"/>
    </row>
    <row r="447" ht="15.75">
      <c r="F447" s="4"/>
    </row>
    <row r="448" ht="15.75">
      <c r="F448" s="4"/>
    </row>
    <row r="449" ht="15.75">
      <c r="F449" s="4"/>
    </row>
    <row r="450" ht="15.75">
      <c r="F450" s="4"/>
    </row>
    <row r="451" ht="15.75">
      <c r="F451" s="4"/>
    </row>
    <row r="452" ht="15.75">
      <c r="F452" s="4"/>
    </row>
    <row r="453" ht="15.75">
      <c r="F453" s="4"/>
    </row>
    <row r="454" ht="15.75">
      <c r="F454" s="4"/>
    </row>
    <row r="455" ht="15.75">
      <c r="F455" s="4"/>
    </row>
    <row r="456" ht="15.75">
      <c r="F456" s="4"/>
    </row>
    <row r="457" ht="15.75">
      <c r="F457" s="4"/>
    </row>
    <row r="458" ht="15.75">
      <c r="F458" s="4"/>
    </row>
    <row r="459" ht="15.75">
      <c r="F459" s="4"/>
    </row>
    <row r="460" ht="15.75">
      <c r="F460" s="4"/>
    </row>
    <row r="461" ht="15.75">
      <c r="F461" s="4"/>
    </row>
    <row r="462" ht="15.75">
      <c r="F462" s="4"/>
    </row>
    <row r="463" ht="15.75">
      <c r="F463" s="4"/>
    </row>
    <row r="464" ht="15.75">
      <c r="F464" s="4"/>
    </row>
    <row r="465" ht="15.75">
      <c r="F465" s="4"/>
    </row>
    <row r="466" ht="15.75">
      <c r="F466" s="4"/>
    </row>
    <row r="467" ht="15.75">
      <c r="F467" s="4"/>
    </row>
    <row r="468" ht="15.75">
      <c r="F468" s="4"/>
    </row>
    <row r="469" ht="15.75">
      <c r="F469" s="4"/>
    </row>
    <row r="470" ht="15.75">
      <c r="F470" s="4"/>
    </row>
    <row r="471" ht="15.75">
      <c r="F471" s="4"/>
    </row>
    <row r="472" ht="15.75">
      <c r="F472" s="4"/>
    </row>
    <row r="473" ht="15.75">
      <c r="F473" s="4"/>
    </row>
    <row r="474" ht="15.75">
      <c r="F474" s="4"/>
    </row>
    <row r="475" ht="15.75">
      <c r="F475" s="4"/>
    </row>
    <row r="476" ht="15.75">
      <c r="F476" s="4"/>
    </row>
    <row r="477" ht="15.75">
      <c r="F477" s="4"/>
    </row>
    <row r="478" ht="15.75">
      <c r="F478" s="4"/>
    </row>
    <row r="479" ht="15.75">
      <c r="F479" s="4"/>
    </row>
    <row r="480" ht="15.75">
      <c r="F480" s="4"/>
    </row>
    <row r="481" ht="15.75">
      <c r="F481" s="4"/>
    </row>
    <row r="482" ht="15.75">
      <c r="F482" s="4"/>
    </row>
    <row r="483" ht="15.75">
      <c r="F483" s="4"/>
    </row>
    <row r="484" ht="15.75">
      <c r="F484" s="4"/>
    </row>
    <row r="485" ht="15.75">
      <c r="F485" s="4"/>
    </row>
    <row r="486" ht="15.75">
      <c r="F486" s="4"/>
    </row>
    <row r="487" ht="15.75">
      <c r="F487" s="4"/>
    </row>
    <row r="488" ht="15.75">
      <c r="F488" s="4"/>
    </row>
    <row r="489" ht="15.75">
      <c r="F489" s="4"/>
    </row>
    <row r="490" ht="15.75">
      <c r="F490" s="4"/>
    </row>
    <row r="491" ht="15.75">
      <c r="F491" s="4"/>
    </row>
    <row r="492" ht="15.75">
      <c r="F492" s="4"/>
    </row>
    <row r="493" ht="15.75">
      <c r="F493" s="4"/>
    </row>
    <row r="494" ht="15.75">
      <c r="F494" s="4"/>
    </row>
    <row r="495" ht="15.75">
      <c r="F495" s="4"/>
    </row>
    <row r="496" ht="15.75">
      <c r="F496" s="4"/>
    </row>
    <row r="497" ht="15.75">
      <c r="F497" s="4"/>
    </row>
    <row r="498" ht="15.75">
      <c r="F498" s="4"/>
    </row>
    <row r="499" ht="15.75">
      <c r="F499" s="4"/>
    </row>
    <row r="500" ht="15.75">
      <c r="F500" s="4"/>
    </row>
    <row r="501" ht="15.75">
      <c r="F501" s="4"/>
    </row>
    <row r="502" ht="15.75">
      <c r="F502" s="4"/>
    </row>
    <row r="503" ht="15.75">
      <c r="F503" s="4"/>
    </row>
    <row r="504" ht="15.75">
      <c r="F504" s="4"/>
    </row>
    <row r="505" ht="15.75">
      <c r="F505" s="4"/>
    </row>
    <row r="506" ht="15.75">
      <c r="F506" s="4"/>
    </row>
    <row r="507" ht="15.75">
      <c r="F507" s="4"/>
    </row>
    <row r="508" ht="15.75">
      <c r="F508" s="4"/>
    </row>
    <row r="509" ht="15.75">
      <c r="F509" s="4"/>
    </row>
    <row r="510" ht="15.75">
      <c r="F510" s="4"/>
    </row>
    <row r="511" ht="15.75">
      <c r="F511" s="4"/>
    </row>
    <row r="512" ht="15.75">
      <c r="F512" s="4"/>
    </row>
    <row r="513" ht="15.75">
      <c r="F513" s="4"/>
    </row>
    <row r="514" ht="15.75">
      <c r="F514" s="4"/>
    </row>
    <row r="515" ht="15.75">
      <c r="F515" s="4"/>
    </row>
    <row r="516" ht="15.75">
      <c r="F516" s="4"/>
    </row>
    <row r="517" ht="15.75">
      <c r="F517" s="4"/>
    </row>
    <row r="518" ht="15.75">
      <c r="F518" s="4"/>
    </row>
    <row r="519" ht="15.75">
      <c r="F519" s="4"/>
    </row>
    <row r="520" ht="15.75">
      <c r="F520" s="4"/>
    </row>
    <row r="521" ht="15.75">
      <c r="F521" s="4"/>
    </row>
    <row r="522" ht="15.75">
      <c r="F522" s="4"/>
    </row>
    <row r="523" ht="15.75">
      <c r="F523" s="4"/>
    </row>
    <row r="524" ht="15.75">
      <c r="F524" s="4"/>
    </row>
    <row r="525" ht="15.75">
      <c r="F525" s="4"/>
    </row>
    <row r="526" ht="15.75">
      <c r="F526" s="4"/>
    </row>
    <row r="527" ht="15.75">
      <c r="F527" s="4"/>
    </row>
    <row r="528" ht="15.75">
      <c r="F528" s="4"/>
    </row>
    <row r="529" ht="15.75">
      <c r="F529" s="4"/>
    </row>
    <row r="530" ht="15.75">
      <c r="F530" s="4"/>
    </row>
    <row r="531" ht="15.75">
      <c r="F531" s="4"/>
    </row>
    <row r="532" ht="15.75">
      <c r="F532" s="4"/>
    </row>
    <row r="533" ht="15.75">
      <c r="F533" s="4"/>
    </row>
    <row r="534" ht="15.75">
      <c r="F534" s="4"/>
    </row>
    <row r="535" ht="15.75">
      <c r="F535" s="4"/>
    </row>
    <row r="536" ht="15.75">
      <c r="F536" s="4"/>
    </row>
    <row r="537" ht="15.75">
      <c r="F537" s="4"/>
    </row>
    <row r="538" ht="15.75">
      <c r="F538" s="4"/>
    </row>
    <row r="539" ht="15.75">
      <c r="F539" s="4"/>
    </row>
    <row r="540" ht="15.75">
      <c r="F540" s="4"/>
    </row>
    <row r="541" ht="15.75">
      <c r="F541" s="4"/>
    </row>
    <row r="542" ht="15.75">
      <c r="F542" s="4"/>
    </row>
    <row r="543" ht="15.75">
      <c r="F543" s="4"/>
    </row>
    <row r="544" ht="15.75">
      <c r="F544" s="4"/>
    </row>
    <row r="545" ht="15.75">
      <c r="F545" s="4"/>
    </row>
    <row r="546" ht="15.75">
      <c r="F546" s="4"/>
    </row>
    <row r="547" ht="15.75">
      <c r="F547" s="4"/>
    </row>
    <row r="548" ht="15.75">
      <c r="F548" s="4"/>
    </row>
    <row r="549" ht="15.75">
      <c r="F549" s="4"/>
    </row>
    <row r="550" ht="15.75">
      <c r="F550" s="4"/>
    </row>
    <row r="551" ht="15.75">
      <c r="F551" s="4"/>
    </row>
    <row r="552" ht="15.75">
      <c r="F552" s="4"/>
    </row>
    <row r="553" ht="15.75">
      <c r="F553" s="4"/>
    </row>
    <row r="554" ht="15.75">
      <c r="F554" s="4"/>
    </row>
    <row r="555" ht="15.75">
      <c r="F555" s="4"/>
    </row>
    <row r="556" ht="15.75">
      <c r="F556" s="4"/>
    </row>
    <row r="557" ht="15.75">
      <c r="F557" s="4"/>
    </row>
    <row r="558" ht="15.75">
      <c r="F558" s="4"/>
    </row>
    <row r="559" ht="15.75">
      <c r="F559" s="4"/>
    </row>
    <row r="560" ht="15.75">
      <c r="F560" s="4"/>
    </row>
    <row r="561" ht="15.75">
      <c r="F561" s="4"/>
    </row>
    <row r="562" ht="15.75">
      <c r="F562" s="4"/>
    </row>
    <row r="563" ht="15.75">
      <c r="F563" s="4"/>
    </row>
    <row r="564" ht="15.75">
      <c r="F564" s="4"/>
    </row>
    <row r="565" ht="15.75">
      <c r="F565" s="4"/>
    </row>
    <row r="566" ht="15.75">
      <c r="F566" s="4"/>
    </row>
    <row r="567" ht="15.75">
      <c r="F567" s="4"/>
    </row>
    <row r="568" ht="15.75">
      <c r="F568" s="4"/>
    </row>
    <row r="569" ht="15.75">
      <c r="F569" s="4"/>
    </row>
    <row r="570" ht="15.75">
      <c r="F570" s="4"/>
    </row>
    <row r="571" ht="15.75">
      <c r="F571" s="4"/>
    </row>
    <row r="572" ht="15.75">
      <c r="F572" s="4"/>
    </row>
    <row r="573" ht="15.75">
      <c r="F573" s="4"/>
    </row>
    <row r="574" ht="15.75">
      <c r="F574" s="4"/>
    </row>
    <row r="575" ht="15.75">
      <c r="F575" s="4"/>
    </row>
    <row r="576" ht="15.75">
      <c r="F576" s="4"/>
    </row>
    <row r="577" ht="15.75">
      <c r="F577" s="4"/>
    </row>
    <row r="578" ht="15.75">
      <c r="F578" s="4"/>
    </row>
    <row r="579" ht="15.75">
      <c r="F579" s="4"/>
    </row>
    <row r="580" ht="15.75">
      <c r="F580" s="4"/>
    </row>
    <row r="581" ht="15.75">
      <c r="F581" s="4"/>
    </row>
    <row r="582" ht="15.75">
      <c r="F582" s="4"/>
    </row>
    <row r="583" ht="15.75">
      <c r="F583" s="4"/>
    </row>
    <row r="584" ht="15.75">
      <c r="F584" s="4"/>
    </row>
    <row r="585" ht="15.75">
      <c r="F585" s="4"/>
    </row>
    <row r="586" ht="15.75">
      <c r="F586" s="4"/>
    </row>
    <row r="587" ht="15.75">
      <c r="F587" s="4"/>
    </row>
    <row r="588" ht="15.75">
      <c r="F588" s="4"/>
    </row>
    <row r="589" ht="15.75">
      <c r="F589" s="4"/>
    </row>
    <row r="590" ht="15.75">
      <c r="F590" s="4"/>
    </row>
    <row r="591" ht="15.75">
      <c r="F591" s="4"/>
    </row>
    <row r="592" ht="15.75">
      <c r="F592" s="4"/>
    </row>
    <row r="593" ht="15.75">
      <c r="F593" s="4"/>
    </row>
    <row r="594" ht="15.75">
      <c r="F594" s="4"/>
    </row>
    <row r="595" ht="15.75">
      <c r="F595" s="4"/>
    </row>
    <row r="596" ht="15.75">
      <c r="F596" s="4"/>
    </row>
    <row r="597" ht="15.75">
      <c r="F597" s="4"/>
    </row>
    <row r="598" ht="15.75">
      <c r="F598" s="4"/>
    </row>
    <row r="599" ht="15.75">
      <c r="F599" s="4"/>
    </row>
    <row r="600" ht="15.75">
      <c r="F600" s="4"/>
    </row>
    <row r="601" ht="15.75">
      <c r="F601" s="4"/>
    </row>
    <row r="602" ht="15.75">
      <c r="F602" s="4"/>
    </row>
    <row r="603" ht="15.75">
      <c r="F603" s="4"/>
    </row>
    <row r="604" ht="15.75">
      <c r="F604" s="4"/>
    </row>
    <row r="605" ht="15.75">
      <c r="F605" s="4"/>
    </row>
    <row r="606" ht="15.75">
      <c r="F606" s="4"/>
    </row>
    <row r="607" ht="15.75">
      <c r="F607" s="4"/>
    </row>
    <row r="608" ht="15.75">
      <c r="F608" s="4"/>
    </row>
    <row r="609" ht="15.75">
      <c r="F609" s="4"/>
    </row>
    <row r="610" ht="15.75">
      <c r="F610" s="4"/>
    </row>
    <row r="611" ht="15.75">
      <c r="F611" s="4"/>
    </row>
    <row r="612" ht="15.75">
      <c r="F612" s="4"/>
    </row>
    <row r="613" ht="15.75">
      <c r="F613" s="4"/>
    </row>
    <row r="614" ht="15.75">
      <c r="F614" s="4"/>
    </row>
    <row r="615" ht="15.75">
      <c r="F615" s="4"/>
    </row>
    <row r="616" ht="15.75">
      <c r="F616" s="4"/>
    </row>
    <row r="617" ht="15.75">
      <c r="F617" s="4"/>
    </row>
    <row r="618" ht="15.75">
      <c r="F618" s="4"/>
    </row>
    <row r="619" ht="15.75">
      <c r="F619" s="4"/>
    </row>
    <row r="620" ht="15.75">
      <c r="F620" s="4"/>
    </row>
    <row r="621" ht="15.75">
      <c r="F621" s="4"/>
    </row>
    <row r="622" ht="15.75">
      <c r="F622" s="4"/>
    </row>
    <row r="623" ht="15.75">
      <c r="F623" s="4"/>
    </row>
    <row r="624" ht="15.75">
      <c r="F624" s="4"/>
    </row>
    <row r="625" ht="15.75">
      <c r="F625" s="4"/>
    </row>
    <row r="626" ht="15.75">
      <c r="F626" s="4"/>
    </row>
    <row r="627" ht="15.75">
      <c r="F627" s="4"/>
    </row>
    <row r="628" ht="15.75">
      <c r="F628" s="4"/>
    </row>
    <row r="629" ht="15.75">
      <c r="F629" s="4"/>
    </row>
    <row r="630" ht="15.75">
      <c r="F630" s="4"/>
    </row>
    <row r="631" ht="15.75">
      <c r="F631" s="4"/>
    </row>
    <row r="632" ht="15.75">
      <c r="F632" s="4"/>
    </row>
    <row r="633" ht="15.75">
      <c r="F633" s="4"/>
    </row>
    <row r="634" ht="15.75">
      <c r="F634" s="4"/>
    </row>
    <row r="635" ht="15.75">
      <c r="F635" s="4"/>
    </row>
    <row r="636" ht="15.75">
      <c r="F636" s="4"/>
    </row>
    <row r="637" ht="15.75">
      <c r="F637" s="4"/>
    </row>
    <row r="638" ht="15.75">
      <c r="F638" s="4"/>
    </row>
    <row r="639" ht="15.75">
      <c r="F639" s="4"/>
    </row>
    <row r="640" ht="15.75">
      <c r="F640" s="4"/>
    </row>
    <row r="641" ht="15.75">
      <c r="F641" s="4"/>
    </row>
    <row r="642" ht="15.75">
      <c r="F642" s="4"/>
    </row>
    <row r="643" ht="15.75">
      <c r="F643" s="4"/>
    </row>
    <row r="644" ht="15.75">
      <c r="F644" s="4"/>
    </row>
    <row r="645" ht="15.75">
      <c r="F645" s="4"/>
    </row>
    <row r="646" ht="15.75">
      <c r="F646" s="4"/>
    </row>
    <row r="647" ht="15.75">
      <c r="F647" s="4"/>
    </row>
    <row r="648" ht="15.75">
      <c r="F648" s="4"/>
    </row>
    <row r="649" ht="15.75">
      <c r="F649" s="4"/>
    </row>
    <row r="650" ht="15.75">
      <c r="F650" s="4"/>
    </row>
    <row r="651" ht="15.75">
      <c r="F651" s="4"/>
    </row>
    <row r="652" ht="15.75">
      <c r="F652" s="4"/>
    </row>
    <row r="653" ht="15.75">
      <c r="F653" s="4"/>
    </row>
    <row r="654" ht="15.75">
      <c r="F654" s="4"/>
    </row>
    <row r="655" ht="15.75">
      <c r="F655" s="4"/>
    </row>
    <row r="656" ht="15.75">
      <c r="F656" s="4"/>
    </row>
    <row r="657" ht="15.75">
      <c r="F657" s="4"/>
    </row>
    <row r="658" ht="15.75">
      <c r="F658" s="4"/>
    </row>
    <row r="659" ht="15.75">
      <c r="F659" s="4"/>
    </row>
    <row r="660" ht="15.75">
      <c r="F660" s="4"/>
    </row>
    <row r="661" ht="15.75">
      <c r="F661" s="4"/>
    </row>
    <row r="662" ht="15.75">
      <c r="F662" s="4"/>
    </row>
    <row r="663" ht="15.75">
      <c r="F663" s="4"/>
    </row>
    <row r="664" ht="15.75">
      <c r="F664" s="4"/>
    </row>
    <row r="665" ht="15.75">
      <c r="F665" s="4"/>
    </row>
    <row r="666" ht="15.75">
      <c r="F666" s="4"/>
    </row>
    <row r="667" ht="15.75">
      <c r="F667" s="4"/>
    </row>
    <row r="668" ht="15.75">
      <c r="F668" s="4"/>
    </row>
    <row r="669" ht="15.75">
      <c r="F669" s="4"/>
    </row>
    <row r="670" ht="15.75">
      <c r="F670" s="4"/>
    </row>
    <row r="671" ht="15.75">
      <c r="F671" s="4"/>
    </row>
    <row r="672" ht="15.75">
      <c r="F672" s="4"/>
    </row>
    <row r="673" ht="15.75">
      <c r="F673" s="4"/>
    </row>
    <row r="674" ht="15.75">
      <c r="F674" s="4"/>
    </row>
    <row r="675" ht="15.75">
      <c r="F675" s="4"/>
    </row>
    <row r="676" ht="15.75">
      <c r="F676" s="4"/>
    </row>
    <row r="677" ht="15.75">
      <c r="F677" s="4"/>
    </row>
    <row r="678" ht="15.75">
      <c r="F678" s="4"/>
    </row>
    <row r="679" ht="15.75">
      <c r="F679" s="4"/>
    </row>
    <row r="680" ht="15.75">
      <c r="F680" s="4"/>
    </row>
    <row r="681" ht="15.75">
      <c r="F681" s="4"/>
    </row>
    <row r="682" ht="15.75">
      <c r="F682" s="4"/>
    </row>
    <row r="683" ht="15.75">
      <c r="F683" s="4"/>
    </row>
    <row r="684" ht="15.75">
      <c r="F684" s="4"/>
    </row>
    <row r="685" ht="15.75">
      <c r="F685" s="4"/>
    </row>
    <row r="686" ht="15.75">
      <c r="F686" s="4"/>
    </row>
    <row r="687" ht="15.75">
      <c r="F687" s="4"/>
    </row>
    <row r="688" ht="15.75">
      <c r="F688" s="4"/>
    </row>
    <row r="689" ht="15.75">
      <c r="F689" s="4"/>
    </row>
    <row r="690" ht="15.75">
      <c r="F690" s="4"/>
    </row>
    <row r="691" ht="15.75">
      <c r="F691" s="4"/>
    </row>
    <row r="692" ht="15.75">
      <c r="F692" s="4"/>
    </row>
    <row r="693" ht="15.75">
      <c r="F693" s="4"/>
    </row>
    <row r="694" ht="15.75">
      <c r="F694" s="4"/>
    </row>
    <row r="695" ht="15.75">
      <c r="F695" s="4"/>
    </row>
    <row r="696" ht="15.75">
      <c r="F696" s="4"/>
    </row>
    <row r="697" ht="15.75">
      <c r="F697" s="4"/>
    </row>
    <row r="698" ht="15.75">
      <c r="F698" s="4"/>
    </row>
    <row r="699" ht="15.75">
      <c r="F699" s="4"/>
    </row>
    <row r="700" ht="15.75">
      <c r="F700" s="4"/>
    </row>
    <row r="701" ht="15.75">
      <c r="F701" s="4"/>
    </row>
    <row r="702" ht="15.75">
      <c r="F702" s="4"/>
    </row>
    <row r="703" ht="15.75">
      <c r="F703" s="4"/>
    </row>
    <row r="704" ht="15.75">
      <c r="F704" s="4"/>
    </row>
    <row r="705" ht="15.75">
      <c r="F705" s="4"/>
    </row>
    <row r="706" ht="15.75">
      <c r="F706" s="4"/>
    </row>
    <row r="707" ht="15.75">
      <c r="F707" s="4"/>
    </row>
    <row r="708" ht="15.75">
      <c r="F708" s="4"/>
    </row>
    <row r="709" ht="15.75">
      <c r="F709" s="4"/>
    </row>
    <row r="710" ht="15.75">
      <c r="F710" s="4"/>
    </row>
    <row r="711" ht="15.75">
      <c r="F711" s="4"/>
    </row>
    <row r="712" ht="15.75">
      <c r="F712" s="4"/>
    </row>
    <row r="713" ht="15.75">
      <c r="F713" s="4"/>
    </row>
    <row r="714" ht="15.75">
      <c r="F714" s="4"/>
    </row>
    <row r="715" ht="15.75">
      <c r="F715" s="4"/>
    </row>
    <row r="716" ht="15.75">
      <c r="F716" s="4"/>
    </row>
    <row r="717" ht="15.75">
      <c r="F717" s="4"/>
    </row>
    <row r="718" ht="15.75">
      <c r="F718" s="4"/>
    </row>
    <row r="719" ht="15.75">
      <c r="F719" s="4"/>
    </row>
    <row r="720" ht="15.75">
      <c r="F720" s="4"/>
    </row>
    <row r="721" ht="15.75">
      <c r="F721" s="4"/>
    </row>
    <row r="722" ht="15.75">
      <c r="F722" s="4"/>
    </row>
    <row r="723" ht="15.75">
      <c r="F723" s="4"/>
    </row>
    <row r="724" ht="15.75">
      <c r="F724" s="4"/>
    </row>
    <row r="725" ht="15.75">
      <c r="F725" s="4"/>
    </row>
    <row r="726" ht="15.75">
      <c r="F726" s="4"/>
    </row>
    <row r="727" ht="15.75">
      <c r="F727" s="4"/>
    </row>
    <row r="728" ht="15.75">
      <c r="F728" s="4"/>
    </row>
    <row r="729" ht="15.75">
      <c r="F729" s="4"/>
    </row>
    <row r="730" ht="15.75">
      <c r="F730" s="4"/>
    </row>
    <row r="731" ht="15.75">
      <c r="F731" s="4"/>
    </row>
    <row r="732" ht="15.75">
      <c r="F732" s="4"/>
    </row>
    <row r="733" ht="15.75">
      <c r="F733" s="4"/>
    </row>
    <row r="734" ht="15.75">
      <c r="F734" s="4"/>
    </row>
    <row r="735" ht="15.75">
      <c r="F735" s="4"/>
    </row>
    <row r="736" ht="15.75">
      <c r="F736" s="4"/>
    </row>
    <row r="737" ht="15.75">
      <c r="F737" s="4"/>
    </row>
    <row r="738" ht="15.75">
      <c r="F738" s="4"/>
    </row>
    <row r="739" ht="15.75">
      <c r="F739" s="4"/>
    </row>
    <row r="740" ht="15.75">
      <c r="F740" s="4"/>
    </row>
    <row r="741" ht="15.75">
      <c r="F741" s="4"/>
    </row>
    <row r="742" ht="15.75">
      <c r="F742" s="4"/>
    </row>
    <row r="743" ht="15.75">
      <c r="F743" s="4"/>
    </row>
    <row r="744" ht="15.75">
      <c r="F744" s="4"/>
    </row>
    <row r="745" ht="15.75">
      <c r="F745" s="4"/>
    </row>
    <row r="746" ht="15.75">
      <c r="F746" s="4"/>
    </row>
    <row r="747" ht="15.75">
      <c r="F747" s="4"/>
    </row>
    <row r="748" ht="15.75">
      <c r="F748" s="4"/>
    </row>
    <row r="749" ht="15.75">
      <c r="F749" s="4"/>
    </row>
    <row r="750" ht="15.75">
      <c r="F750" s="4"/>
    </row>
    <row r="751" ht="15.75">
      <c r="F751" s="4"/>
    </row>
    <row r="752" ht="15.75">
      <c r="F752" s="4"/>
    </row>
    <row r="753" ht="15.75">
      <c r="F753" s="4"/>
    </row>
    <row r="754" ht="15.75">
      <c r="F754" s="4"/>
    </row>
    <row r="755" ht="15.75">
      <c r="F755" s="4"/>
    </row>
    <row r="756" ht="15.75">
      <c r="F756" s="4"/>
    </row>
    <row r="757" ht="15.75">
      <c r="F757" s="4"/>
    </row>
    <row r="758" ht="15.75">
      <c r="F758" s="4"/>
    </row>
    <row r="759" ht="15.75">
      <c r="F759" s="4"/>
    </row>
    <row r="760" ht="15.75">
      <c r="F760" s="4"/>
    </row>
    <row r="761" ht="15.75">
      <c r="F761" s="4"/>
    </row>
    <row r="762" ht="15.75">
      <c r="F762" s="4"/>
    </row>
    <row r="763" ht="15.75">
      <c r="F763" s="4"/>
    </row>
    <row r="764" ht="15.75">
      <c r="F764" s="4"/>
    </row>
    <row r="765" ht="15.75">
      <c r="F765" s="4"/>
    </row>
    <row r="766" ht="15.75">
      <c r="F766" s="4"/>
    </row>
    <row r="767" ht="15.75">
      <c r="F767" s="4"/>
    </row>
    <row r="768" ht="15.75">
      <c r="F768" s="4"/>
    </row>
    <row r="769" ht="15.75">
      <c r="F769" s="4"/>
    </row>
    <row r="770" ht="15.75">
      <c r="F770" s="4"/>
    </row>
    <row r="771" ht="15.75">
      <c r="F771" s="4"/>
    </row>
    <row r="772" ht="15.75">
      <c r="F772" s="4"/>
    </row>
    <row r="773" ht="15.75">
      <c r="F773" s="4"/>
    </row>
    <row r="774" ht="15.75">
      <c r="F774" s="4"/>
    </row>
    <row r="775" ht="15.75">
      <c r="F775" s="4"/>
    </row>
    <row r="776" ht="15.75">
      <c r="F776" s="4"/>
    </row>
    <row r="777" ht="15.75">
      <c r="F777" s="4"/>
    </row>
    <row r="778" ht="15.75">
      <c r="F778" s="4"/>
    </row>
    <row r="779" ht="15.75">
      <c r="F779" s="4"/>
    </row>
    <row r="780" ht="15.75">
      <c r="F780" s="4"/>
    </row>
    <row r="781" ht="15.75">
      <c r="F781" s="4"/>
    </row>
    <row r="782" ht="15.75">
      <c r="F782" s="4"/>
    </row>
    <row r="783" ht="15.75">
      <c r="F783" s="4"/>
    </row>
    <row r="784" ht="15.75">
      <c r="F784" s="4"/>
    </row>
    <row r="785" ht="15.75">
      <c r="F785" s="4"/>
    </row>
    <row r="786" ht="15.75">
      <c r="F786" s="4"/>
    </row>
    <row r="787" ht="15.75">
      <c r="F787" s="4"/>
    </row>
    <row r="788" ht="15.75">
      <c r="F788" s="4"/>
    </row>
    <row r="789" ht="15.75">
      <c r="F789" s="4"/>
    </row>
    <row r="790" ht="15.75">
      <c r="F790" s="4"/>
    </row>
    <row r="791" ht="15.75">
      <c r="F791" s="4"/>
    </row>
    <row r="792" ht="15.75">
      <c r="F792" s="4"/>
    </row>
    <row r="793" ht="15.75">
      <c r="F793" s="4"/>
    </row>
    <row r="794" ht="15.75">
      <c r="F794" s="4"/>
    </row>
    <row r="795" ht="15.75">
      <c r="F795" s="4"/>
    </row>
    <row r="796" ht="15.75">
      <c r="F796" s="4"/>
    </row>
    <row r="797" ht="15.75">
      <c r="F797" s="4"/>
    </row>
    <row r="798" ht="15.75">
      <c r="F798" s="4"/>
    </row>
    <row r="799" ht="15.75">
      <c r="F799" s="4"/>
    </row>
    <row r="800" ht="15.75">
      <c r="F800" s="4"/>
    </row>
    <row r="801" ht="15.75">
      <c r="F801" s="4"/>
    </row>
    <row r="802" ht="15.75">
      <c r="F802" s="4"/>
    </row>
    <row r="803" ht="15.75">
      <c r="F803" s="4"/>
    </row>
    <row r="804" ht="15.75">
      <c r="F804" s="4"/>
    </row>
    <row r="805" ht="15.75">
      <c r="F805" s="4"/>
    </row>
    <row r="806" ht="15.75">
      <c r="F806" s="4"/>
    </row>
  </sheetData>
  <mergeCells count="2">
    <mergeCell ref="D1:H1"/>
    <mergeCell ref="D2:G2"/>
  </mergeCells>
  <printOptions/>
  <pageMargins left="0.51" right="0.75" top="0.45" bottom="0" header="0" footer="0.5"/>
  <pageSetup fitToHeight="2" horizontalDpi="300" verticalDpi="300" orientation="landscape" paperSize="9" scale="80" r:id="rId1"/>
  <rowBreaks count="1" manualBreakCount="1">
    <brk id="4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233"/>
  <sheetViews>
    <sheetView zoomScale="75" zoomScaleNormal="75" workbookViewId="0" topLeftCell="A49">
      <selection activeCell="B67" sqref="B67"/>
    </sheetView>
  </sheetViews>
  <sheetFormatPr defaultColWidth="9.140625" defaultRowHeight="12.75"/>
  <cols>
    <col min="1" max="3" width="9.140625" style="1" customWidth="1"/>
    <col min="4" max="5" width="13.28125" style="1" customWidth="1"/>
    <col min="6" max="6" width="9.140625" style="1" customWidth="1"/>
    <col min="7" max="13" width="15.7109375" style="1" customWidth="1"/>
    <col min="14" max="14" width="17.7109375" style="1" customWidth="1"/>
    <col min="15" max="16384" width="9.140625" style="1" customWidth="1"/>
  </cols>
  <sheetData>
    <row r="1" spans="7:10" ht="15.75">
      <c r="G1" s="6" t="s">
        <v>96</v>
      </c>
      <c r="H1" s="6"/>
      <c r="I1" s="6"/>
      <c r="J1" s="6"/>
    </row>
    <row r="2" spans="7:10" ht="15.75">
      <c r="G2" s="6" t="s">
        <v>367</v>
      </c>
      <c r="H2" s="6"/>
      <c r="I2" s="6"/>
      <c r="J2" s="6"/>
    </row>
    <row r="3" spans="7:10" ht="15.75">
      <c r="G3" s="6"/>
      <c r="H3" s="6"/>
      <c r="I3" s="6"/>
      <c r="J3" s="6"/>
    </row>
    <row r="4" ht="15.75">
      <c r="B4" s="1" t="s">
        <v>369</v>
      </c>
    </row>
    <row r="5" ht="15.75">
      <c r="B5" s="2"/>
    </row>
    <row r="6" ht="15.75">
      <c r="B6" s="9"/>
    </row>
    <row r="7" ht="15.75">
      <c r="B7" s="2" t="s">
        <v>370</v>
      </c>
    </row>
    <row r="8" ht="15.75">
      <c r="B8" s="2"/>
    </row>
    <row r="9" ht="15.75">
      <c r="F9" s="13"/>
    </row>
    <row r="10" spans="6:13" ht="15.75">
      <c r="F10" s="13"/>
      <c r="G10" s="29"/>
      <c r="H10" s="29"/>
      <c r="I10" s="29"/>
      <c r="J10" s="29"/>
      <c r="K10" s="29" t="s">
        <v>64</v>
      </c>
      <c r="L10" s="29" t="s">
        <v>166</v>
      </c>
      <c r="M10" s="29"/>
    </row>
    <row r="11" spans="7:13" ht="15.75">
      <c r="G11" s="29" t="s">
        <v>62</v>
      </c>
      <c r="H11" s="29" t="s">
        <v>62</v>
      </c>
      <c r="I11" s="29" t="s">
        <v>174</v>
      </c>
      <c r="J11" s="29" t="s">
        <v>170</v>
      </c>
      <c r="K11" s="29" t="s">
        <v>169</v>
      </c>
      <c r="L11" s="29" t="s">
        <v>168</v>
      </c>
      <c r="M11" s="29"/>
    </row>
    <row r="12" spans="7:13" ht="15.75">
      <c r="G12" s="29" t="s">
        <v>63</v>
      </c>
      <c r="H12" s="29" t="s">
        <v>173</v>
      </c>
      <c r="I12" s="29" t="s">
        <v>167</v>
      </c>
      <c r="J12" s="29" t="s">
        <v>167</v>
      </c>
      <c r="K12" s="29" t="s">
        <v>60</v>
      </c>
      <c r="L12" s="29" t="s">
        <v>167</v>
      </c>
      <c r="M12" s="29" t="s">
        <v>61</v>
      </c>
    </row>
    <row r="13" spans="4:47" ht="15.75">
      <c r="D13"/>
      <c r="E13"/>
      <c r="F13"/>
      <c r="G13" s="12" t="s">
        <v>66</v>
      </c>
      <c r="H13" s="12" t="s">
        <v>66</v>
      </c>
      <c r="I13" s="12" t="s">
        <v>66</v>
      </c>
      <c r="J13" s="12" t="s">
        <v>66</v>
      </c>
      <c r="K13" s="12" t="s">
        <v>66</v>
      </c>
      <c r="L13" s="12" t="s">
        <v>66</v>
      </c>
      <c r="M13" s="12" t="s">
        <v>66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4:47" ht="15.75">
      <c r="D14"/>
      <c r="E14"/>
      <c r="F14"/>
      <c r="G14" s="12"/>
      <c r="H14" s="12"/>
      <c r="I14" s="12"/>
      <c r="J14" s="12"/>
      <c r="K14" s="12"/>
      <c r="L14" s="12"/>
      <c r="M14" s="1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2:47" ht="15.75">
      <c r="B15" s="1" t="s">
        <v>155</v>
      </c>
      <c r="D15"/>
      <c r="E15"/>
      <c r="F15"/>
      <c r="G15" s="4">
        <v>243805</v>
      </c>
      <c r="H15" s="4">
        <v>11271</v>
      </c>
      <c r="I15" s="4">
        <v>30050</v>
      </c>
      <c r="J15" s="4">
        <v>63590</v>
      </c>
      <c r="K15" s="4">
        <v>478486</v>
      </c>
      <c r="L15" s="4">
        <v>1755</v>
      </c>
      <c r="M15" s="4">
        <f>SUM(G15:L15)</f>
        <v>828957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4:47" ht="15.75">
      <c r="D16"/>
      <c r="E16"/>
      <c r="F16"/>
      <c r="G16" s="12"/>
      <c r="H16" s="12"/>
      <c r="I16" s="12"/>
      <c r="J16" s="12"/>
      <c r="K16" s="12"/>
      <c r="L16" s="12"/>
      <c r="M16" s="1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2:47" ht="15.75">
      <c r="B17" s="1" t="s">
        <v>188</v>
      </c>
      <c r="D17"/>
      <c r="E17"/>
      <c r="F17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2:47" ht="15.75">
      <c r="B18" s="28" t="s">
        <v>165</v>
      </c>
      <c r="D18"/>
      <c r="E18"/>
      <c r="F18"/>
      <c r="G18" s="4">
        <v>0</v>
      </c>
      <c r="H18" s="4">
        <v>0</v>
      </c>
      <c r="I18" s="4">
        <v>13715</v>
      </c>
      <c r="J18" s="4">
        <v>0</v>
      </c>
      <c r="K18" s="4">
        <v>0</v>
      </c>
      <c r="L18" s="4">
        <v>0</v>
      </c>
      <c r="M18" s="4">
        <f aca="true" t="shared" si="0" ref="M18:M24">SUM(G18:L18)</f>
        <v>13715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2:47" ht="15.75">
      <c r="B19" s="1" t="s">
        <v>233</v>
      </c>
      <c r="D19"/>
      <c r="E19"/>
      <c r="F19"/>
      <c r="G19" s="4">
        <v>0</v>
      </c>
      <c r="H19" s="4">
        <v>0</v>
      </c>
      <c r="I19" s="4">
        <v>0</v>
      </c>
      <c r="J19" s="4">
        <v>0</v>
      </c>
      <c r="K19" s="4">
        <v>12606</v>
      </c>
      <c r="L19" s="4">
        <v>0</v>
      </c>
      <c r="M19" s="4">
        <f t="shared" si="0"/>
        <v>12606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2:47" ht="15.75">
      <c r="B20" s="13" t="s">
        <v>273</v>
      </c>
      <c r="D20"/>
      <c r="E20"/>
      <c r="F20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2:47" ht="15.75">
      <c r="B21" s="13" t="s">
        <v>204</v>
      </c>
      <c r="D21"/>
      <c r="E21"/>
      <c r="F21"/>
      <c r="G21" s="4">
        <v>0</v>
      </c>
      <c r="H21" s="4">
        <v>0</v>
      </c>
      <c r="I21" s="4">
        <v>0</v>
      </c>
      <c r="J21" s="4">
        <v>0</v>
      </c>
      <c r="K21" s="4">
        <v>-2318</v>
      </c>
      <c r="L21" s="4">
        <v>0</v>
      </c>
      <c r="M21" s="4">
        <f t="shared" si="0"/>
        <v>-2318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2:47" ht="15.75">
      <c r="B22" s="1" t="s">
        <v>232</v>
      </c>
      <c r="D22"/>
      <c r="E22"/>
      <c r="F22"/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-1755</v>
      </c>
      <c r="M22" s="4">
        <f t="shared" si="0"/>
        <v>-1755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2:47" ht="15.75">
      <c r="B23" s="1" t="s">
        <v>271</v>
      </c>
      <c r="D23"/>
      <c r="E23"/>
      <c r="F23"/>
      <c r="G23" s="4">
        <v>61134</v>
      </c>
      <c r="H23" s="4">
        <v>85587</v>
      </c>
      <c r="I23" s="4">
        <v>0</v>
      </c>
      <c r="J23" s="4">
        <v>0</v>
      </c>
      <c r="K23" s="4">
        <v>0</v>
      </c>
      <c r="L23" s="4">
        <v>0</v>
      </c>
      <c r="M23" s="4">
        <f t="shared" si="0"/>
        <v>146721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2:47" ht="15.75">
      <c r="B24" s="1" t="s">
        <v>272</v>
      </c>
      <c r="D24"/>
      <c r="E24"/>
      <c r="F24"/>
      <c r="G24" s="4"/>
      <c r="H24" s="4">
        <v>-1479</v>
      </c>
      <c r="I24" s="4"/>
      <c r="J24" s="4"/>
      <c r="K24" s="4"/>
      <c r="L24" s="4"/>
      <c r="M24" s="4">
        <f t="shared" si="0"/>
        <v>-1479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2:47" ht="15.75">
      <c r="B25" s="1" t="s">
        <v>236</v>
      </c>
      <c r="D25"/>
      <c r="E25"/>
      <c r="F25"/>
      <c r="G25" s="4">
        <v>0</v>
      </c>
      <c r="H25" s="4"/>
      <c r="I25" s="4">
        <v>0</v>
      </c>
      <c r="J25" s="4">
        <v>0</v>
      </c>
      <c r="K25" s="4">
        <v>0</v>
      </c>
      <c r="L25" s="4">
        <v>0</v>
      </c>
      <c r="M25" s="4">
        <f>SUM(G25:K25)</f>
        <v>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2:47" ht="15.75">
      <c r="B26" s="1" t="s">
        <v>229</v>
      </c>
      <c r="D26"/>
      <c r="E26"/>
      <c r="F26"/>
      <c r="G26" s="4">
        <v>0</v>
      </c>
      <c r="H26" s="4">
        <v>0</v>
      </c>
      <c r="I26" s="4">
        <v>0</v>
      </c>
      <c r="J26" s="4">
        <v>0</v>
      </c>
      <c r="K26" s="4">
        <f>-L26</f>
        <v>-4749</v>
      </c>
      <c r="L26" s="4">
        <v>4749</v>
      </c>
      <c r="M26" s="4">
        <f>SUM(G26:L26)</f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4:47" ht="15.75">
      <c r="D27"/>
      <c r="E27"/>
      <c r="F27"/>
      <c r="G27" s="4"/>
      <c r="H27" s="4"/>
      <c r="I27" s="4"/>
      <c r="J27" s="4"/>
      <c r="K27" s="4"/>
      <c r="L27" s="12"/>
      <c r="M27" s="1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2:47" ht="15.75">
      <c r="B28" s="1" t="s">
        <v>228</v>
      </c>
      <c r="D28"/>
      <c r="E28"/>
      <c r="F28"/>
      <c r="G28" s="21">
        <f aca="true" t="shared" si="1" ref="G28:M28">SUM(G14:G27)</f>
        <v>304939</v>
      </c>
      <c r="H28" s="21">
        <f t="shared" si="1"/>
        <v>95379</v>
      </c>
      <c r="I28" s="21">
        <f t="shared" si="1"/>
        <v>43765</v>
      </c>
      <c r="J28" s="21">
        <f t="shared" si="1"/>
        <v>63590</v>
      </c>
      <c r="K28" s="21">
        <f t="shared" si="1"/>
        <v>484025</v>
      </c>
      <c r="L28" s="21">
        <f t="shared" si="1"/>
        <v>4749</v>
      </c>
      <c r="M28" s="21">
        <f t="shared" si="1"/>
        <v>996447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4:47" ht="15.75">
      <c r="D29"/>
      <c r="E29"/>
      <c r="F29"/>
      <c r="G29" s="12"/>
      <c r="H29" s="12"/>
      <c r="I29" s="12"/>
      <c r="J29" s="12"/>
      <c r="K29" s="12"/>
      <c r="L29" s="12"/>
      <c r="M29" s="12">
        <f>SUM(G29:K29)</f>
        <v>0</v>
      </c>
      <c r="N29" s="10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2:47" ht="15.75">
      <c r="B30" s="1" t="s">
        <v>270</v>
      </c>
      <c r="D30"/>
      <c r="E30"/>
      <c r="F30"/>
      <c r="G30" s="4">
        <f>+G28</f>
        <v>304939</v>
      </c>
      <c r="H30" s="4">
        <f aca="true" t="shared" si="2" ref="H30:M30">+H28</f>
        <v>95379</v>
      </c>
      <c r="I30" s="4">
        <f t="shared" si="2"/>
        <v>43765</v>
      </c>
      <c r="J30" s="4">
        <f t="shared" si="2"/>
        <v>63590</v>
      </c>
      <c r="K30" s="4">
        <f t="shared" si="2"/>
        <v>484025</v>
      </c>
      <c r="L30" s="4">
        <f t="shared" si="2"/>
        <v>4749</v>
      </c>
      <c r="M30" s="4">
        <f t="shared" si="2"/>
        <v>996447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4:47" ht="15.75">
      <c r="D31"/>
      <c r="E31"/>
      <c r="F31"/>
      <c r="G31" s="4"/>
      <c r="H31" s="4"/>
      <c r="I31" s="4"/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2:47" ht="15.75">
      <c r="B32" s="1" t="s">
        <v>188</v>
      </c>
      <c r="D32"/>
      <c r="E32"/>
      <c r="F32"/>
      <c r="G32" s="4"/>
      <c r="H32" s="4"/>
      <c r="I32" s="4"/>
      <c r="J32" s="4"/>
      <c r="K32" s="4"/>
      <c r="L32" s="4"/>
      <c r="M32" s="4"/>
      <c r="N32" s="10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2:47" ht="15.75">
      <c r="B33" s="28" t="s">
        <v>165</v>
      </c>
      <c r="D33"/>
      <c r="E33"/>
      <c r="F33"/>
      <c r="G33" s="4"/>
      <c r="H33" s="4"/>
      <c r="I33" s="4">
        <f>59811-43765</f>
        <v>16046</v>
      </c>
      <c r="J33" s="4"/>
      <c r="K33" s="4"/>
      <c r="L33" s="4"/>
      <c r="M33" s="4">
        <f>SUM(G33:L33)</f>
        <v>16046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2:47" ht="15.75">
      <c r="B34" s="1" t="s">
        <v>156</v>
      </c>
      <c r="D34"/>
      <c r="E34"/>
      <c r="F34"/>
      <c r="G34" s="4"/>
      <c r="H34" s="4"/>
      <c r="I34" s="4"/>
      <c r="J34" s="4"/>
      <c r="K34" s="4">
        <f>+'P&amp;L'!C45</f>
        <v>-861</v>
      </c>
      <c r="L34" s="4"/>
      <c r="M34" s="4">
        <f>SUM(G34:L34)</f>
        <v>-861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2:47" ht="15.75">
      <c r="B35" s="13"/>
      <c r="D35"/>
      <c r="E35"/>
      <c r="F35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2:47" ht="15.75">
      <c r="B36" s="13" t="s">
        <v>204</v>
      </c>
      <c r="D36"/>
      <c r="E36"/>
      <c r="F36"/>
      <c r="G36" s="4"/>
      <c r="H36" s="4"/>
      <c r="I36" s="4"/>
      <c r="J36" s="4"/>
      <c r="K36" s="4"/>
      <c r="L36" s="4"/>
      <c r="M36" s="4">
        <f>SUM(G36:L36)</f>
        <v>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2:47" ht="15.75">
      <c r="B37" s="1" t="s">
        <v>280</v>
      </c>
      <c r="D37"/>
      <c r="E37"/>
      <c r="F37"/>
      <c r="G37" s="4"/>
      <c r="H37" s="4"/>
      <c r="I37" s="4"/>
      <c r="J37" s="4"/>
      <c r="K37" s="4"/>
      <c r="L37" s="4"/>
      <c r="M37" s="4">
        <f>SUM(G37:L37)</f>
        <v>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2:47" ht="15.75">
      <c r="B38" s="1" t="s">
        <v>231</v>
      </c>
      <c r="D38"/>
      <c r="E38"/>
      <c r="F38"/>
      <c r="G38" s="4">
        <v>24876</v>
      </c>
      <c r="H38" s="4">
        <v>34827</v>
      </c>
      <c r="I38" s="4"/>
      <c r="J38" s="4"/>
      <c r="K38" s="4"/>
      <c r="L38" s="4"/>
      <c r="M38" s="4">
        <f>SUM(G38:L38)</f>
        <v>59703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2:47" ht="15.75">
      <c r="B39" s="1" t="s">
        <v>230</v>
      </c>
      <c r="D39"/>
      <c r="E39"/>
      <c r="F39"/>
      <c r="G39" s="4"/>
      <c r="H39" s="4"/>
      <c r="I39" s="4"/>
      <c r="J39" s="4"/>
      <c r="K39" s="4"/>
      <c r="L39" s="4"/>
      <c r="M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2:47" ht="15.75">
      <c r="B40" s="1" t="s">
        <v>236</v>
      </c>
      <c r="D40"/>
      <c r="E40"/>
      <c r="F40"/>
      <c r="G40" s="4"/>
      <c r="H40" s="4"/>
      <c r="I40" s="4"/>
      <c r="J40" s="4"/>
      <c r="K40" s="4"/>
      <c r="L40" s="4"/>
      <c r="M40" s="4">
        <f>SUM(G40:L40)</f>
        <v>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2:47" ht="15.75">
      <c r="B41" s="1" t="s">
        <v>229</v>
      </c>
      <c r="D41"/>
      <c r="E41"/>
      <c r="F41"/>
      <c r="G41" s="4"/>
      <c r="H41" s="4"/>
      <c r="I41" s="4"/>
      <c r="J41" s="4"/>
      <c r="K41" s="4"/>
      <c r="L41" s="4"/>
      <c r="M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2:47" ht="15.75">
      <c r="B42" s="1" t="s">
        <v>371</v>
      </c>
      <c r="C42"/>
      <c r="D42"/>
      <c r="E42"/>
      <c r="F42"/>
      <c r="G42" s="5">
        <f>SUM(G29:G41)</f>
        <v>329815</v>
      </c>
      <c r="H42" s="5">
        <f aca="true" t="shared" si="3" ref="H42:M42">SUM(H29:H41)</f>
        <v>130206</v>
      </c>
      <c r="I42" s="5">
        <f t="shared" si="3"/>
        <v>59811</v>
      </c>
      <c r="J42" s="5">
        <f t="shared" si="3"/>
        <v>63590</v>
      </c>
      <c r="K42" s="5">
        <f t="shared" si="3"/>
        <v>483164</v>
      </c>
      <c r="L42" s="5">
        <f t="shared" si="3"/>
        <v>4749</v>
      </c>
      <c r="M42" s="5">
        <f t="shared" si="3"/>
        <v>1071335</v>
      </c>
      <c r="N42" s="10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3:47" ht="15.75">
      <c r="C43"/>
      <c r="D43"/>
      <c r="E43"/>
      <c r="F43"/>
      <c r="G43" s="4"/>
      <c r="H43" s="4"/>
      <c r="I43" s="4"/>
      <c r="J43" s="4"/>
      <c r="K43" s="4"/>
      <c r="L43" s="4"/>
      <c r="M43" s="4"/>
      <c r="N43" s="102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2:47" ht="15.75">
      <c r="B44"/>
      <c r="C44"/>
      <c r="D44"/>
      <c r="E44"/>
      <c r="F44"/>
      <c r="G44" s="4"/>
      <c r="H44" s="4"/>
      <c r="I44" s="4"/>
      <c r="J44" s="4"/>
      <c r="K44" s="4"/>
      <c r="L44" s="4"/>
      <c r="M44" s="4"/>
      <c r="N44" s="10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2:47" ht="15.75">
      <c r="B45"/>
      <c r="C45"/>
      <c r="D45"/>
      <c r="E45"/>
      <c r="F45"/>
      <c r="G45" s="4"/>
      <c r="H45" s="4"/>
      <c r="I45" s="4"/>
      <c r="J45" s="4"/>
      <c r="K45" s="4"/>
      <c r="L45" s="4"/>
      <c r="M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2:47" ht="15.75">
      <c r="B46"/>
      <c r="C46"/>
      <c r="D46"/>
      <c r="E46"/>
      <c r="F46"/>
      <c r="G46" s="4"/>
      <c r="H46" s="4"/>
      <c r="I46" s="4"/>
      <c r="J46" s="4"/>
      <c r="K46" s="4"/>
      <c r="L46" s="4"/>
      <c r="M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2:47" ht="15.75">
      <c r="B47"/>
      <c r="C47"/>
      <c r="D47"/>
      <c r="E47"/>
      <c r="F47"/>
      <c r="G47" s="4"/>
      <c r="H47" s="4"/>
      <c r="I47" s="4"/>
      <c r="J47" s="4"/>
      <c r="K47" s="4"/>
      <c r="L47" s="4"/>
      <c r="M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2:47" ht="15.75">
      <c r="B48"/>
      <c r="C48"/>
      <c r="D48"/>
      <c r="E48"/>
      <c r="F48"/>
      <c r="G48" s="4"/>
      <c r="H48" s="4"/>
      <c r="I48" s="4"/>
      <c r="J48" s="4"/>
      <c r="K48" s="4"/>
      <c r="L48" s="4"/>
      <c r="M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2:47" ht="15.75">
      <c r="B49"/>
      <c r="C49"/>
      <c r="D49"/>
      <c r="E49"/>
      <c r="F49"/>
      <c r="G49" s="4"/>
      <c r="H49" s="4"/>
      <c r="I49" s="4"/>
      <c r="J49" s="4"/>
      <c r="K49" s="4"/>
      <c r="L49" s="4"/>
      <c r="M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2:47" ht="15.75">
      <c r="B50"/>
      <c r="C50"/>
      <c r="D50"/>
      <c r="E50"/>
      <c r="F50"/>
      <c r="G50" s="4"/>
      <c r="H50" s="4"/>
      <c r="I50" s="4"/>
      <c r="J50" s="4"/>
      <c r="K50" s="4"/>
      <c r="L50" s="4"/>
      <c r="M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2:47" ht="15.75">
      <c r="B51"/>
      <c r="C51"/>
      <c r="D51"/>
      <c r="E51"/>
      <c r="F51"/>
      <c r="G51" s="4"/>
      <c r="H51" s="4"/>
      <c r="I51" s="4"/>
      <c r="J51" s="4"/>
      <c r="K51" s="4"/>
      <c r="L51" s="4"/>
      <c r="M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2:47" ht="15.75">
      <c r="B52"/>
      <c r="C52"/>
      <c r="D52"/>
      <c r="E52"/>
      <c r="F52"/>
      <c r="G52" s="4"/>
      <c r="H52" s="4"/>
      <c r="I52" s="4"/>
      <c r="J52" s="4"/>
      <c r="K52" s="4"/>
      <c r="L52" s="4"/>
      <c r="M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2:47" ht="15.75">
      <c r="B53"/>
      <c r="C53"/>
      <c r="D53"/>
      <c r="E53"/>
      <c r="F53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2:47" ht="15.75">
      <c r="B54"/>
      <c r="C54"/>
      <c r="D54"/>
      <c r="E54"/>
      <c r="F5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2:47" ht="15.75">
      <c r="B55"/>
      <c r="C55"/>
      <c r="D55"/>
      <c r="E55"/>
      <c r="F55"/>
      <c r="G55" s="4"/>
      <c r="H55" s="4"/>
      <c r="I55" s="4"/>
      <c r="J55" s="4"/>
      <c r="K55" s="4"/>
      <c r="L55" s="4"/>
      <c r="M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2:47" ht="15.75">
      <c r="B56"/>
      <c r="C56"/>
      <c r="D56"/>
      <c r="E56"/>
      <c r="F56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2:47" ht="15.75">
      <c r="B57"/>
      <c r="C57"/>
      <c r="D57"/>
      <c r="E57"/>
      <c r="F57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2:47" ht="15.75">
      <c r="B58"/>
      <c r="C58"/>
      <c r="D58"/>
      <c r="E58"/>
      <c r="F58"/>
      <c r="G58" s="4"/>
      <c r="H58" s="4"/>
      <c r="I58" s="4"/>
      <c r="J58" s="4"/>
      <c r="K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2:47" ht="15.75">
      <c r="B59"/>
      <c r="C59"/>
      <c r="D59"/>
      <c r="E59"/>
      <c r="F59"/>
      <c r="G59" s="4"/>
      <c r="H59" s="4"/>
      <c r="I59" s="4"/>
      <c r="J59" s="4"/>
      <c r="K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2:47" ht="15.75">
      <c r="B60"/>
      <c r="C60"/>
      <c r="D60"/>
      <c r="E60"/>
      <c r="F60"/>
      <c r="G60" s="4"/>
      <c r="H60" s="4"/>
      <c r="I60" s="4"/>
      <c r="J60" s="4"/>
      <c r="K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2:47" ht="15.75">
      <c r="B61"/>
      <c r="C61"/>
      <c r="D61"/>
      <c r="E61"/>
      <c r="F61"/>
      <c r="G61" s="4"/>
      <c r="H61" s="4"/>
      <c r="I61" s="4"/>
      <c r="J61" s="4"/>
      <c r="K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2:47" ht="15.75">
      <c r="B62"/>
      <c r="C62"/>
      <c r="D62"/>
      <c r="E62"/>
      <c r="F62"/>
      <c r="G62" s="4"/>
      <c r="H62" s="4"/>
      <c r="I62" s="4"/>
      <c r="J62" s="4"/>
      <c r="K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2:47" ht="15.75">
      <c r="B63"/>
      <c r="C63"/>
      <c r="D63"/>
      <c r="E63"/>
      <c r="F63"/>
      <c r="G63" s="4"/>
      <c r="H63" s="4"/>
      <c r="I63" s="4"/>
      <c r="J63" s="4"/>
      <c r="K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2:47" ht="15.75">
      <c r="B64"/>
      <c r="C64"/>
      <c r="D64"/>
      <c r="E64"/>
      <c r="F64"/>
      <c r="G64" s="4"/>
      <c r="H64" s="4"/>
      <c r="I64" s="4"/>
      <c r="J64" s="4"/>
      <c r="K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2:47" ht="15.75">
      <c r="B65"/>
      <c r="C65"/>
      <c r="D65"/>
      <c r="E65"/>
      <c r="F65"/>
      <c r="G65" s="4"/>
      <c r="H65" s="4"/>
      <c r="I65" s="4"/>
      <c r="J65" s="4"/>
      <c r="K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2:47" ht="15.75">
      <c r="B66"/>
      <c r="C66"/>
      <c r="D66"/>
      <c r="E66"/>
      <c r="F66"/>
      <c r="G66" s="4"/>
      <c r="H66" s="4"/>
      <c r="I66" s="4"/>
      <c r="J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2:47" ht="15.75">
      <c r="B67"/>
      <c r="C67"/>
      <c r="D67"/>
      <c r="E67"/>
      <c r="F6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7:47" ht="15.7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7:47" ht="15.7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7:47" ht="15.75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7:47" ht="15.7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7:47" ht="15.7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7:47" ht="15.7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7:47" ht="15.7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7:47" ht="15.7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7:47" ht="15.7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7:47" ht="15.75"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7:47" ht="15.75"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7:47" ht="15.75"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7:47" ht="15.75"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7:47" ht="15.75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7:47" ht="15.75"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7:47" ht="15.75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7:47" ht="15.75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7:47" ht="15.75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7:47" ht="15.75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7:47" ht="15.75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7:47" ht="15.75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7:47" ht="15.75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7:47" ht="15.75"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spans="7:47" ht="15.75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7:47" ht="15.75"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spans="7:47" ht="15.75"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spans="7:47" ht="15.75"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7:47" ht="15.75"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7:47" ht="15.75"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7:47" ht="15.75"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7:47" ht="15.75"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spans="7:47" ht="15.75"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7:47" ht="15.75"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7:47" ht="15.75"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spans="7:47" ht="15.75"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7:47" ht="15.75"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spans="7:47" ht="15.75"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7:47" ht="15.75"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7:47" ht="15.75"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7:47" ht="15.75"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7:47" ht="15.75"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7:47" ht="15.75"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7:47" ht="15.75"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7:47" ht="15.75"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7:47" ht="15.75"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7:47" ht="15.75"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7:47" ht="15.75"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7:47" ht="15.75"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7:47" ht="15.75"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7:47" ht="15.75"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7:47" ht="15.75"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7:47" ht="15.75"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7:47" ht="15.75"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7:47" ht="15.75"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7:47" ht="15.75"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7:47" ht="15.75"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7:47" ht="15.75"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7:47" ht="15.75"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7:47" ht="15.75"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7:47" ht="15.75"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7:47" ht="15.75"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7:47" ht="15.75"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7:47" ht="15.75"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7:47" ht="15.75"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7:47" ht="15.75"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7:47" ht="15.75"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7:47" ht="15.75"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7:47" ht="15.75"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7:47" ht="15.75"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7:47" ht="15.75"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7:47" ht="15.75"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7:47" ht="15.75"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7:47" ht="15.75"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7:47" ht="15.75"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7:47" ht="15.75"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7:47" ht="15.75"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7:47" ht="15.75"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7:47" ht="15.75"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7:47" ht="15.75"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7:47" ht="15.75"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7:47" ht="15.75"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7:47" ht="15.75"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7:47" ht="15.75"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7:47" ht="15.75"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7:47" ht="15.75"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7:47" ht="15.75"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7:47" ht="15.75"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7:47" ht="15.75"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7:47" ht="15.75"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7:47" ht="15.75"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7:47" ht="15.75"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7:47" ht="15.75"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7:47" ht="15.75"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7:47" ht="15.75"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7:47" ht="15.75"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7:47" ht="15.75"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  <row r="164" spans="7:47" ht="15.75"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</row>
    <row r="165" spans="7:47" ht="15.75"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</row>
    <row r="166" spans="7:47" ht="15.75"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7:47" ht="15.75"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7:47" ht="15.75"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</row>
    <row r="169" spans="7:47" ht="15.75"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</row>
    <row r="170" spans="7:47" ht="15.75"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</row>
    <row r="171" spans="7:47" ht="15.75"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7:47" ht="15.75"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</row>
    <row r="173" spans="7:47" ht="15.75"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</row>
    <row r="174" spans="7:47" ht="15.75"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</row>
    <row r="175" spans="7:47" ht="15.75"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</row>
    <row r="176" spans="7:47" ht="15.75"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</row>
    <row r="177" spans="7:47" ht="15.75"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</row>
    <row r="178" spans="7:47" ht="15.75"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7:47" ht="15.75"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</row>
    <row r="180" spans="7:47" ht="15.75"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</row>
    <row r="181" spans="7:47" ht="15.75"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</row>
    <row r="182" spans="7:47" ht="15.75"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</row>
    <row r="183" spans="7:13" ht="15.75">
      <c r="G183" s="4"/>
      <c r="H183" s="4"/>
      <c r="I183" s="4"/>
      <c r="J183" s="4"/>
      <c r="K183" s="4"/>
      <c r="L183" s="4"/>
      <c r="M183" s="4"/>
    </row>
    <row r="184" spans="7:13" ht="15.75">
      <c r="G184" s="4"/>
      <c r="H184" s="4"/>
      <c r="I184" s="4"/>
      <c r="J184" s="4"/>
      <c r="K184" s="4"/>
      <c r="L184" s="4"/>
      <c r="M184" s="4"/>
    </row>
    <row r="185" spans="7:13" ht="15.75">
      <c r="G185" s="4"/>
      <c r="H185" s="4"/>
      <c r="I185" s="4"/>
      <c r="J185" s="4"/>
      <c r="K185" s="4"/>
      <c r="L185" s="4"/>
      <c r="M185" s="4"/>
    </row>
    <row r="186" spans="7:13" ht="15.75">
      <c r="G186" s="4"/>
      <c r="H186" s="4"/>
      <c r="I186" s="4"/>
      <c r="J186" s="4"/>
      <c r="K186" s="4"/>
      <c r="L186" s="4"/>
      <c r="M186" s="4"/>
    </row>
    <row r="187" spans="7:13" ht="15.75">
      <c r="G187" s="4"/>
      <c r="H187" s="4"/>
      <c r="I187" s="4"/>
      <c r="J187" s="4"/>
      <c r="K187" s="4"/>
      <c r="L187" s="4"/>
      <c r="M187" s="4"/>
    </row>
    <row r="188" spans="7:13" ht="15.75">
      <c r="G188" s="4"/>
      <c r="H188" s="4"/>
      <c r="I188" s="4"/>
      <c r="J188" s="4"/>
      <c r="K188" s="4"/>
      <c r="L188" s="4"/>
      <c r="M188" s="4"/>
    </row>
    <row r="189" spans="7:13" ht="15.75">
      <c r="G189" s="4"/>
      <c r="H189" s="4"/>
      <c r="I189" s="4"/>
      <c r="J189" s="4"/>
      <c r="K189" s="4"/>
      <c r="L189" s="4"/>
      <c r="M189" s="4"/>
    </row>
    <row r="190" spans="7:13" ht="15.75">
      <c r="G190" s="4"/>
      <c r="H190" s="4"/>
      <c r="I190" s="4"/>
      <c r="J190" s="4"/>
      <c r="K190" s="4"/>
      <c r="L190" s="4"/>
      <c r="M190" s="4"/>
    </row>
    <row r="191" spans="7:13" ht="15.75">
      <c r="G191" s="4"/>
      <c r="H191" s="4"/>
      <c r="I191" s="4"/>
      <c r="J191" s="4"/>
      <c r="K191" s="4"/>
      <c r="L191" s="4"/>
      <c r="M191" s="4"/>
    </row>
    <row r="192" spans="7:13" ht="15.75">
      <c r="G192" s="4"/>
      <c r="H192" s="4"/>
      <c r="I192" s="4"/>
      <c r="J192" s="4"/>
      <c r="K192" s="4"/>
      <c r="L192" s="4"/>
      <c r="M192" s="4"/>
    </row>
    <row r="193" spans="7:13" ht="15.75">
      <c r="G193" s="4"/>
      <c r="H193" s="4"/>
      <c r="I193" s="4"/>
      <c r="J193" s="4"/>
      <c r="K193" s="4"/>
      <c r="L193" s="4"/>
      <c r="M193" s="4"/>
    </row>
    <row r="194" spans="7:13" ht="15.75">
      <c r="G194" s="4"/>
      <c r="H194" s="4"/>
      <c r="I194" s="4"/>
      <c r="J194" s="4"/>
      <c r="K194" s="4"/>
      <c r="L194" s="4"/>
      <c r="M194" s="4"/>
    </row>
    <row r="195" spans="7:13" ht="15.75">
      <c r="G195" s="4"/>
      <c r="H195" s="4"/>
      <c r="I195" s="4"/>
      <c r="J195" s="4"/>
      <c r="K195" s="4"/>
      <c r="L195" s="4"/>
      <c r="M195" s="4"/>
    </row>
    <row r="196" spans="7:13" ht="15.75">
      <c r="G196" s="4"/>
      <c r="H196" s="4"/>
      <c r="I196" s="4"/>
      <c r="J196" s="4"/>
      <c r="K196" s="4"/>
      <c r="L196" s="4"/>
      <c r="M196" s="4"/>
    </row>
    <row r="197" spans="7:13" ht="15.75">
      <c r="G197" s="4"/>
      <c r="H197" s="4"/>
      <c r="I197" s="4"/>
      <c r="J197" s="4"/>
      <c r="K197" s="4"/>
      <c r="L197" s="4"/>
      <c r="M197" s="4"/>
    </row>
    <row r="198" spans="7:13" ht="15.75">
      <c r="G198" s="4"/>
      <c r="H198" s="4"/>
      <c r="I198" s="4"/>
      <c r="J198" s="4"/>
      <c r="K198" s="4"/>
      <c r="L198" s="4"/>
      <c r="M198" s="4"/>
    </row>
    <row r="199" spans="7:13" ht="15.75">
      <c r="G199" s="4"/>
      <c r="H199" s="4"/>
      <c r="I199" s="4"/>
      <c r="J199" s="4"/>
      <c r="K199" s="4"/>
      <c r="L199" s="4"/>
      <c r="M199" s="4"/>
    </row>
    <row r="200" spans="7:13" ht="15.75">
      <c r="G200" s="4"/>
      <c r="H200" s="4"/>
      <c r="I200" s="4"/>
      <c r="J200" s="4"/>
      <c r="K200" s="4"/>
      <c r="L200" s="4"/>
      <c r="M200" s="4"/>
    </row>
    <row r="201" spans="7:13" ht="15.75">
      <c r="G201" s="4"/>
      <c r="H201" s="4"/>
      <c r="I201" s="4"/>
      <c r="J201" s="4"/>
      <c r="K201" s="4"/>
      <c r="L201" s="4"/>
      <c r="M201" s="4"/>
    </row>
    <row r="202" spans="7:13" ht="15.75">
      <c r="G202" s="4"/>
      <c r="H202" s="4"/>
      <c r="I202" s="4"/>
      <c r="J202" s="4"/>
      <c r="K202" s="4"/>
      <c r="L202" s="4"/>
      <c r="M202" s="4"/>
    </row>
    <row r="203" spans="7:13" ht="15.75">
      <c r="G203" s="4"/>
      <c r="H203" s="4"/>
      <c r="I203" s="4"/>
      <c r="J203" s="4"/>
      <c r="K203" s="4"/>
      <c r="L203" s="4"/>
      <c r="M203" s="4"/>
    </row>
    <row r="204" spans="7:13" ht="15.75">
      <c r="G204" s="4"/>
      <c r="H204" s="4"/>
      <c r="I204" s="4"/>
      <c r="J204" s="4"/>
      <c r="K204" s="4"/>
      <c r="L204" s="4"/>
      <c r="M204" s="4"/>
    </row>
    <row r="205" spans="7:13" ht="15.75">
      <c r="G205" s="4"/>
      <c r="H205" s="4"/>
      <c r="I205" s="4"/>
      <c r="J205" s="4"/>
      <c r="K205" s="4"/>
      <c r="L205" s="4"/>
      <c r="M205" s="4"/>
    </row>
    <row r="206" spans="7:13" ht="15.75">
      <c r="G206" s="4"/>
      <c r="H206" s="4"/>
      <c r="I206" s="4"/>
      <c r="J206" s="4"/>
      <c r="K206" s="4"/>
      <c r="L206" s="4"/>
      <c r="M206" s="4"/>
    </row>
    <row r="207" spans="7:13" ht="15.75">
      <c r="G207" s="4"/>
      <c r="H207" s="4"/>
      <c r="I207" s="4"/>
      <c r="J207" s="4"/>
      <c r="K207" s="4"/>
      <c r="L207" s="4"/>
      <c r="M207" s="4"/>
    </row>
    <row r="208" spans="7:13" ht="15.75">
      <c r="G208" s="4"/>
      <c r="H208" s="4"/>
      <c r="I208" s="4"/>
      <c r="J208" s="4"/>
      <c r="K208" s="4"/>
      <c r="L208" s="4"/>
      <c r="M208" s="4"/>
    </row>
    <row r="209" spans="7:13" ht="15.75">
      <c r="G209" s="4"/>
      <c r="H209" s="4"/>
      <c r="I209" s="4"/>
      <c r="J209" s="4"/>
      <c r="K209" s="4"/>
      <c r="L209" s="4"/>
      <c r="M209" s="4"/>
    </row>
    <row r="210" spans="7:13" ht="15.75">
      <c r="G210" s="4"/>
      <c r="H210" s="4"/>
      <c r="I210" s="4"/>
      <c r="J210" s="4"/>
      <c r="K210" s="4"/>
      <c r="L210" s="4"/>
      <c r="M210" s="4"/>
    </row>
    <row r="211" spans="7:13" ht="15.75">
      <c r="G211" s="4"/>
      <c r="H211" s="4"/>
      <c r="I211" s="4"/>
      <c r="J211" s="4"/>
      <c r="K211" s="4"/>
      <c r="L211" s="4"/>
      <c r="M211" s="4"/>
    </row>
    <row r="212" spans="7:13" ht="15.75">
      <c r="G212" s="4"/>
      <c r="H212" s="4"/>
      <c r="I212" s="4"/>
      <c r="J212" s="4"/>
      <c r="K212" s="4"/>
      <c r="L212" s="4"/>
      <c r="M212" s="4"/>
    </row>
    <row r="213" spans="7:13" ht="15.75">
      <c r="G213" s="4"/>
      <c r="H213" s="4"/>
      <c r="I213" s="4"/>
      <c r="J213" s="4"/>
      <c r="K213" s="4"/>
      <c r="L213" s="4"/>
      <c r="M213" s="4"/>
    </row>
    <row r="214" spans="7:13" ht="15.75">
      <c r="G214" s="4"/>
      <c r="H214" s="4"/>
      <c r="I214" s="4"/>
      <c r="J214" s="4"/>
      <c r="K214" s="4"/>
      <c r="L214" s="4"/>
      <c r="M214" s="4"/>
    </row>
    <row r="215" spans="7:13" ht="15.75">
      <c r="G215" s="4"/>
      <c r="H215" s="4"/>
      <c r="I215" s="4"/>
      <c r="J215" s="4"/>
      <c r="K215" s="4"/>
      <c r="L215" s="4"/>
      <c r="M215" s="4"/>
    </row>
    <row r="216" spans="7:13" ht="15.75">
      <c r="G216" s="4"/>
      <c r="H216" s="4"/>
      <c r="I216" s="4"/>
      <c r="J216" s="4"/>
      <c r="K216" s="4"/>
      <c r="L216" s="4"/>
      <c r="M216" s="4"/>
    </row>
    <row r="217" spans="7:13" ht="15.75">
      <c r="G217" s="4"/>
      <c r="H217" s="4"/>
      <c r="I217" s="4"/>
      <c r="J217" s="4"/>
      <c r="K217" s="4"/>
      <c r="L217" s="4"/>
      <c r="M217" s="4"/>
    </row>
    <row r="218" spans="7:13" ht="15.75">
      <c r="G218" s="4"/>
      <c r="H218" s="4"/>
      <c r="I218" s="4"/>
      <c r="J218" s="4"/>
      <c r="K218" s="4"/>
      <c r="L218" s="4"/>
      <c r="M218" s="4"/>
    </row>
    <row r="219" spans="7:13" ht="15.75">
      <c r="G219" s="4"/>
      <c r="H219" s="4"/>
      <c r="I219" s="4"/>
      <c r="J219" s="4"/>
      <c r="K219" s="4"/>
      <c r="L219" s="4"/>
      <c r="M219" s="4"/>
    </row>
    <row r="220" spans="7:13" ht="15.75">
      <c r="G220" s="4"/>
      <c r="H220" s="4"/>
      <c r="I220" s="4"/>
      <c r="J220" s="4"/>
      <c r="K220" s="4"/>
      <c r="L220" s="4"/>
      <c r="M220" s="4"/>
    </row>
    <row r="221" spans="7:13" ht="15.75">
      <c r="G221" s="4"/>
      <c r="H221" s="4"/>
      <c r="I221" s="4"/>
      <c r="J221" s="4"/>
      <c r="K221" s="4"/>
      <c r="L221" s="4"/>
      <c r="M221" s="4"/>
    </row>
    <row r="222" spans="7:13" ht="15.75">
      <c r="G222" s="4"/>
      <c r="H222" s="4"/>
      <c r="I222" s="4"/>
      <c r="J222" s="4"/>
      <c r="K222" s="4"/>
      <c r="L222" s="4"/>
      <c r="M222" s="4"/>
    </row>
    <row r="223" spans="7:13" ht="15.75">
      <c r="G223" s="4"/>
      <c r="H223" s="4"/>
      <c r="I223" s="4"/>
      <c r="J223" s="4"/>
      <c r="K223" s="4"/>
      <c r="L223" s="4"/>
      <c r="M223" s="4"/>
    </row>
    <row r="224" spans="7:13" ht="15.75">
      <c r="G224" s="4"/>
      <c r="H224" s="4"/>
      <c r="I224" s="4"/>
      <c r="J224" s="4"/>
      <c r="K224" s="4"/>
      <c r="L224" s="4"/>
      <c r="M224" s="4"/>
    </row>
    <row r="225" spans="7:13" ht="15.75">
      <c r="G225" s="4"/>
      <c r="H225" s="4"/>
      <c r="I225" s="4"/>
      <c r="J225" s="4"/>
      <c r="K225" s="4"/>
      <c r="L225" s="4"/>
      <c r="M225" s="4"/>
    </row>
    <row r="226" spans="7:13" ht="15.75">
      <c r="G226" s="4"/>
      <c r="H226" s="4"/>
      <c r="I226" s="4"/>
      <c r="J226" s="4"/>
      <c r="K226" s="4"/>
      <c r="L226" s="4"/>
      <c r="M226" s="4"/>
    </row>
    <row r="227" spans="7:13" ht="15.75">
      <c r="G227" s="4"/>
      <c r="H227" s="4"/>
      <c r="I227" s="4"/>
      <c r="J227" s="4"/>
      <c r="K227" s="4"/>
      <c r="L227" s="4"/>
      <c r="M227" s="4"/>
    </row>
    <row r="228" spans="7:13" ht="15.75">
      <c r="G228" s="4"/>
      <c r="H228" s="4"/>
      <c r="I228" s="4"/>
      <c r="J228" s="4"/>
      <c r="K228" s="4"/>
      <c r="L228" s="4"/>
      <c r="M228" s="4"/>
    </row>
    <row r="229" spans="7:13" ht="15.75">
      <c r="G229" s="4"/>
      <c r="H229" s="4"/>
      <c r="I229" s="4"/>
      <c r="J229" s="4"/>
      <c r="K229" s="4"/>
      <c r="L229" s="4"/>
      <c r="M229" s="4"/>
    </row>
    <row r="230" spans="7:13" ht="15.75">
      <c r="G230" s="4"/>
      <c r="H230" s="4"/>
      <c r="I230" s="4"/>
      <c r="J230" s="4"/>
      <c r="K230" s="4"/>
      <c r="L230" s="4"/>
      <c r="M230" s="4"/>
    </row>
    <row r="231" spans="7:13" ht="15.75">
      <c r="G231" s="4"/>
      <c r="H231" s="4"/>
      <c r="I231" s="4"/>
      <c r="J231" s="4"/>
      <c r="K231" s="4"/>
      <c r="L231" s="4"/>
      <c r="M231" s="4"/>
    </row>
    <row r="232" spans="7:13" ht="15.75">
      <c r="G232" s="4"/>
      <c r="H232" s="4"/>
      <c r="I232" s="4"/>
      <c r="J232" s="4"/>
      <c r="K232" s="4"/>
      <c r="L232" s="4"/>
      <c r="M232" s="4"/>
    </row>
    <row r="233" spans="7:13" ht="15.75">
      <c r="G233" s="4"/>
      <c r="H233" s="4"/>
      <c r="I233" s="4"/>
      <c r="J233" s="4"/>
      <c r="K233" s="4"/>
      <c r="L233" s="4"/>
      <c r="M233" s="4"/>
    </row>
  </sheetData>
  <printOptions/>
  <pageMargins left="1.4" right="0.75" top="0.64" bottom="0" header="0" footer="0.5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3"/>
  <sheetViews>
    <sheetView tabSelected="1" zoomScale="60" zoomScaleNormal="60" workbookViewId="0" topLeftCell="A304">
      <selection activeCell="H324" sqref="H324"/>
    </sheetView>
  </sheetViews>
  <sheetFormatPr defaultColWidth="9.140625" defaultRowHeight="12.75"/>
  <cols>
    <col min="1" max="1" width="9.00390625" style="30" customWidth="1"/>
    <col min="2" max="2" width="5.421875" style="30" customWidth="1"/>
    <col min="3" max="3" width="3.57421875" style="30" customWidth="1"/>
    <col min="4" max="4" width="2.7109375" style="30" customWidth="1"/>
    <col min="5" max="5" width="43.57421875" style="30" customWidth="1"/>
    <col min="6" max="6" width="7.8515625" style="30" customWidth="1"/>
    <col min="7" max="7" width="18.7109375" style="30" customWidth="1"/>
    <col min="8" max="8" width="21.28125" style="30" customWidth="1"/>
    <col min="9" max="9" width="19.57421875" style="30" customWidth="1"/>
    <col min="10" max="10" width="16.00390625" style="30" customWidth="1"/>
    <col min="11" max="11" width="14.140625" style="30" customWidth="1"/>
    <col min="12" max="16384" width="9.140625" style="30" customWidth="1"/>
  </cols>
  <sheetData>
    <row r="1" spans="3:11" ht="16.5">
      <c r="C1" s="31"/>
      <c r="D1" s="31"/>
      <c r="E1" s="121" t="s">
        <v>96</v>
      </c>
      <c r="F1" s="121"/>
      <c r="G1" s="121"/>
      <c r="H1" s="121"/>
      <c r="I1" s="31"/>
      <c r="J1" s="31"/>
      <c r="K1" s="31"/>
    </row>
    <row r="2" spans="3:11" ht="16.5">
      <c r="C2" s="31"/>
      <c r="D2" s="31"/>
      <c r="E2" s="121" t="s">
        <v>367</v>
      </c>
      <c r="F2" s="121"/>
      <c r="G2" s="121"/>
      <c r="H2" s="121"/>
      <c r="I2" s="31"/>
      <c r="J2" s="31"/>
      <c r="K2" s="31"/>
    </row>
    <row r="3" spans="1:11" ht="16.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8" s="33" customFormat="1" ht="16.5">
      <c r="A4" s="30"/>
      <c r="E4" s="122" t="s">
        <v>275</v>
      </c>
      <c r="F4" s="122"/>
      <c r="G4" s="122"/>
      <c r="H4" s="122"/>
    </row>
    <row r="5" spans="1:8" s="33" customFormat="1" ht="16.5">
      <c r="A5" s="30"/>
      <c r="E5" s="122" t="s">
        <v>276</v>
      </c>
      <c r="F5" s="122"/>
      <c r="G5" s="122"/>
      <c r="H5" s="122"/>
    </row>
    <row r="6" spans="1:11" ht="16.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6.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6.5">
      <c r="A8" s="34" t="s">
        <v>19</v>
      </c>
      <c r="B8" s="35" t="s">
        <v>76</v>
      </c>
      <c r="C8" s="35"/>
      <c r="D8" s="35"/>
      <c r="E8" s="35"/>
      <c r="F8" s="35"/>
      <c r="G8" s="32"/>
      <c r="H8" s="32"/>
      <c r="I8" s="32"/>
      <c r="J8" s="32"/>
      <c r="K8" s="32"/>
    </row>
    <row r="9" spans="1:11" ht="16.5">
      <c r="A9" s="34"/>
      <c r="B9" s="35"/>
      <c r="C9" s="35"/>
      <c r="D9" s="35"/>
      <c r="E9" s="35"/>
      <c r="F9" s="35"/>
      <c r="G9" s="32"/>
      <c r="H9" s="32"/>
      <c r="I9" s="32"/>
      <c r="J9" s="32"/>
      <c r="K9" s="32"/>
    </row>
    <row r="10" spans="1:11" ht="16.5">
      <c r="A10" s="34"/>
      <c r="B10" s="32" t="s">
        <v>183</v>
      </c>
      <c r="C10" s="35"/>
      <c r="D10" s="35"/>
      <c r="E10" s="35"/>
      <c r="F10" s="35"/>
      <c r="G10" s="32"/>
      <c r="H10" s="32"/>
      <c r="I10" s="32"/>
      <c r="J10" s="32"/>
      <c r="K10" s="32"/>
    </row>
    <row r="11" spans="1:11" ht="16.5">
      <c r="A11" s="34"/>
      <c r="B11" s="32"/>
      <c r="C11" s="35"/>
      <c r="D11" s="35"/>
      <c r="E11" s="35"/>
      <c r="F11" s="35"/>
      <c r="G11" s="32"/>
      <c r="H11" s="32"/>
      <c r="I11" s="32"/>
      <c r="J11" s="32"/>
      <c r="K11" s="32"/>
    </row>
    <row r="12" spans="1:11" ht="16.5">
      <c r="A12" s="34"/>
      <c r="B12" s="32" t="s">
        <v>77</v>
      </c>
      <c r="C12" s="35"/>
      <c r="D12" s="35"/>
      <c r="E12" s="35"/>
      <c r="F12" s="35"/>
      <c r="G12" s="32"/>
      <c r="H12" s="32"/>
      <c r="I12" s="32"/>
      <c r="J12" s="32"/>
      <c r="K12" s="32"/>
    </row>
    <row r="13" spans="1:11" ht="16.5">
      <c r="A13" s="34"/>
      <c r="B13" s="32" t="s">
        <v>281</v>
      </c>
      <c r="C13" s="35"/>
      <c r="D13" s="35"/>
      <c r="E13" s="35"/>
      <c r="F13" s="35"/>
      <c r="G13" s="32"/>
      <c r="H13" s="32"/>
      <c r="I13" s="32"/>
      <c r="J13" s="32"/>
      <c r="K13" s="32"/>
    </row>
    <row r="14" spans="1:11" ht="16.5">
      <c r="A14" s="34"/>
      <c r="B14" s="35"/>
      <c r="C14" s="35"/>
      <c r="D14" s="35"/>
      <c r="E14" s="35"/>
      <c r="F14" s="35"/>
      <c r="G14" s="32"/>
      <c r="H14" s="32"/>
      <c r="I14" s="32"/>
      <c r="J14" s="32"/>
      <c r="K14" s="32"/>
    </row>
    <row r="15" spans="1:11" ht="16.5">
      <c r="A15" s="36"/>
      <c r="B15" s="32" t="s">
        <v>67</v>
      </c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6.5">
      <c r="A16" s="36"/>
      <c r="B16" s="32" t="s">
        <v>282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6.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6.5">
      <c r="A18" s="34" t="s">
        <v>20</v>
      </c>
      <c r="B18" s="35" t="s">
        <v>68</v>
      </c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6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6.5">
      <c r="A20" s="32"/>
      <c r="B20" s="32" t="s">
        <v>277</v>
      </c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6.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6.5">
      <c r="A22" s="34" t="s">
        <v>21</v>
      </c>
      <c r="B22" s="35" t="s">
        <v>36</v>
      </c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6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6.5">
      <c r="A24" s="32"/>
      <c r="B24" s="41" t="s">
        <v>237</v>
      </c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6.5">
      <c r="A25" s="32"/>
      <c r="B25" s="41" t="s">
        <v>238</v>
      </c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6.5">
      <c r="A26" s="32"/>
      <c r="B26" s="41" t="s">
        <v>322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6.5">
      <c r="A27" s="32"/>
      <c r="B27" s="43" t="s">
        <v>360</v>
      </c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16.5">
      <c r="A28" s="32"/>
      <c r="B28" s="43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6.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6.5">
      <c r="A30" s="42">
        <v>4</v>
      </c>
      <c r="B30" s="35" t="s">
        <v>137</v>
      </c>
      <c r="C30" s="35"/>
      <c r="D30" s="35"/>
      <c r="E30" s="35"/>
      <c r="F30" s="35"/>
      <c r="G30" s="32"/>
      <c r="H30" s="32"/>
      <c r="I30" s="32"/>
      <c r="J30" s="32"/>
      <c r="K30" s="32"/>
    </row>
    <row r="31" spans="1:11" ht="16.5">
      <c r="A31" s="34"/>
      <c r="B31" s="35"/>
      <c r="C31" s="35"/>
      <c r="D31" s="35"/>
      <c r="E31" s="35"/>
      <c r="F31" s="35"/>
      <c r="G31" s="32"/>
      <c r="H31" s="32"/>
      <c r="I31" s="32"/>
      <c r="J31" s="32"/>
      <c r="K31" s="32"/>
    </row>
    <row r="32" spans="1:11" ht="16.5">
      <c r="A32" s="34"/>
      <c r="B32" s="32" t="s">
        <v>306</v>
      </c>
      <c r="C32" s="35"/>
      <c r="D32" s="35"/>
      <c r="E32" s="35"/>
      <c r="F32" s="35"/>
      <c r="G32" s="32"/>
      <c r="H32" s="32"/>
      <c r="I32" s="32"/>
      <c r="J32" s="32"/>
      <c r="K32" s="32"/>
    </row>
    <row r="33" spans="1:11" ht="16.5">
      <c r="A33" s="34"/>
      <c r="B33" s="32" t="s">
        <v>307</v>
      </c>
      <c r="C33" s="35"/>
      <c r="D33" s="35"/>
      <c r="E33" s="35"/>
      <c r="F33" s="35"/>
      <c r="G33" s="32"/>
      <c r="H33" s="32"/>
      <c r="I33" s="32"/>
      <c r="J33" s="32"/>
      <c r="K33" s="32"/>
    </row>
    <row r="34" spans="1:11" ht="16.5">
      <c r="A34" s="34"/>
      <c r="B34" s="32"/>
      <c r="C34" s="35"/>
      <c r="D34" s="35"/>
      <c r="E34" s="35"/>
      <c r="F34" s="35"/>
      <c r="G34" s="32"/>
      <c r="H34" s="32"/>
      <c r="I34" s="32"/>
      <c r="J34" s="32"/>
      <c r="K34" s="32"/>
    </row>
    <row r="35" spans="1:11" ht="16.5">
      <c r="A35" s="42">
        <v>5</v>
      </c>
      <c r="B35" s="35" t="s">
        <v>69</v>
      </c>
      <c r="C35" s="35"/>
      <c r="D35" s="35"/>
      <c r="E35" s="35"/>
      <c r="F35" s="35"/>
      <c r="G35" s="32"/>
      <c r="H35" s="32"/>
      <c r="I35" s="32"/>
      <c r="J35" s="32"/>
      <c r="K35" s="32"/>
    </row>
    <row r="36" spans="1:11" ht="16.5">
      <c r="A36" s="34"/>
      <c r="B36" s="41"/>
      <c r="C36" s="35"/>
      <c r="D36" s="35"/>
      <c r="E36" s="35"/>
      <c r="F36" s="35"/>
      <c r="G36" s="32"/>
      <c r="H36" s="32"/>
      <c r="I36" s="32"/>
      <c r="J36" s="32"/>
      <c r="K36" s="32"/>
    </row>
    <row r="37" spans="1:11" ht="16.5">
      <c r="A37" s="34"/>
      <c r="B37" s="43" t="s">
        <v>308</v>
      </c>
      <c r="C37" s="35"/>
      <c r="D37" s="35"/>
      <c r="E37" s="35"/>
      <c r="F37" s="35"/>
      <c r="G37" s="32"/>
      <c r="H37" s="32"/>
      <c r="I37" s="32"/>
      <c r="J37" s="32"/>
      <c r="K37" s="32"/>
    </row>
    <row r="38" spans="1:11" ht="16.5">
      <c r="A38" s="34"/>
      <c r="B38" s="43" t="s">
        <v>309</v>
      </c>
      <c r="C38" s="35"/>
      <c r="D38" s="35"/>
      <c r="E38" s="35"/>
      <c r="F38" s="35"/>
      <c r="G38" s="32"/>
      <c r="H38" s="32"/>
      <c r="I38" s="32"/>
      <c r="J38" s="32"/>
      <c r="K38" s="32"/>
    </row>
    <row r="39" spans="1:11" ht="16.5">
      <c r="A39" s="34"/>
      <c r="B39" s="43"/>
      <c r="C39" s="35"/>
      <c r="D39" s="35"/>
      <c r="E39" s="35"/>
      <c r="F39" s="35"/>
      <c r="G39" s="32"/>
      <c r="H39" s="32"/>
      <c r="I39" s="32"/>
      <c r="J39" s="32"/>
      <c r="K39" s="32"/>
    </row>
    <row r="40" spans="1:11" ht="16.5">
      <c r="A40" s="44">
        <v>6</v>
      </c>
      <c r="B40" s="35" t="s">
        <v>138</v>
      </c>
      <c r="C40" s="35"/>
      <c r="D40" s="35"/>
      <c r="E40" s="35"/>
      <c r="F40" s="35"/>
      <c r="G40" s="32"/>
      <c r="H40" s="32"/>
      <c r="I40" s="32"/>
      <c r="J40" s="32"/>
      <c r="K40" s="32"/>
    </row>
    <row r="41" spans="1:11" ht="16.5">
      <c r="A41" s="34"/>
      <c r="B41" s="35"/>
      <c r="C41" s="35"/>
      <c r="D41" s="35"/>
      <c r="E41" s="35"/>
      <c r="F41" s="35"/>
      <c r="G41" s="32"/>
      <c r="H41" s="32"/>
      <c r="I41" s="32"/>
      <c r="J41" s="32"/>
      <c r="K41" s="32"/>
    </row>
    <row r="42" spans="1:11" ht="16.5">
      <c r="A42" s="34"/>
      <c r="B42" s="32" t="s">
        <v>223</v>
      </c>
      <c r="C42" s="35"/>
      <c r="D42" s="35"/>
      <c r="E42" s="35"/>
      <c r="F42" s="35"/>
      <c r="G42" s="32"/>
      <c r="H42" s="32"/>
      <c r="I42" s="32"/>
      <c r="J42" s="32"/>
      <c r="K42" s="32"/>
    </row>
    <row r="43" spans="1:11" ht="16.5">
      <c r="A43" s="34"/>
      <c r="B43" s="32" t="s">
        <v>234</v>
      </c>
      <c r="C43" s="35"/>
      <c r="D43" s="35"/>
      <c r="E43" s="35"/>
      <c r="F43" s="35"/>
      <c r="G43" s="32"/>
      <c r="H43" s="32"/>
      <c r="I43" s="32"/>
      <c r="J43" s="32"/>
      <c r="K43" s="32"/>
    </row>
    <row r="44" spans="1:11" ht="16.5">
      <c r="A44" s="34"/>
      <c r="B44" s="35"/>
      <c r="C44" s="35"/>
      <c r="D44" s="35"/>
      <c r="E44" s="35"/>
      <c r="F44" s="35"/>
      <c r="G44" s="32"/>
      <c r="H44" s="32"/>
      <c r="I44" s="32"/>
      <c r="J44" s="32"/>
      <c r="K44" s="32"/>
    </row>
    <row r="45" spans="1:11" ht="16.5">
      <c r="A45" s="42">
        <v>7</v>
      </c>
      <c r="B45" s="35" t="s">
        <v>139</v>
      </c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6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6.5">
      <c r="A47" s="32"/>
      <c r="B47" s="32" t="s">
        <v>314</v>
      </c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6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6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6.5">
      <c r="A50" s="42">
        <v>8</v>
      </c>
      <c r="B50" s="35" t="s">
        <v>106</v>
      </c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6.5">
      <c r="A51" s="32"/>
      <c r="B51" s="41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6.5">
      <c r="A52" s="32"/>
      <c r="B52" s="43" t="s">
        <v>181</v>
      </c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6.5">
      <c r="A53" s="32"/>
      <c r="B53" s="41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6.5">
      <c r="A54" s="32"/>
      <c r="B54" s="4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6.5">
      <c r="A55" s="32"/>
      <c r="B55" s="41"/>
      <c r="C55" s="32"/>
      <c r="D55" s="32"/>
      <c r="E55" s="45" t="s">
        <v>43</v>
      </c>
      <c r="F55" s="35"/>
      <c r="G55" s="46" t="s">
        <v>163</v>
      </c>
      <c r="H55" s="46" t="s">
        <v>109</v>
      </c>
      <c r="I55" s="46" t="s">
        <v>61</v>
      </c>
      <c r="J55" s="35"/>
      <c r="K55" s="32"/>
    </row>
    <row r="56" spans="1:11" ht="16.5">
      <c r="A56" s="32"/>
      <c r="B56" s="41"/>
      <c r="C56" s="32"/>
      <c r="D56" s="32"/>
      <c r="E56" s="32"/>
      <c r="F56" s="35"/>
      <c r="G56" s="46" t="s">
        <v>110</v>
      </c>
      <c r="H56" s="46" t="s">
        <v>110</v>
      </c>
      <c r="I56" s="46" t="s">
        <v>110</v>
      </c>
      <c r="J56" s="35"/>
      <c r="K56" s="32"/>
    </row>
    <row r="57" spans="1:11" ht="16.5">
      <c r="A57" s="32"/>
      <c r="B57" s="41"/>
      <c r="C57" s="32"/>
      <c r="D57" s="32"/>
      <c r="E57" s="32"/>
      <c r="F57" s="35"/>
      <c r="G57" s="46" t="s">
        <v>66</v>
      </c>
      <c r="H57" s="46" t="s">
        <v>66</v>
      </c>
      <c r="I57" s="46" t="s">
        <v>66</v>
      </c>
      <c r="J57" s="32"/>
      <c r="K57" s="32"/>
    </row>
    <row r="58" spans="1:11" ht="16.5">
      <c r="A58" s="32"/>
      <c r="B58" s="41"/>
      <c r="C58" s="32"/>
      <c r="D58" s="32"/>
      <c r="E58" s="32" t="s">
        <v>112</v>
      </c>
      <c r="F58" s="32"/>
      <c r="G58" s="38">
        <f>260268-1</f>
        <v>260267</v>
      </c>
      <c r="H58" s="38">
        <v>42426</v>
      </c>
      <c r="I58" s="38">
        <f>H58+G58</f>
        <v>302693</v>
      </c>
      <c r="J58" s="38"/>
      <c r="K58" s="38"/>
    </row>
    <row r="59" spans="1:11" ht="16.5">
      <c r="A59" s="32"/>
      <c r="B59" s="41"/>
      <c r="C59" s="32"/>
      <c r="D59" s="32"/>
      <c r="E59" s="32" t="s">
        <v>107</v>
      </c>
      <c r="F59" s="32"/>
      <c r="G59" s="38">
        <v>23532</v>
      </c>
      <c r="H59" s="38">
        <v>20132</v>
      </c>
      <c r="I59" s="38">
        <f>H59+G59</f>
        <v>43664</v>
      </c>
      <c r="J59" s="38"/>
      <c r="K59" s="38"/>
    </row>
    <row r="60" spans="1:11" ht="16.5">
      <c r="A60" s="32"/>
      <c r="B60" s="41"/>
      <c r="C60" s="32"/>
      <c r="D60" s="32"/>
      <c r="E60" s="32" t="s">
        <v>179</v>
      </c>
      <c r="F60" s="32"/>
      <c r="G60" s="38">
        <v>3989</v>
      </c>
      <c r="H60" s="38">
        <v>0</v>
      </c>
      <c r="I60" s="38">
        <f>H60+G60</f>
        <v>3989</v>
      </c>
      <c r="J60" s="38"/>
      <c r="K60" s="38"/>
    </row>
    <row r="61" spans="1:11" ht="16.5">
      <c r="A61" s="32"/>
      <c r="B61" s="41"/>
      <c r="C61" s="32"/>
      <c r="D61" s="32"/>
      <c r="E61" s="32" t="s">
        <v>108</v>
      </c>
      <c r="F61" s="32"/>
      <c r="G61" s="38">
        <f>5078</f>
        <v>5078</v>
      </c>
      <c r="H61" s="38">
        <v>38</v>
      </c>
      <c r="I61" s="38">
        <f>H61+G61</f>
        <v>5116</v>
      </c>
      <c r="J61" s="38"/>
      <c r="K61" s="38"/>
    </row>
    <row r="62" spans="1:11" ht="16.5">
      <c r="A62" s="32"/>
      <c r="B62" s="41"/>
      <c r="C62" s="32"/>
      <c r="D62" s="32"/>
      <c r="E62" s="32"/>
      <c r="F62" s="32"/>
      <c r="G62" s="47"/>
      <c r="H62" s="47"/>
      <c r="I62" s="48"/>
      <c r="J62" s="32"/>
      <c r="K62" s="32"/>
    </row>
    <row r="63" spans="1:11" ht="16.5">
      <c r="A63" s="32"/>
      <c r="B63" s="41"/>
      <c r="C63" s="32"/>
      <c r="D63" s="32"/>
      <c r="E63" s="32"/>
      <c r="F63" s="32"/>
      <c r="G63" s="49">
        <f>SUM(G58:G62)</f>
        <v>292866</v>
      </c>
      <c r="H63" s="49">
        <f>SUM(H58:H62)</f>
        <v>62596</v>
      </c>
      <c r="I63" s="50">
        <f>SUM(I58:I62)</f>
        <v>355462</v>
      </c>
      <c r="J63" s="32"/>
      <c r="K63" s="32"/>
    </row>
    <row r="64" spans="1:11" ht="16.5">
      <c r="A64" s="32"/>
      <c r="B64" s="41"/>
      <c r="C64" s="32"/>
      <c r="D64" s="32"/>
      <c r="E64" s="32" t="s">
        <v>111</v>
      </c>
      <c r="F64" s="32"/>
      <c r="G64" s="50"/>
      <c r="H64" s="50"/>
      <c r="I64" s="50">
        <f>-H63</f>
        <v>-62596</v>
      </c>
      <c r="J64" s="32"/>
      <c r="K64" s="32"/>
    </row>
    <row r="65" spans="1:11" ht="16.5">
      <c r="A65" s="32"/>
      <c r="B65" s="41"/>
      <c r="C65" s="32"/>
      <c r="D65" s="32"/>
      <c r="E65" s="32" t="s">
        <v>164</v>
      </c>
      <c r="F65" s="32"/>
      <c r="G65" s="50"/>
      <c r="H65" s="50"/>
      <c r="I65" s="49">
        <f>SUM(I63:I64)</f>
        <v>292866</v>
      </c>
      <c r="J65" s="32"/>
      <c r="K65" s="32"/>
    </row>
    <row r="66" spans="1:11" ht="16.5">
      <c r="A66" s="32"/>
      <c r="B66" s="41"/>
      <c r="C66" s="32"/>
      <c r="D66" s="32"/>
      <c r="E66" s="32"/>
      <c r="F66" s="32"/>
      <c r="G66" s="32"/>
      <c r="H66" s="32"/>
      <c r="I66" s="32"/>
      <c r="J66" s="106"/>
      <c r="K66" s="32"/>
    </row>
    <row r="67" spans="1:11" ht="16.5">
      <c r="A67" s="32"/>
      <c r="B67" s="41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6.5">
      <c r="A68" s="32"/>
      <c r="B68" s="41"/>
      <c r="C68" s="32"/>
      <c r="D68" s="32"/>
      <c r="E68" s="35" t="s">
        <v>113</v>
      </c>
      <c r="F68" s="32"/>
      <c r="G68" s="32"/>
      <c r="H68" s="32"/>
      <c r="I68" s="46" t="s">
        <v>61</v>
      </c>
      <c r="J68" s="32"/>
      <c r="K68" s="32"/>
    </row>
    <row r="69" spans="1:11" ht="16.5">
      <c r="A69" s="32"/>
      <c r="B69" s="41"/>
      <c r="C69" s="32"/>
      <c r="D69" s="32"/>
      <c r="E69" s="32"/>
      <c r="F69" s="32"/>
      <c r="G69" s="32"/>
      <c r="H69" s="32"/>
      <c r="I69" s="51"/>
      <c r="J69" s="32"/>
      <c r="K69" s="32"/>
    </row>
    <row r="70" spans="1:11" ht="16.5">
      <c r="A70" s="32"/>
      <c r="B70" s="41"/>
      <c r="C70" s="32"/>
      <c r="D70" s="32"/>
      <c r="F70" s="32"/>
      <c r="G70" s="32"/>
      <c r="H70" s="32"/>
      <c r="I70" s="46" t="s">
        <v>66</v>
      </c>
      <c r="J70" s="32"/>
      <c r="K70" s="32"/>
    </row>
    <row r="71" spans="1:11" ht="16.5">
      <c r="A71" s="32"/>
      <c r="B71" s="41"/>
      <c r="C71" s="32"/>
      <c r="D71" s="32"/>
      <c r="E71" s="32"/>
      <c r="F71" s="32"/>
      <c r="G71" s="32"/>
      <c r="H71" s="32"/>
      <c r="I71" s="46"/>
      <c r="J71" s="32"/>
      <c r="K71" s="32"/>
    </row>
    <row r="72" spans="1:11" ht="16.5">
      <c r="A72" s="32"/>
      <c r="B72" s="41"/>
      <c r="C72" s="32"/>
      <c r="D72" s="32"/>
      <c r="E72" s="32" t="s">
        <v>112</v>
      </c>
      <c r="F72" s="32"/>
      <c r="G72" s="32"/>
      <c r="H72" s="32"/>
      <c r="I72" s="52">
        <f>3348+9987+191-515-36+515-81</f>
        <v>13409</v>
      </c>
      <c r="J72" s="32"/>
      <c r="K72" s="32"/>
    </row>
    <row r="73" spans="1:11" ht="16.5">
      <c r="A73" s="32"/>
      <c r="B73" s="41"/>
      <c r="C73" s="32"/>
      <c r="D73" s="32"/>
      <c r="E73" s="32" t="s">
        <v>107</v>
      </c>
      <c r="F73" s="32"/>
      <c r="G73" s="32"/>
      <c r="H73" s="32"/>
      <c r="I73" s="38">
        <f>1469+332</f>
        <v>1801</v>
      </c>
      <c r="J73" s="32"/>
      <c r="K73" s="32"/>
    </row>
    <row r="74" spans="1:11" ht="16.5">
      <c r="A74" s="32"/>
      <c r="B74" s="41"/>
      <c r="C74" s="32"/>
      <c r="D74" s="32"/>
      <c r="E74" s="32" t="s">
        <v>179</v>
      </c>
      <c r="F74" s="32"/>
      <c r="G74" s="32"/>
      <c r="H74" s="32"/>
      <c r="I74" s="38">
        <v>-549</v>
      </c>
      <c r="J74" s="32"/>
      <c r="K74" s="32"/>
    </row>
    <row r="75" spans="1:11" ht="16.5">
      <c r="A75" s="32"/>
      <c r="B75" s="41"/>
      <c r="C75" s="32"/>
      <c r="D75" s="32"/>
      <c r="E75" s="32" t="s">
        <v>108</v>
      </c>
      <c r="F75" s="32"/>
      <c r="G75" s="32"/>
      <c r="H75" s="32"/>
      <c r="I75" s="38">
        <f>1498+196-1</f>
        <v>1693</v>
      </c>
      <c r="J75" s="32"/>
      <c r="K75" s="32"/>
    </row>
    <row r="76" spans="1:11" ht="16.5">
      <c r="A76" s="32"/>
      <c r="B76" s="41"/>
      <c r="C76" s="32"/>
      <c r="D76" s="32"/>
      <c r="E76" s="32" t="s">
        <v>177</v>
      </c>
      <c r="F76" s="32"/>
      <c r="G76" s="32"/>
      <c r="H76" s="32"/>
      <c r="I76" s="53">
        <v>2884</v>
      </c>
      <c r="J76" s="32"/>
      <c r="K76" s="32"/>
    </row>
    <row r="77" spans="1:11" ht="16.5">
      <c r="A77" s="32"/>
      <c r="B77" s="41"/>
      <c r="C77" s="32"/>
      <c r="D77" s="32"/>
      <c r="E77" s="32"/>
      <c r="F77" s="32"/>
      <c r="G77" s="32"/>
      <c r="H77" s="32"/>
      <c r="I77" s="38">
        <f>SUM(I72:I76)</f>
        <v>19238</v>
      </c>
      <c r="J77" s="106"/>
      <c r="K77" s="32"/>
    </row>
    <row r="78" spans="1:11" ht="16.5">
      <c r="A78" s="32"/>
      <c r="B78" s="41"/>
      <c r="C78" s="32"/>
      <c r="D78" s="32"/>
      <c r="E78" s="32" t="s">
        <v>114</v>
      </c>
      <c r="F78" s="32"/>
      <c r="G78" s="32"/>
      <c r="H78" s="32"/>
      <c r="I78" s="38">
        <f>-6827+3125-91-1</f>
        <v>-3794</v>
      </c>
      <c r="J78" s="32"/>
      <c r="K78" s="32"/>
    </row>
    <row r="79" spans="1:11" ht="16.5">
      <c r="A79" s="32"/>
      <c r="B79" s="43"/>
      <c r="C79" s="32"/>
      <c r="D79" s="32"/>
      <c r="E79" s="32" t="s">
        <v>116</v>
      </c>
      <c r="F79" s="32"/>
      <c r="G79" s="32"/>
      <c r="H79" s="32"/>
      <c r="I79" s="38">
        <f>'P&amp;L'!G29</f>
        <v>128</v>
      </c>
      <c r="J79" s="32"/>
      <c r="K79" s="32"/>
    </row>
    <row r="80" spans="1:11" ht="16.5">
      <c r="A80" s="32"/>
      <c r="B80" s="43"/>
      <c r="C80" s="32"/>
      <c r="D80" s="32"/>
      <c r="E80" s="32" t="s">
        <v>115</v>
      </c>
      <c r="F80" s="32"/>
      <c r="G80" s="32"/>
      <c r="H80" s="32"/>
      <c r="I80" s="53">
        <f>'P&amp;L'!G31+'P&amp;L'!C33</f>
        <v>-13639</v>
      </c>
      <c r="J80" s="106"/>
      <c r="K80" s="32"/>
    </row>
    <row r="81" spans="1:11" ht="16.5">
      <c r="A81" s="32"/>
      <c r="B81" s="43"/>
      <c r="C81" s="32"/>
      <c r="D81" s="32"/>
      <c r="E81" s="32"/>
      <c r="F81" s="32"/>
      <c r="G81" s="32"/>
      <c r="H81" s="32"/>
      <c r="I81" s="54">
        <f>SUM(I77:I80)</f>
        <v>1933</v>
      </c>
      <c r="J81" s="38"/>
      <c r="K81" s="106"/>
    </row>
    <row r="82" spans="1:11" ht="16.5">
      <c r="A82" s="32"/>
      <c r="B82" s="43"/>
      <c r="C82" s="32"/>
      <c r="D82" s="32"/>
      <c r="E82" s="32" t="s">
        <v>16</v>
      </c>
      <c r="F82" s="32"/>
      <c r="G82" s="32"/>
      <c r="H82" s="32"/>
      <c r="I82" s="38">
        <f>'P&amp;L'!G39</f>
        <v>-1607</v>
      </c>
      <c r="J82" s="32"/>
      <c r="K82" s="32"/>
    </row>
    <row r="83" spans="1:11" ht="16.5">
      <c r="A83" s="32"/>
      <c r="B83" s="43"/>
      <c r="C83" s="32"/>
      <c r="D83" s="32"/>
      <c r="E83" s="32"/>
      <c r="F83" s="32"/>
      <c r="G83" s="32"/>
      <c r="H83" s="32"/>
      <c r="I83" s="49">
        <f>SUM(I81:I82)</f>
        <v>326</v>
      </c>
      <c r="J83" s="32"/>
      <c r="K83" s="32"/>
    </row>
    <row r="84" spans="1:11" ht="16.5">
      <c r="A84" s="32"/>
      <c r="B84" s="43"/>
      <c r="C84" s="32"/>
      <c r="D84" s="32"/>
      <c r="E84" s="32"/>
      <c r="F84" s="32"/>
      <c r="G84" s="32"/>
      <c r="H84" s="32"/>
      <c r="I84" s="50"/>
      <c r="J84" s="106"/>
      <c r="K84" s="32"/>
    </row>
    <row r="85" spans="1:11" ht="16.5">
      <c r="A85" s="32"/>
      <c r="B85" s="33"/>
      <c r="C85" s="32" t="s">
        <v>171</v>
      </c>
      <c r="D85" s="32" t="s">
        <v>178</v>
      </c>
      <c r="E85" s="32"/>
      <c r="F85" s="32"/>
      <c r="G85" s="32"/>
      <c r="H85" s="32"/>
      <c r="I85" s="32"/>
      <c r="J85" s="32"/>
      <c r="K85" s="32"/>
    </row>
    <row r="86" spans="1:11" ht="16.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16.5">
      <c r="A87" s="42">
        <v>9</v>
      </c>
      <c r="B87" s="35" t="s">
        <v>70</v>
      </c>
      <c r="C87" s="32"/>
      <c r="D87" s="32"/>
      <c r="E87" s="32"/>
      <c r="F87" s="32"/>
      <c r="G87" s="32"/>
      <c r="H87" s="32"/>
      <c r="I87" s="32"/>
      <c r="J87" s="32"/>
      <c r="K87" s="32"/>
    </row>
    <row r="88" spans="1:11" ht="16.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ht="16.5">
      <c r="A89" s="32"/>
      <c r="B89" s="32" t="s">
        <v>140</v>
      </c>
      <c r="C89" s="32"/>
      <c r="D89" s="32"/>
      <c r="E89" s="32"/>
      <c r="F89" s="32"/>
      <c r="G89" s="32"/>
      <c r="H89" s="32"/>
      <c r="I89" s="32"/>
      <c r="J89" s="32"/>
      <c r="K89" s="32"/>
    </row>
    <row r="90" spans="1:11" ht="16.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ht="16.5">
      <c r="A91" s="44" t="s">
        <v>71</v>
      </c>
      <c r="B91" s="35" t="s">
        <v>185</v>
      </c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6.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ht="16.5">
      <c r="A93" s="32"/>
      <c r="B93" s="32" t="s">
        <v>283</v>
      </c>
      <c r="C93" s="32"/>
      <c r="D93" s="32"/>
      <c r="E93" s="32"/>
      <c r="F93" s="32"/>
      <c r="G93" s="32"/>
      <c r="H93" s="32"/>
      <c r="I93" s="32"/>
      <c r="J93" s="32"/>
      <c r="K93" s="32"/>
    </row>
    <row r="94" spans="1:11" ht="16.5">
      <c r="A94" s="32"/>
      <c r="B94" s="32" t="s">
        <v>284</v>
      </c>
      <c r="C94" s="32"/>
      <c r="D94" s="32"/>
      <c r="E94" s="32"/>
      <c r="F94" s="32"/>
      <c r="G94" s="32"/>
      <c r="H94" s="32"/>
      <c r="I94" s="32"/>
      <c r="J94" s="32"/>
      <c r="K94" s="32"/>
    </row>
    <row r="95" spans="1:11" ht="16.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1:11" ht="16.5">
      <c r="A96" s="32"/>
      <c r="B96" s="104" t="s">
        <v>19</v>
      </c>
      <c r="C96" s="32" t="s">
        <v>291</v>
      </c>
      <c r="D96" s="32"/>
      <c r="E96" s="32"/>
      <c r="F96" s="32"/>
      <c r="G96" s="32"/>
      <c r="H96" s="32"/>
      <c r="I96" s="32"/>
      <c r="J96" s="32"/>
      <c r="K96" s="32"/>
    </row>
    <row r="97" spans="1:11" ht="16.5">
      <c r="A97" s="32"/>
      <c r="C97" s="32" t="s">
        <v>292</v>
      </c>
      <c r="D97" s="32"/>
      <c r="E97" s="32"/>
      <c r="F97" s="32"/>
      <c r="G97" s="32"/>
      <c r="H97" s="32"/>
      <c r="I97" s="32"/>
      <c r="J97" s="32"/>
      <c r="K97" s="32"/>
    </row>
    <row r="98" spans="1:11" ht="16.5">
      <c r="A98" s="32"/>
      <c r="C98" s="32" t="s">
        <v>293</v>
      </c>
      <c r="D98" s="32"/>
      <c r="E98" s="32"/>
      <c r="F98" s="32"/>
      <c r="G98" s="32"/>
      <c r="H98" s="32"/>
      <c r="I98" s="32"/>
      <c r="J98" s="32"/>
      <c r="K98" s="32"/>
    </row>
    <row r="99" spans="1:11" ht="16.5">
      <c r="A99" s="32"/>
      <c r="C99" s="32" t="s">
        <v>294</v>
      </c>
      <c r="D99" s="32"/>
      <c r="E99" s="32"/>
      <c r="F99" s="32"/>
      <c r="G99" s="32"/>
      <c r="H99" s="32"/>
      <c r="I99" s="32"/>
      <c r="J99" s="32"/>
      <c r="K99" s="32"/>
    </row>
    <row r="100" spans="1:11" ht="16.5">
      <c r="A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ht="16.5">
      <c r="A101" s="32"/>
      <c r="B101" s="32"/>
      <c r="C101" s="32" t="s">
        <v>285</v>
      </c>
      <c r="D101" s="32"/>
      <c r="E101" s="32"/>
      <c r="F101" s="32"/>
      <c r="G101" s="32"/>
      <c r="H101" s="32"/>
      <c r="I101" s="32"/>
      <c r="J101" s="32"/>
      <c r="K101" s="32"/>
    </row>
    <row r="102" spans="1:11" ht="16.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ht="16.5">
      <c r="A103" s="32"/>
      <c r="B103" s="32"/>
      <c r="C103" s="32" t="s">
        <v>286</v>
      </c>
      <c r="D103" s="32" t="s">
        <v>342</v>
      </c>
      <c r="E103" s="32"/>
      <c r="F103" s="32"/>
      <c r="G103" s="32"/>
      <c r="H103" s="32"/>
      <c r="I103" s="32"/>
      <c r="J103" s="32"/>
      <c r="K103" s="32"/>
    </row>
    <row r="104" spans="1:11" ht="16.5">
      <c r="A104" s="32"/>
      <c r="B104" s="32"/>
      <c r="C104" s="32" t="s">
        <v>289</v>
      </c>
      <c r="D104" s="32" t="s">
        <v>287</v>
      </c>
      <c r="E104" s="32"/>
      <c r="F104" s="32"/>
      <c r="G104" s="32"/>
      <c r="H104" s="32"/>
      <c r="I104" s="32"/>
      <c r="J104" s="32"/>
      <c r="K104" s="32"/>
    </row>
    <row r="105" spans="1:11" ht="16.5">
      <c r="A105" s="32"/>
      <c r="B105" s="32"/>
      <c r="C105" s="32"/>
      <c r="D105" s="32" t="s">
        <v>288</v>
      </c>
      <c r="E105" s="32"/>
      <c r="F105" s="32"/>
      <c r="G105" s="32"/>
      <c r="H105" s="32"/>
      <c r="I105" s="32"/>
      <c r="J105" s="32"/>
      <c r="K105" s="32"/>
    </row>
    <row r="106" spans="1:11" ht="16.5">
      <c r="A106" s="32"/>
      <c r="B106" s="32"/>
      <c r="C106" s="32" t="s">
        <v>297</v>
      </c>
      <c r="D106" s="32" t="s">
        <v>295</v>
      </c>
      <c r="E106" s="32"/>
      <c r="F106" s="32"/>
      <c r="G106" s="32"/>
      <c r="H106" s="32"/>
      <c r="I106" s="32"/>
      <c r="J106" s="32"/>
      <c r="K106" s="32"/>
    </row>
    <row r="107" spans="1:11" ht="16.5">
      <c r="A107" s="32"/>
      <c r="B107" s="32"/>
      <c r="C107" s="32"/>
      <c r="D107" s="32" t="s">
        <v>296</v>
      </c>
      <c r="E107" s="32"/>
      <c r="F107" s="32"/>
      <c r="G107" s="32"/>
      <c r="H107" s="32"/>
      <c r="I107" s="32"/>
      <c r="J107" s="32"/>
      <c r="K107" s="32"/>
    </row>
    <row r="108" spans="1:11" ht="16.5">
      <c r="A108" s="32"/>
      <c r="B108" s="32"/>
      <c r="C108" s="32" t="s">
        <v>299</v>
      </c>
      <c r="D108" s="32" t="s">
        <v>298</v>
      </c>
      <c r="E108" s="32"/>
      <c r="F108" s="32"/>
      <c r="G108" s="32"/>
      <c r="H108" s="32"/>
      <c r="I108" s="32"/>
      <c r="J108" s="32"/>
      <c r="K108" s="32"/>
    </row>
    <row r="109" spans="1:11" ht="16.5">
      <c r="A109" s="32"/>
      <c r="B109" s="32"/>
      <c r="C109" s="32"/>
      <c r="D109" s="32" t="s">
        <v>296</v>
      </c>
      <c r="E109" s="32"/>
      <c r="F109" s="32"/>
      <c r="G109" s="32"/>
      <c r="H109" s="32"/>
      <c r="I109" s="32"/>
      <c r="J109" s="32"/>
      <c r="K109" s="32"/>
    </row>
    <row r="110" spans="1:11" ht="16.5">
      <c r="A110" s="32"/>
      <c r="B110" s="32"/>
      <c r="C110" s="32" t="s">
        <v>301</v>
      </c>
      <c r="D110" s="32" t="s">
        <v>300</v>
      </c>
      <c r="E110" s="32"/>
      <c r="F110" s="32"/>
      <c r="G110" s="32"/>
      <c r="H110" s="32"/>
      <c r="I110" s="32"/>
      <c r="J110" s="32"/>
      <c r="K110" s="32"/>
    </row>
    <row r="111" spans="1:11" ht="16.5">
      <c r="A111" s="32"/>
      <c r="B111" s="32"/>
      <c r="C111" s="30" t="s">
        <v>302</v>
      </c>
      <c r="D111" s="32" t="s">
        <v>303</v>
      </c>
      <c r="E111" s="32"/>
      <c r="F111" s="32"/>
      <c r="G111" s="32"/>
      <c r="H111" s="32"/>
      <c r="I111" s="32"/>
      <c r="J111" s="32"/>
      <c r="K111" s="32"/>
    </row>
    <row r="112" spans="1:11" ht="16.5">
      <c r="A112" s="32"/>
      <c r="B112" s="32"/>
      <c r="C112" s="32"/>
      <c r="D112" s="32" t="s">
        <v>290</v>
      </c>
      <c r="E112" s="32"/>
      <c r="F112" s="32"/>
      <c r="G112" s="32"/>
      <c r="H112" s="32"/>
      <c r="I112" s="32"/>
      <c r="J112" s="32"/>
      <c r="K112" s="32"/>
    </row>
    <row r="113" spans="1:11" ht="16.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1:11" ht="16.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ht="16.5">
      <c r="A115" s="44" t="s">
        <v>72</v>
      </c>
      <c r="B115" s="35" t="s">
        <v>34</v>
      </c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ht="16.5">
      <c r="A116" s="32"/>
      <c r="B116" s="35"/>
      <c r="C116" s="32"/>
      <c r="D116" s="32"/>
      <c r="E116" s="32"/>
      <c r="F116" s="32"/>
      <c r="G116" s="32"/>
      <c r="H116" s="32"/>
      <c r="I116" s="32"/>
      <c r="J116" s="32"/>
      <c r="K116" s="32"/>
    </row>
    <row r="117" spans="1:11" ht="16.5">
      <c r="A117" s="32"/>
      <c r="B117" s="41" t="s">
        <v>205</v>
      </c>
      <c r="C117" s="32"/>
      <c r="D117" s="32"/>
      <c r="E117" s="32"/>
      <c r="F117" s="32"/>
      <c r="G117" s="32"/>
      <c r="H117" s="32"/>
      <c r="I117" s="32"/>
      <c r="J117" s="32"/>
      <c r="K117" s="32"/>
    </row>
    <row r="118" spans="1:11" ht="16.5">
      <c r="A118" s="32"/>
      <c r="B118" s="35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1:11" ht="16.5">
      <c r="A119" s="32"/>
      <c r="B119" s="89" t="s">
        <v>216</v>
      </c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1:11" ht="16.5">
      <c r="A120" s="32"/>
      <c r="B120" s="89" t="s">
        <v>361</v>
      </c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1:11" ht="16.5">
      <c r="A121" s="32"/>
      <c r="B121" s="89" t="s">
        <v>312</v>
      </c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1:11" ht="16.5">
      <c r="A122" s="32"/>
      <c r="B122" s="89" t="s">
        <v>313</v>
      </c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ht="16.5">
      <c r="A123" s="32"/>
      <c r="B123" s="35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ht="16.5">
      <c r="A124" s="32"/>
      <c r="B124" s="32" t="s">
        <v>362</v>
      </c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ht="16.5">
      <c r="A125" s="32"/>
      <c r="B125" s="32" t="s">
        <v>310</v>
      </c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ht="16.5">
      <c r="A126" s="32"/>
      <c r="B126" s="32" t="s">
        <v>311</v>
      </c>
      <c r="C126" s="32"/>
      <c r="D126" s="32"/>
      <c r="E126" s="32"/>
      <c r="F126" s="32"/>
      <c r="G126" s="32"/>
      <c r="H126" s="32"/>
      <c r="I126" s="32"/>
      <c r="J126" s="32"/>
      <c r="K126" s="32"/>
    </row>
    <row r="127" spans="1:11" ht="16.5">
      <c r="A127" s="32"/>
      <c r="B127" s="78"/>
      <c r="C127" s="32"/>
      <c r="D127" s="32"/>
      <c r="E127" s="32"/>
      <c r="F127" s="32"/>
      <c r="G127" s="32"/>
      <c r="H127" s="32"/>
      <c r="I127" s="32"/>
      <c r="J127" s="32"/>
      <c r="K127" s="32"/>
    </row>
    <row r="128" spans="1:11" ht="16.5">
      <c r="A128" s="32"/>
      <c r="B128" s="78"/>
      <c r="C128" s="32"/>
      <c r="D128" s="32"/>
      <c r="E128" s="32"/>
      <c r="F128" s="32"/>
      <c r="G128" s="32"/>
      <c r="H128" s="32"/>
      <c r="I128" s="32"/>
      <c r="J128" s="32"/>
      <c r="K128" s="32"/>
    </row>
    <row r="129" spans="1:11" ht="16.5">
      <c r="A129" s="34" t="s">
        <v>73</v>
      </c>
      <c r="B129" s="56" t="s">
        <v>74</v>
      </c>
      <c r="C129" s="32"/>
      <c r="D129" s="32"/>
      <c r="E129" s="32"/>
      <c r="F129" s="32"/>
      <c r="G129" s="32"/>
      <c r="H129" s="32"/>
      <c r="I129" s="32"/>
      <c r="J129" s="32"/>
      <c r="K129" s="32"/>
    </row>
    <row r="130" spans="1:11" ht="16.5">
      <c r="A130" s="32"/>
      <c r="B130" s="55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ht="16.5">
      <c r="A131" s="32"/>
      <c r="B131" s="57" t="s">
        <v>319</v>
      </c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1:11" ht="16.5">
      <c r="A132" s="32"/>
      <c r="B132" s="57" t="s">
        <v>320</v>
      </c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1:11" ht="16.5">
      <c r="A133" s="32"/>
      <c r="B133" s="55"/>
      <c r="C133" s="32"/>
      <c r="D133" s="32"/>
      <c r="E133" s="32"/>
      <c r="F133" s="32"/>
      <c r="G133" s="32"/>
      <c r="H133" s="32"/>
      <c r="I133" s="32"/>
      <c r="J133" s="32"/>
      <c r="K133" s="32"/>
    </row>
    <row r="134" spans="1:11" ht="16.5">
      <c r="A134" s="34" t="s">
        <v>75</v>
      </c>
      <c r="B134" s="35" t="s">
        <v>251</v>
      </c>
      <c r="C134" s="35"/>
      <c r="D134" s="35"/>
      <c r="E134" s="32"/>
      <c r="F134" s="32"/>
      <c r="G134" s="32"/>
      <c r="H134" s="32"/>
      <c r="I134" s="32"/>
      <c r="J134" s="32"/>
      <c r="K134" s="32"/>
    </row>
    <row r="135" spans="1:11" ht="16.5">
      <c r="A135" s="32"/>
      <c r="B135" s="35"/>
      <c r="C135" s="35"/>
      <c r="D135" s="35"/>
      <c r="E135" s="32"/>
      <c r="F135" s="32"/>
      <c r="G135" s="32"/>
      <c r="H135" s="32"/>
      <c r="I135" s="32"/>
      <c r="J135" s="32"/>
      <c r="K135" s="32"/>
    </row>
    <row r="136" spans="1:11" ht="16.5">
      <c r="A136" s="32"/>
      <c r="B136" s="40" t="s">
        <v>22</v>
      </c>
      <c r="C136" s="35"/>
      <c r="D136" s="35"/>
      <c r="E136" s="32"/>
      <c r="F136" s="32"/>
      <c r="G136" s="32"/>
      <c r="H136" s="32"/>
      <c r="I136" s="32"/>
      <c r="J136" s="32"/>
      <c r="K136" s="32"/>
    </row>
    <row r="137" spans="1:11" ht="16.5">
      <c r="A137" s="32"/>
      <c r="B137" s="35"/>
      <c r="C137" s="35"/>
      <c r="D137" s="35"/>
      <c r="E137" s="32"/>
      <c r="F137" s="32"/>
      <c r="H137" s="93" t="s">
        <v>23</v>
      </c>
      <c r="I137" s="93" t="s">
        <v>24</v>
      </c>
      <c r="K137" s="32"/>
    </row>
    <row r="138" spans="1:11" ht="16.5">
      <c r="A138" s="32"/>
      <c r="B138" s="35"/>
      <c r="C138" s="35"/>
      <c r="D138" s="35"/>
      <c r="E138" s="32"/>
      <c r="F138" s="32"/>
      <c r="H138" s="37" t="s">
        <v>25</v>
      </c>
      <c r="I138" s="37" t="s">
        <v>50</v>
      </c>
      <c r="K138" s="32"/>
    </row>
    <row r="139" spans="1:11" ht="16.5">
      <c r="A139" s="34"/>
      <c r="B139" s="35"/>
      <c r="C139" s="35"/>
      <c r="D139" s="35"/>
      <c r="E139" s="32"/>
      <c r="F139" s="32"/>
      <c r="H139" s="93" t="s">
        <v>321</v>
      </c>
      <c r="I139" s="93" t="s">
        <v>321</v>
      </c>
      <c r="K139" s="32"/>
    </row>
    <row r="140" spans="1:11" ht="16.5">
      <c r="A140" s="34"/>
      <c r="B140" s="35"/>
      <c r="C140" s="35"/>
      <c r="D140" s="35"/>
      <c r="E140" s="32"/>
      <c r="F140" s="32"/>
      <c r="H140" s="94" t="s">
        <v>66</v>
      </c>
      <c r="I140" s="94" t="s">
        <v>66</v>
      </c>
      <c r="K140" s="32"/>
    </row>
    <row r="141" spans="1:11" ht="16.5">
      <c r="A141" s="34"/>
      <c r="B141" s="40" t="s">
        <v>26</v>
      </c>
      <c r="C141" s="40"/>
      <c r="D141" s="40"/>
      <c r="E141" s="40"/>
      <c r="F141" s="32"/>
      <c r="H141" s="95">
        <v>3064</v>
      </c>
      <c r="I141" s="95">
        <v>3064</v>
      </c>
      <c r="K141" s="32"/>
    </row>
    <row r="142" spans="1:11" ht="16.5">
      <c r="A142" s="34"/>
      <c r="B142" s="40" t="s">
        <v>27</v>
      </c>
      <c r="C142" s="40"/>
      <c r="D142" s="40"/>
      <c r="E142" s="40"/>
      <c r="F142" s="32"/>
      <c r="H142" s="96">
        <f>-11127+8426</f>
        <v>-2701</v>
      </c>
      <c r="I142" s="96">
        <f>-11127+8426</f>
        <v>-2701</v>
      </c>
      <c r="K142" s="32"/>
    </row>
    <row r="143" spans="1:11" ht="16.5">
      <c r="A143" s="34"/>
      <c r="B143" s="40"/>
      <c r="C143" s="40"/>
      <c r="D143" s="40"/>
      <c r="E143" s="40"/>
      <c r="F143" s="32"/>
      <c r="H143" s="95">
        <f>+H141+H142</f>
        <v>363</v>
      </c>
      <c r="I143" s="95">
        <f>+I141+I142</f>
        <v>363</v>
      </c>
      <c r="K143" s="32"/>
    </row>
    <row r="144" spans="1:11" ht="16.5">
      <c r="A144" s="34"/>
      <c r="B144" s="40" t="s">
        <v>129</v>
      </c>
      <c r="C144" s="40"/>
      <c r="D144" s="40"/>
      <c r="E144" s="40"/>
      <c r="F144" s="32"/>
      <c r="H144" s="96">
        <v>1244</v>
      </c>
      <c r="I144" s="96">
        <v>1244</v>
      </c>
      <c r="J144" s="107"/>
      <c r="K144" s="32"/>
    </row>
    <row r="145" spans="1:11" ht="16.5">
      <c r="A145" s="34"/>
      <c r="B145" s="40"/>
      <c r="C145" s="40"/>
      <c r="D145" s="40"/>
      <c r="E145" s="40"/>
      <c r="F145" s="32"/>
      <c r="G145" s="107"/>
      <c r="H145" s="97">
        <f>+H143+H144</f>
        <v>1607</v>
      </c>
      <c r="I145" s="97">
        <f>+I143+I144</f>
        <v>1607</v>
      </c>
      <c r="K145" s="32"/>
    </row>
    <row r="146" spans="1:11" ht="16.5">
      <c r="A146" s="34"/>
      <c r="B146" s="83"/>
      <c r="C146" s="84"/>
      <c r="D146" s="40"/>
      <c r="E146" s="40"/>
      <c r="F146" s="32"/>
      <c r="G146" s="58"/>
      <c r="H146" s="58"/>
      <c r="K146" s="33"/>
    </row>
    <row r="147" spans="1:11" ht="16.5">
      <c r="A147" s="34"/>
      <c r="B147" s="83"/>
      <c r="C147" s="84"/>
      <c r="D147" s="35"/>
      <c r="E147" s="32"/>
      <c r="F147" s="32"/>
      <c r="G147" s="32"/>
      <c r="H147" s="32"/>
      <c r="I147" s="32"/>
      <c r="J147" s="32"/>
      <c r="K147" s="33"/>
    </row>
    <row r="148" spans="1:11" ht="16.5">
      <c r="A148" s="34"/>
      <c r="B148" s="41" t="s">
        <v>235</v>
      </c>
      <c r="K148" s="33"/>
    </row>
    <row r="149" spans="1:11" ht="16.5">
      <c r="A149" s="34"/>
      <c r="B149" s="43" t="s">
        <v>239</v>
      </c>
      <c r="K149" s="33"/>
    </row>
    <row r="150" spans="1:11" ht="16.5">
      <c r="A150" s="34"/>
      <c r="B150" s="43" t="s">
        <v>240</v>
      </c>
      <c r="K150" s="33"/>
    </row>
    <row r="151" spans="1:11" ht="16.5">
      <c r="A151" s="34"/>
      <c r="B151" s="43"/>
      <c r="K151" s="33"/>
    </row>
    <row r="152" spans="1:11" ht="16.5">
      <c r="A152" s="34" t="s">
        <v>78</v>
      </c>
      <c r="B152" s="44" t="s">
        <v>48</v>
      </c>
      <c r="C152" s="35"/>
      <c r="D152" s="35"/>
      <c r="E152" s="35"/>
      <c r="F152" s="35"/>
      <c r="G152" s="35"/>
      <c r="H152" s="32"/>
      <c r="I152" s="32"/>
      <c r="J152" s="32"/>
      <c r="K152" s="32"/>
    </row>
    <row r="153" spans="1:11" ht="16.5">
      <c r="A153" s="34"/>
      <c r="B153" s="35"/>
      <c r="C153" s="35"/>
      <c r="D153" s="35"/>
      <c r="E153" s="35"/>
      <c r="F153" s="35"/>
      <c r="G153" s="35"/>
      <c r="H153" s="32"/>
      <c r="I153" s="32"/>
      <c r="J153" s="32"/>
      <c r="K153" s="32"/>
    </row>
    <row r="154" spans="1:11" ht="16.5">
      <c r="A154" s="36"/>
      <c r="B154" s="41" t="s">
        <v>187</v>
      </c>
      <c r="C154" s="32"/>
      <c r="D154" s="32"/>
      <c r="E154" s="32"/>
      <c r="F154" s="32"/>
      <c r="G154" s="32"/>
      <c r="H154" s="32"/>
      <c r="I154" s="32"/>
      <c r="J154" s="32"/>
      <c r="K154" s="32"/>
    </row>
    <row r="155" spans="1:11" ht="16.5">
      <c r="A155" s="34"/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1:11" ht="16.5">
      <c r="A156" s="34"/>
      <c r="B156" s="41"/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1:11" ht="16.5">
      <c r="A157" s="34" t="s">
        <v>79</v>
      </c>
      <c r="B157" s="35" t="s">
        <v>28</v>
      </c>
      <c r="C157" s="35"/>
      <c r="D157" s="35"/>
      <c r="E157" s="35"/>
      <c r="F157" s="35"/>
      <c r="G157" s="32"/>
      <c r="H157" s="32"/>
      <c r="I157" s="32"/>
      <c r="J157" s="32"/>
      <c r="K157" s="32"/>
    </row>
    <row r="158" spans="1:11" ht="16.5">
      <c r="A158" s="34"/>
      <c r="B158" s="35"/>
      <c r="C158" s="35"/>
      <c r="D158" s="35"/>
      <c r="E158" s="35"/>
      <c r="F158" s="35"/>
      <c r="G158" s="32"/>
      <c r="H158" s="32"/>
      <c r="I158" s="32"/>
      <c r="J158" s="32"/>
      <c r="K158" s="32"/>
    </row>
    <row r="159" spans="2:11" s="33" customFormat="1" ht="16.5">
      <c r="B159" s="32" t="s">
        <v>49</v>
      </c>
      <c r="C159" s="41" t="s">
        <v>186</v>
      </c>
      <c r="D159" s="35"/>
      <c r="E159" s="35"/>
      <c r="F159" s="35"/>
      <c r="G159" s="32"/>
      <c r="H159" s="32"/>
      <c r="I159" s="32"/>
      <c r="J159" s="32"/>
      <c r="K159" s="32"/>
    </row>
    <row r="160" spans="2:11" s="33" customFormat="1" ht="16.5">
      <c r="B160" s="35"/>
      <c r="C160" s="35"/>
      <c r="D160" s="35"/>
      <c r="E160" s="35"/>
      <c r="F160" s="35"/>
      <c r="G160" s="32"/>
      <c r="H160" s="32"/>
      <c r="I160" s="32"/>
      <c r="J160" s="32"/>
      <c r="K160" s="32"/>
    </row>
    <row r="161" spans="2:11" s="33" customFormat="1" ht="16.5">
      <c r="B161" s="43" t="s">
        <v>44</v>
      </c>
      <c r="C161" s="41" t="s">
        <v>366</v>
      </c>
      <c r="D161" s="32"/>
      <c r="E161" s="32"/>
      <c r="F161" s="32"/>
      <c r="G161" s="32"/>
      <c r="H161" s="32"/>
      <c r="I161" s="32"/>
      <c r="J161" s="32"/>
      <c r="K161" s="32"/>
    </row>
    <row r="162" spans="2:11" s="33" customFormat="1" ht="16.5">
      <c r="B162" s="32"/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2:11" s="33" customFormat="1" ht="16.5">
      <c r="B163" s="32"/>
      <c r="C163" s="32"/>
      <c r="D163" s="32"/>
      <c r="E163" s="32"/>
      <c r="F163" s="32"/>
      <c r="G163" s="32"/>
      <c r="H163" s="32"/>
      <c r="I163" s="59" t="s">
        <v>15</v>
      </c>
      <c r="J163" s="32"/>
      <c r="K163" s="32"/>
    </row>
    <row r="164" spans="2:11" s="33" customFormat="1" ht="16.5">
      <c r="B164" s="32"/>
      <c r="C164" s="32" t="s">
        <v>29</v>
      </c>
      <c r="D164" s="32" t="s">
        <v>180</v>
      </c>
      <c r="G164" s="32"/>
      <c r="H164" s="32"/>
      <c r="I164" s="38">
        <v>134426</v>
      </c>
      <c r="J164" s="32"/>
      <c r="K164" s="32"/>
    </row>
    <row r="165" spans="2:11" s="33" customFormat="1" ht="16.5">
      <c r="B165" s="32"/>
      <c r="C165" s="32" t="s">
        <v>30</v>
      </c>
      <c r="D165" s="32" t="s">
        <v>31</v>
      </c>
      <c r="G165" s="32"/>
      <c r="H165" s="32"/>
      <c r="I165" s="38">
        <f>102248+1788</f>
        <v>104036</v>
      </c>
      <c r="J165" s="32"/>
      <c r="K165" s="32"/>
    </row>
    <row r="166" spans="2:11" s="33" customFormat="1" ht="16.5">
      <c r="B166" s="32"/>
      <c r="C166" s="32" t="s">
        <v>32</v>
      </c>
      <c r="D166" s="32" t="s">
        <v>33</v>
      </c>
      <c r="G166" s="32"/>
      <c r="H166" s="32"/>
      <c r="I166" s="38">
        <f>41548.522*1.6</f>
        <v>66477.6352</v>
      </c>
      <c r="J166" s="32"/>
      <c r="K166" s="32"/>
    </row>
    <row r="167" spans="2:11" s="33" customFormat="1" ht="16.5">
      <c r="B167" s="32"/>
      <c r="C167" s="32"/>
      <c r="D167" s="32"/>
      <c r="G167" s="32"/>
      <c r="H167" s="32"/>
      <c r="I167" s="38"/>
      <c r="J167" s="32"/>
      <c r="K167" s="32"/>
    </row>
    <row r="168" spans="2:11" s="33" customFormat="1" ht="16.5">
      <c r="B168" s="32" t="s">
        <v>241</v>
      </c>
      <c r="C168" s="32"/>
      <c r="D168" s="32"/>
      <c r="G168" s="32"/>
      <c r="H168" s="32"/>
      <c r="I168" s="38"/>
      <c r="J168" s="32"/>
      <c r="K168" s="32"/>
    </row>
    <row r="169" spans="2:11" s="33" customFormat="1" ht="16.5">
      <c r="B169" s="32" t="s">
        <v>363</v>
      </c>
      <c r="C169" s="32"/>
      <c r="D169" s="32"/>
      <c r="G169" s="32"/>
      <c r="H169" s="32"/>
      <c r="I169" s="38"/>
      <c r="J169" s="32"/>
      <c r="K169" s="32"/>
    </row>
    <row r="170" spans="2:11" s="33" customFormat="1" ht="16.5">
      <c r="B170" s="32"/>
      <c r="C170" s="32"/>
      <c r="D170" s="32"/>
      <c r="G170" s="32"/>
      <c r="H170" s="32"/>
      <c r="I170" s="38"/>
      <c r="J170" s="32"/>
      <c r="K170" s="32"/>
    </row>
    <row r="171" s="33" customFormat="1" ht="16.5"/>
    <row r="172" spans="1:11" s="33" customFormat="1" ht="16.5">
      <c r="A172" s="44" t="s">
        <v>136</v>
      </c>
      <c r="B172" s="35" t="s">
        <v>35</v>
      </c>
      <c r="C172" s="35"/>
      <c r="D172" s="35"/>
      <c r="E172" s="35"/>
      <c r="F172" s="35"/>
      <c r="G172" s="32"/>
      <c r="H172" s="32"/>
      <c r="I172" s="32"/>
      <c r="J172" s="32"/>
      <c r="K172" s="32"/>
    </row>
    <row r="173" spans="1:11" s="33" customFormat="1" ht="16.5">
      <c r="A173" s="36"/>
      <c r="B173" s="32"/>
      <c r="C173" s="32"/>
      <c r="D173" s="32"/>
      <c r="E173" s="32"/>
      <c r="F173" s="32"/>
      <c r="G173" s="32"/>
      <c r="H173" s="32"/>
      <c r="I173" s="32"/>
      <c r="J173" s="32"/>
      <c r="K173" s="32"/>
    </row>
    <row r="174" spans="1:11" s="33" customFormat="1" ht="16.5">
      <c r="A174" s="36"/>
      <c r="B174" s="41" t="s">
        <v>215</v>
      </c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1:11" s="33" customFormat="1" ht="16.5">
      <c r="A175" s="36"/>
      <c r="B175" s="41"/>
      <c r="C175" s="32"/>
      <c r="D175" s="32"/>
      <c r="E175" s="32"/>
      <c r="F175" s="32"/>
      <c r="G175" s="32"/>
      <c r="H175" s="32"/>
      <c r="I175" s="32"/>
      <c r="J175" s="32"/>
      <c r="K175" s="32"/>
    </row>
    <row r="176" spans="1:11" s="33" customFormat="1" ht="16.5">
      <c r="A176" s="36"/>
      <c r="B176" s="43" t="s">
        <v>206</v>
      </c>
      <c r="C176" s="32"/>
      <c r="D176" s="32"/>
      <c r="E176" s="32"/>
      <c r="F176" s="32"/>
      <c r="G176" s="32"/>
      <c r="H176" s="32"/>
      <c r="I176" s="32"/>
      <c r="J176" s="32"/>
      <c r="K176" s="32"/>
    </row>
    <row r="177" spans="1:11" s="33" customFormat="1" ht="16.5">
      <c r="A177" s="36"/>
      <c r="B177" s="43"/>
      <c r="C177" s="32"/>
      <c r="D177" s="32"/>
      <c r="E177" s="32"/>
      <c r="F177" s="32"/>
      <c r="G177" s="32"/>
      <c r="H177" s="32"/>
      <c r="I177" s="32"/>
      <c r="J177" s="32"/>
      <c r="K177" s="32"/>
    </row>
    <row r="178" spans="1:11" s="33" customFormat="1" ht="16.5">
      <c r="A178" s="32" t="s">
        <v>130</v>
      </c>
      <c r="B178" s="89" t="s">
        <v>216</v>
      </c>
      <c r="C178" s="32"/>
      <c r="D178" s="32"/>
      <c r="E178" s="32"/>
      <c r="F178" s="32"/>
      <c r="G178" s="32"/>
      <c r="H178" s="32"/>
      <c r="I178" s="32"/>
      <c r="J178" s="32"/>
      <c r="K178" s="32"/>
    </row>
    <row r="179" spans="1:11" s="33" customFormat="1" ht="16.5">
      <c r="A179" s="36"/>
      <c r="B179" s="89" t="s">
        <v>217</v>
      </c>
      <c r="C179" s="32"/>
      <c r="D179" s="32"/>
      <c r="E179" s="32"/>
      <c r="F179" s="32"/>
      <c r="G179" s="32"/>
      <c r="H179" s="32"/>
      <c r="I179" s="32"/>
      <c r="J179" s="32"/>
      <c r="K179" s="32"/>
    </row>
    <row r="180" spans="1:11" s="33" customFormat="1" ht="16.5">
      <c r="A180" s="36"/>
      <c r="B180" s="89" t="s">
        <v>218</v>
      </c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1:11" s="33" customFormat="1" ht="16.5">
      <c r="A181" s="36"/>
      <c r="B181" s="89" t="s">
        <v>219</v>
      </c>
      <c r="C181" s="32"/>
      <c r="D181" s="32"/>
      <c r="E181" s="32"/>
      <c r="F181" s="32"/>
      <c r="G181" s="32"/>
      <c r="H181" s="32"/>
      <c r="I181" s="32"/>
      <c r="J181" s="32"/>
      <c r="K181" s="32"/>
    </row>
    <row r="182" spans="1:11" s="33" customFormat="1" ht="16.5">
      <c r="A182" s="36"/>
      <c r="B182" s="78"/>
      <c r="C182" s="32"/>
      <c r="D182" s="32"/>
      <c r="E182" s="32"/>
      <c r="F182" s="32"/>
      <c r="G182" s="32"/>
      <c r="H182" s="32"/>
      <c r="I182" s="32"/>
      <c r="J182" s="32"/>
      <c r="K182" s="32"/>
    </row>
    <row r="183" spans="1:11" s="33" customFormat="1" ht="16.5">
      <c r="A183" s="36"/>
      <c r="B183" s="78" t="s">
        <v>214</v>
      </c>
      <c r="C183" s="32"/>
      <c r="D183" s="32"/>
      <c r="E183" s="32"/>
      <c r="F183" s="32"/>
      <c r="G183" s="32"/>
      <c r="H183" s="32"/>
      <c r="I183" s="32"/>
      <c r="J183" s="32"/>
      <c r="K183" s="32"/>
    </row>
    <row r="184" spans="1:11" s="33" customFormat="1" ht="16.5">
      <c r="A184" s="36"/>
      <c r="B184" s="78" t="s">
        <v>304</v>
      </c>
      <c r="C184" s="32"/>
      <c r="D184" s="32"/>
      <c r="E184" s="32"/>
      <c r="F184" s="32"/>
      <c r="G184" s="32"/>
      <c r="H184" s="32"/>
      <c r="I184" s="32"/>
      <c r="J184" s="32"/>
      <c r="K184" s="32"/>
    </row>
    <row r="185" spans="1:11" s="33" customFormat="1" ht="16.5">
      <c r="A185" s="36"/>
      <c r="B185" s="78" t="s">
        <v>305</v>
      </c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1:11" s="33" customFormat="1" ht="16.5">
      <c r="A186" s="36"/>
      <c r="B186" s="78"/>
      <c r="C186" s="32"/>
      <c r="D186" s="32"/>
      <c r="E186" s="32"/>
      <c r="F186" s="32"/>
      <c r="G186" s="32"/>
      <c r="H186" s="32"/>
      <c r="I186" s="32"/>
      <c r="J186" s="32"/>
      <c r="K186" s="32"/>
    </row>
    <row r="187" spans="1:11" s="33" customFormat="1" ht="16.5">
      <c r="A187" s="36"/>
      <c r="B187" s="78" t="s">
        <v>252</v>
      </c>
      <c r="C187" s="32"/>
      <c r="D187" s="32"/>
      <c r="E187" s="32"/>
      <c r="F187" s="32"/>
      <c r="G187" s="32"/>
      <c r="H187" s="32"/>
      <c r="I187" s="32"/>
      <c r="J187" s="32"/>
      <c r="K187" s="32"/>
    </row>
    <row r="188" spans="1:11" s="33" customFormat="1" ht="16.5">
      <c r="A188" s="36"/>
      <c r="B188" s="78" t="s">
        <v>253</v>
      </c>
      <c r="C188" s="32"/>
      <c r="D188" s="32"/>
      <c r="E188" s="32"/>
      <c r="F188" s="32"/>
      <c r="G188" s="32"/>
      <c r="H188" s="32"/>
      <c r="I188" s="32"/>
      <c r="J188" s="32"/>
      <c r="K188" s="32"/>
    </row>
    <row r="189" spans="1:11" s="33" customFormat="1" ht="16.5">
      <c r="A189" s="36"/>
      <c r="B189" s="30"/>
      <c r="C189" s="55"/>
      <c r="D189" s="30"/>
      <c r="E189" s="30"/>
      <c r="F189" s="32"/>
      <c r="G189" s="32"/>
      <c r="H189" s="32"/>
      <c r="I189" s="32"/>
      <c r="J189" s="32"/>
      <c r="K189" s="32"/>
    </row>
    <row r="190" spans="1:11" ht="16.5">
      <c r="A190" s="34" t="s">
        <v>80</v>
      </c>
      <c r="B190" s="42" t="s">
        <v>81</v>
      </c>
      <c r="C190" s="32"/>
      <c r="D190" s="32"/>
      <c r="E190" s="32"/>
      <c r="F190" s="32"/>
      <c r="G190" s="32"/>
      <c r="H190" s="32"/>
      <c r="I190" s="32"/>
      <c r="J190" s="32"/>
      <c r="K190" s="32"/>
    </row>
    <row r="191" spans="1:11" ht="16.5">
      <c r="A191" s="34"/>
      <c r="B191" s="41"/>
      <c r="C191" s="32"/>
      <c r="D191" s="32"/>
      <c r="E191" s="32"/>
      <c r="F191" s="32"/>
      <c r="G191" s="32"/>
      <c r="H191" s="32"/>
      <c r="I191" s="32"/>
      <c r="J191" s="32"/>
      <c r="K191" s="32"/>
    </row>
    <row r="192" spans="1:15" ht="16.5">
      <c r="A192" s="34"/>
      <c r="B192" s="41" t="s">
        <v>364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 ht="16.5">
      <c r="A193" s="34"/>
      <c r="B193" s="43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1:15" ht="16.5">
      <c r="A194" s="34"/>
      <c r="B194" s="33"/>
      <c r="C194" s="33"/>
      <c r="D194" s="33"/>
      <c r="G194" s="60" t="s">
        <v>117</v>
      </c>
      <c r="H194" s="60" t="s">
        <v>117</v>
      </c>
      <c r="I194" s="60" t="s">
        <v>118</v>
      </c>
      <c r="J194"/>
      <c r="L194" s="32"/>
      <c r="M194" s="32"/>
      <c r="N194" s="32"/>
      <c r="O194" s="32"/>
    </row>
    <row r="195" spans="1:15" ht="16.5">
      <c r="A195" s="34"/>
      <c r="B195" s="61"/>
      <c r="C195" s="61"/>
      <c r="D195" s="61"/>
      <c r="G195" s="62" t="s">
        <v>119</v>
      </c>
      <c r="H195" s="62" t="s">
        <v>119</v>
      </c>
      <c r="I195" s="63" t="s">
        <v>120</v>
      </c>
      <c r="J195"/>
      <c r="L195" s="32"/>
      <c r="M195" s="32"/>
      <c r="N195" s="32"/>
      <c r="O195" s="32"/>
    </row>
    <row r="196" spans="1:15" ht="16.5">
      <c r="A196" s="34"/>
      <c r="B196" s="64"/>
      <c r="C196" s="64"/>
      <c r="D196" s="64"/>
      <c r="G196" s="65"/>
      <c r="H196" s="65"/>
      <c r="I196" s="63" t="s">
        <v>121</v>
      </c>
      <c r="J196"/>
      <c r="L196" s="32"/>
      <c r="M196" s="32"/>
      <c r="N196" s="32"/>
      <c r="O196" s="32"/>
    </row>
    <row r="197" spans="1:15" ht="16.5">
      <c r="A197" s="34"/>
      <c r="B197" s="64"/>
      <c r="C197" s="64"/>
      <c r="D197" s="64"/>
      <c r="G197" s="65" t="s">
        <v>15</v>
      </c>
      <c r="H197" s="66" t="s">
        <v>5</v>
      </c>
      <c r="I197" s="65" t="s">
        <v>15</v>
      </c>
      <c r="J197"/>
      <c r="L197" s="32"/>
      <c r="M197" s="32"/>
      <c r="N197" s="32"/>
      <c r="O197" s="32"/>
    </row>
    <row r="198" spans="1:15" ht="16.5">
      <c r="A198" s="34"/>
      <c r="B198" s="61"/>
      <c r="C198" s="64"/>
      <c r="D198" s="64"/>
      <c r="G198" s="64"/>
      <c r="H198" s="33"/>
      <c r="I198" s="32"/>
      <c r="J198"/>
      <c r="L198" s="32"/>
      <c r="M198" s="32"/>
      <c r="N198" s="32"/>
      <c r="O198" s="32"/>
    </row>
    <row r="199" spans="1:15" ht="16.5">
      <c r="A199" s="34"/>
      <c r="B199" s="67" t="s">
        <v>122</v>
      </c>
      <c r="E199" s="68" t="s">
        <v>210</v>
      </c>
      <c r="F199" s="64"/>
      <c r="G199" s="69">
        <v>185561</v>
      </c>
      <c r="H199" s="70">
        <f>184002/3.8</f>
        <v>48421.57894736842</v>
      </c>
      <c r="I199" s="69">
        <f>J199*3.8</f>
        <v>0</v>
      </c>
      <c r="J199"/>
      <c r="L199" s="32"/>
      <c r="M199" s="32"/>
      <c r="N199" s="32"/>
      <c r="O199" s="32"/>
    </row>
    <row r="200" spans="1:15" ht="16.5">
      <c r="A200" s="34"/>
      <c r="B200" s="67"/>
      <c r="E200" s="68" t="s">
        <v>211</v>
      </c>
      <c r="F200" s="64"/>
      <c r="G200" s="69">
        <f>+H200*2.2207</f>
        <v>57249.646</v>
      </c>
      <c r="H200" s="85">
        <v>25780</v>
      </c>
      <c r="I200" s="69"/>
      <c r="J200"/>
      <c r="L200" s="32"/>
      <c r="M200" s="32"/>
      <c r="N200" s="32"/>
      <c r="O200" s="32"/>
    </row>
    <row r="201" spans="1:15" ht="16.5">
      <c r="A201" s="34"/>
      <c r="B201" s="64"/>
      <c r="E201" s="68" t="s">
        <v>123</v>
      </c>
      <c r="F201" s="64"/>
      <c r="G201" s="69">
        <f>+'BS'!F49-Notes!G199-Notes!G200-Notes!G202</f>
        <v>37005.35399999999</v>
      </c>
      <c r="H201" s="71"/>
      <c r="I201" s="38">
        <f>1740+46597+3440</f>
        <v>51777</v>
      </c>
      <c r="J201"/>
      <c r="K201" s="107"/>
      <c r="L201" s="32"/>
      <c r="M201" s="32"/>
      <c r="N201" s="32"/>
      <c r="O201" s="32"/>
    </row>
    <row r="202" spans="1:15" ht="16.5">
      <c r="A202" s="34"/>
      <c r="B202" s="64"/>
      <c r="E202" s="68" t="s">
        <v>124</v>
      </c>
      <c r="F202" s="64"/>
      <c r="G202" s="69">
        <f>G210</f>
        <v>297345</v>
      </c>
      <c r="H202" s="71"/>
      <c r="I202" s="38"/>
      <c r="J202"/>
      <c r="L202" s="32"/>
      <c r="M202" s="32"/>
      <c r="N202" s="32"/>
      <c r="O202" s="32"/>
    </row>
    <row r="203" spans="1:15" ht="16.5">
      <c r="A203" s="34"/>
      <c r="B203" s="61" t="s">
        <v>125</v>
      </c>
      <c r="E203" s="64"/>
      <c r="F203" s="64"/>
      <c r="G203" s="69">
        <v>0</v>
      </c>
      <c r="H203" s="72"/>
      <c r="I203" s="38">
        <f>+'BS'!F30-Notes!I201</f>
        <v>222762</v>
      </c>
      <c r="J203"/>
      <c r="L203" s="32"/>
      <c r="M203" s="32"/>
      <c r="N203" s="32"/>
      <c r="O203" s="32"/>
    </row>
    <row r="204" spans="1:15" ht="16.5">
      <c r="A204" s="34"/>
      <c r="B204" s="64"/>
      <c r="E204" s="64"/>
      <c r="F204" s="64"/>
      <c r="G204" s="69"/>
      <c r="H204" s="73"/>
      <c r="I204" s="38"/>
      <c r="J204" s="32"/>
      <c r="L204" s="32"/>
      <c r="M204" s="32"/>
      <c r="N204" s="32"/>
      <c r="O204" s="32"/>
    </row>
    <row r="205" spans="1:15" ht="17.25" thickBot="1">
      <c r="A205" s="34"/>
      <c r="B205" s="64" t="s">
        <v>61</v>
      </c>
      <c r="E205" s="64"/>
      <c r="F205" s="64"/>
      <c r="G205" s="74">
        <f>SUM(G199:G203)</f>
        <v>577161</v>
      </c>
      <c r="H205" s="69"/>
      <c r="I205" s="74">
        <f>SUM(I199:I203)</f>
        <v>274539</v>
      </c>
      <c r="J205" s="32"/>
      <c r="L205" s="32"/>
      <c r="M205" s="32"/>
      <c r="N205" s="32"/>
      <c r="O205" s="32"/>
    </row>
    <row r="206" spans="1:15" ht="17.25" thickTop="1">
      <c r="A206" s="34"/>
      <c r="B206" s="64"/>
      <c r="E206" s="64"/>
      <c r="F206" s="64"/>
      <c r="G206" s="69"/>
      <c r="H206" s="33"/>
      <c r="I206" s="106"/>
      <c r="J206" s="32"/>
      <c r="L206" s="32"/>
      <c r="M206" s="32"/>
      <c r="N206" s="32"/>
      <c r="O206" s="32"/>
    </row>
    <row r="207" spans="1:15" ht="16.5">
      <c r="A207" s="34"/>
      <c r="B207" s="64" t="s">
        <v>126</v>
      </c>
      <c r="E207" s="64"/>
      <c r="F207" s="64"/>
      <c r="G207" s="69"/>
      <c r="H207" s="33"/>
      <c r="I207" s="38"/>
      <c r="J207" s="32"/>
      <c r="L207" s="32"/>
      <c r="M207" s="32"/>
      <c r="N207" s="32"/>
      <c r="O207" s="32"/>
    </row>
    <row r="208" spans="1:15" ht="16.5">
      <c r="A208" s="34"/>
      <c r="B208" s="64" t="s">
        <v>127</v>
      </c>
      <c r="E208" s="64"/>
      <c r="F208" s="64"/>
      <c r="G208" s="69">
        <v>300000</v>
      </c>
      <c r="H208" s="33"/>
      <c r="I208" s="106"/>
      <c r="J208" s="32"/>
      <c r="L208" s="32"/>
      <c r="M208" s="32"/>
      <c r="N208" s="32"/>
      <c r="O208" s="32"/>
    </row>
    <row r="209" spans="1:15" ht="16.5">
      <c r="A209" s="34"/>
      <c r="B209" s="68" t="s">
        <v>128</v>
      </c>
      <c r="E209" s="64"/>
      <c r="F209" s="64"/>
      <c r="G209" s="69">
        <v>-2655</v>
      </c>
      <c r="H209" s="109"/>
      <c r="I209" s="32"/>
      <c r="J209" s="32"/>
      <c r="L209" s="32"/>
      <c r="M209" s="32"/>
      <c r="N209" s="32"/>
      <c r="O209" s="32"/>
    </row>
    <row r="210" spans="1:15" ht="16.5">
      <c r="A210" s="34"/>
      <c r="B210" s="64"/>
      <c r="C210" s="64"/>
      <c r="D210" s="64"/>
      <c r="G210" s="75">
        <f>SUM(G208:G209)</f>
        <v>297345</v>
      </c>
      <c r="H210" s="33"/>
      <c r="I210" s="32"/>
      <c r="J210" s="32"/>
      <c r="L210" s="32"/>
      <c r="M210" s="32"/>
      <c r="N210" s="32"/>
      <c r="O210" s="32"/>
    </row>
    <row r="211" spans="1:15" ht="16.5">
      <c r="A211" s="34"/>
      <c r="L211" s="32"/>
      <c r="M211" s="32"/>
      <c r="N211" s="32"/>
      <c r="O211" s="32"/>
    </row>
    <row r="212" spans="1:15" ht="16.5">
      <c r="A212" s="34"/>
      <c r="B212" s="41"/>
      <c r="C212" s="32"/>
      <c r="D212" s="32"/>
      <c r="E212" s="32"/>
      <c r="F212" s="32"/>
      <c r="G212" s="32"/>
      <c r="H212" s="32"/>
      <c r="I212" s="32"/>
      <c r="J212" s="32"/>
      <c r="K212" s="32"/>
      <c r="M212" s="32"/>
      <c r="N212" s="32"/>
      <c r="O212" s="32"/>
    </row>
    <row r="213" spans="1:11" ht="16.5">
      <c r="A213" s="34" t="s">
        <v>82</v>
      </c>
      <c r="B213" s="35" t="s">
        <v>37</v>
      </c>
      <c r="C213" s="32"/>
      <c r="D213" s="32"/>
      <c r="E213" s="32"/>
      <c r="F213" s="32"/>
      <c r="G213" s="32"/>
      <c r="H213" s="32"/>
      <c r="I213" s="32"/>
      <c r="J213" s="32"/>
      <c r="K213" s="32"/>
    </row>
    <row r="214" spans="1:11" ht="16.5">
      <c r="A214" s="34"/>
      <c r="B214" s="35"/>
      <c r="C214" s="32"/>
      <c r="D214" s="32"/>
      <c r="E214" s="32"/>
      <c r="F214" s="32"/>
      <c r="G214" s="32"/>
      <c r="H214" s="32"/>
      <c r="I214" s="32"/>
      <c r="J214" s="32"/>
      <c r="K214" s="32"/>
    </row>
    <row r="215" spans="1:11" ht="16.5">
      <c r="A215" s="34"/>
      <c r="B215" s="32" t="s">
        <v>254</v>
      </c>
      <c r="C215" s="32"/>
      <c r="D215" s="32"/>
      <c r="E215" s="32"/>
      <c r="F215" s="32"/>
      <c r="G215" s="32"/>
      <c r="H215" s="32"/>
      <c r="I215" s="32"/>
      <c r="J215" s="32"/>
      <c r="K215" s="32"/>
    </row>
    <row r="216" spans="1:11" ht="16.5">
      <c r="A216" s="34"/>
      <c r="B216" s="43" t="s">
        <v>261</v>
      </c>
      <c r="C216" s="32"/>
      <c r="D216" s="32"/>
      <c r="E216" s="32"/>
      <c r="F216" s="32"/>
      <c r="G216" s="32"/>
      <c r="H216" s="32"/>
      <c r="I216" s="32"/>
      <c r="J216" s="32"/>
      <c r="K216" s="32"/>
    </row>
    <row r="217" spans="1:11" ht="16.5">
      <c r="A217" s="34"/>
      <c r="B217" s="43" t="s">
        <v>262</v>
      </c>
      <c r="C217" s="32"/>
      <c r="D217" s="32"/>
      <c r="E217" s="32"/>
      <c r="F217" s="32"/>
      <c r="G217" s="32"/>
      <c r="H217" s="32"/>
      <c r="I217" s="32"/>
      <c r="J217" s="32"/>
      <c r="K217" s="32"/>
    </row>
    <row r="218" spans="1:11" ht="16.5">
      <c r="A218" s="34"/>
      <c r="B218" s="41"/>
      <c r="C218" s="32"/>
      <c r="D218" s="32"/>
      <c r="E218" s="32"/>
      <c r="F218" s="32"/>
      <c r="G218" s="32"/>
      <c r="H218" s="32"/>
      <c r="I218" s="32"/>
      <c r="J218" s="32"/>
      <c r="K218" s="32"/>
    </row>
    <row r="219" spans="1:11" ht="16.5">
      <c r="A219" s="34" t="s">
        <v>83</v>
      </c>
      <c r="B219" s="35" t="s">
        <v>255</v>
      </c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1:11" ht="16.5">
      <c r="A220" s="34"/>
      <c r="B220" s="35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1:11" ht="16.5">
      <c r="A221" s="34"/>
      <c r="B221" s="45" t="s">
        <v>345</v>
      </c>
      <c r="C221" s="32"/>
      <c r="D221" s="32"/>
      <c r="E221" s="32"/>
      <c r="F221" s="32"/>
      <c r="G221" s="32"/>
      <c r="H221" s="32"/>
      <c r="I221" s="32"/>
      <c r="J221" s="32"/>
      <c r="K221" s="32"/>
    </row>
    <row r="222" spans="1:11" ht="16.5">
      <c r="A222" s="34"/>
      <c r="B222" s="45" t="s">
        <v>346</v>
      </c>
      <c r="C222" s="32"/>
      <c r="D222" s="32"/>
      <c r="E222" s="32"/>
      <c r="F222" s="32"/>
      <c r="G222" s="32"/>
      <c r="H222" s="32"/>
      <c r="I222" s="32"/>
      <c r="J222" s="32"/>
      <c r="K222" s="32"/>
    </row>
    <row r="223" spans="1:11" ht="16.5">
      <c r="A223" s="34"/>
      <c r="B223" s="45" t="s">
        <v>347</v>
      </c>
      <c r="C223" s="32"/>
      <c r="D223" s="32"/>
      <c r="E223" s="32"/>
      <c r="F223" s="32"/>
      <c r="G223" s="32"/>
      <c r="H223" s="32"/>
      <c r="I223" s="32"/>
      <c r="J223" s="32"/>
      <c r="K223" s="32"/>
    </row>
    <row r="224" spans="1:11" ht="16.5">
      <c r="A224" s="34"/>
      <c r="B224" s="35"/>
      <c r="C224" s="32"/>
      <c r="D224" s="32"/>
      <c r="E224" s="32"/>
      <c r="F224" s="32"/>
      <c r="G224" s="32"/>
      <c r="H224" s="32"/>
      <c r="I224" s="32"/>
      <c r="J224" s="32"/>
      <c r="K224" s="32"/>
    </row>
    <row r="225" spans="1:11" ht="16.5">
      <c r="A225" s="34"/>
      <c r="B225" s="32" t="s">
        <v>195</v>
      </c>
      <c r="C225" s="32"/>
      <c r="D225" s="32"/>
      <c r="E225" s="32"/>
      <c r="F225" s="32"/>
      <c r="G225" s="32"/>
      <c r="H225" s="32"/>
      <c r="I225" s="32"/>
      <c r="J225" s="32"/>
      <c r="K225" s="32"/>
    </row>
    <row r="226" spans="1:11" ht="16.5">
      <c r="A226" s="34"/>
      <c r="B226" s="32" t="s">
        <v>196</v>
      </c>
      <c r="C226" s="32"/>
      <c r="D226" s="32"/>
      <c r="E226" s="32"/>
      <c r="F226" s="32"/>
      <c r="G226" s="32"/>
      <c r="H226" s="32"/>
      <c r="I226" s="32"/>
      <c r="J226" s="32"/>
      <c r="K226" s="32"/>
    </row>
    <row r="227" spans="1:11" ht="16.5">
      <c r="A227" s="34"/>
      <c r="B227" s="32" t="s">
        <v>197</v>
      </c>
      <c r="C227" s="32"/>
      <c r="D227" s="32"/>
      <c r="E227" s="32"/>
      <c r="F227" s="32"/>
      <c r="G227" s="32"/>
      <c r="H227" s="32"/>
      <c r="I227" s="32"/>
      <c r="J227" s="32"/>
      <c r="K227" s="32"/>
    </row>
    <row r="228" spans="1:11" ht="16.5">
      <c r="A228" s="34"/>
      <c r="B228" s="32"/>
      <c r="C228" s="32"/>
      <c r="D228" s="32"/>
      <c r="E228" s="32"/>
      <c r="F228" s="32"/>
      <c r="G228" s="32"/>
      <c r="H228" s="32"/>
      <c r="I228" s="32"/>
      <c r="J228" s="32"/>
      <c r="K228" s="32"/>
    </row>
    <row r="229" spans="1:11" ht="16.5">
      <c r="A229" s="34"/>
      <c r="B229" s="32" t="s">
        <v>198</v>
      </c>
      <c r="C229" s="32"/>
      <c r="D229" s="32"/>
      <c r="E229" s="32"/>
      <c r="F229" s="32"/>
      <c r="G229" s="32"/>
      <c r="H229" s="32"/>
      <c r="I229" s="32"/>
      <c r="J229" s="32"/>
      <c r="K229" s="32"/>
    </row>
    <row r="230" spans="1:11" ht="16.5">
      <c r="A230" s="34"/>
      <c r="B230" s="32" t="s">
        <v>199</v>
      </c>
      <c r="C230" s="32"/>
      <c r="D230" s="32"/>
      <c r="E230" s="32"/>
      <c r="F230" s="32"/>
      <c r="G230" s="32"/>
      <c r="H230" s="32"/>
      <c r="I230" s="32"/>
      <c r="J230" s="32"/>
      <c r="K230" s="32"/>
    </row>
    <row r="231" spans="1:11" ht="16.5">
      <c r="A231" s="34"/>
      <c r="B231" s="32" t="s">
        <v>200</v>
      </c>
      <c r="C231" s="32"/>
      <c r="D231" s="32"/>
      <c r="E231" s="32"/>
      <c r="F231" s="32"/>
      <c r="G231" s="32"/>
      <c r="H231" s="32"/>
      <c r="I231" s="32"/>
      <c r="J231" s="32"/>
      <c r="K231" s="32"/>
    </row>
    <row r="232" spans="1:11" ht="16.5">
      <c r="A232" s="34"/>
      <c r="B232" s="32"/>
      <c r="C232" s="32"/>
      <c r="D232" s="32"/>
      <c r="E232" s="32"/>
      <c r="F232" s="32"/>
      <c r="G232" s="32"/>
      <c r="H232" s="32"/>
      <c r="I232" s="32"/>
      <c r="J232" s="32"/>
      <c r="K232" s="32"/>
    </row>
    <row r="233" spans="1:11" ht="16.5">
      <c r="A233" s="34"/>
      <c r="B233" s="32" t="s">
        <v>201</v>
      </c>
      <c r="C233" s="32"/>
      <c r="D233" s="32"/>
      <c r="E233" s="32"/>
      <c r="F233" s="32"/>
      <c r="G233" s="32"/>
      <c r="H233" s="32"/>
      <c r="I233" s="32"/>
      <c r="J233" s="32"/>
      <c r="K233" s="32"/>
    </row>
    <row r="234" spans="1:11" ht="16.5">
      <c r="A234" s="34"/>
      <c r="B234" s="32" t="s">
        <v>203</v>
      </c>
      <c r="C234" s="32"/>
      <c r="D234" s="32"/>
      <c r="E234" s="32"/>
      <c r="F234" s="32"/>
      <c r="G234" s="32"/>
      <c r="H234" s="32"/>
      <c r="I234" s="32"/>
      <c r="J234" s="32"/>
      <c r="K234" s="32"/>
    </row>
    <row r="235" spans="1:11" ht="16.5">
      <c r="A235" s="34"/>
      <c r="B235" s="32" t="s">
        <v>202</v>
      </c>
      <c r="C235" s="32"/>
      <c r="D235" s="32"/>
      <c r="E235" s="32"/>
      <c r="F235" s="32"/>
      <c r="G235" s="32"/>
      <c r="H235" s="32"/>
      <c r="I235" s="32"/>
      <c r="J235" s="32"/>
      <c r="K235" s="32"/>
    </row>
    <row r="236" spans="1:11" ht="16.5">
      <c r="A236" s="34"/>
      <c r="B236" s="32"/>
      <c r="C236" s="32"/>
      <c r="D236" s="32"/>
      <c r="E236" s="32"/>
      <c r="F236" s="32"/>
      <c r="G236" s="32"/>
      <c r="H236" s="32"/>
      <c r="I236" s="32"/>
      <c r="J236" s="32"/>
      <c r="K236" s="32"/>
    </row>
    <row r="237" spans="1:11" ht="16.5">
      <c r="A237" s="34"/>
      <c r="B237" s="32" t="s">
        <v>220</v>
      </c>
      <c r="C237" s="32"/>
      <c r="D237" s="32"/>
      <c r="E237" s="32"/>
      <c r="F237" s="32"/>
      <c r="G237" s="32"/>
      <c r="H237" s="32"/>
      <c r="I237" s="32"/>
      <c r="J237" s="32"/>
      <c r="K237" s="32"/>
    </row>
    <row r="238" spans="1:11" ht="16.5">
      <c r="A238" s="34"/>
      <c r="B238" s="32" t="s">
        <v>221</v>
      </c>
      <c r="C238" s="32"/>
      <c r="D238" s="32"/>
      <c r="E238" s="32"/>
      <c r="F238" s="32"/>
      <c r="G238" s="32"/>
      <c r="H238" s="32"/>
      <c r="I238" s="32"/>
      <c r="J238" s="32"/>
      <c r="K238" s="32"/>
    </row>
    <row r="239" spans="1:11" ht="16.5">
      <c r="A239" s="34"/>
      <c r="B239" s="32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1:11" ht="16.5">
      <c r="A240" s="34"/>
      <c r="B240" s="32" t="s">
        <v>194</v>
      </c>
      <c r="C240" s="32"/>
      <c r="D240" s="32"/>
      <c r="E240" s="32"/>
      <c r="F240" s="32"/>
      <c r="G240" s="32"/>
      <c r="H240" s="32"/>
      <c r="I240" s="32"/>
      <c r="J240" s="32"/>
      <c r="K240" s="32"/>
    </row>
    <row r="241" spans="1:11" ht="16.5">
      <c r="A241" s="34"/>
      <c r="B241" s="32"/>
      <c r="C241" s="32"/>
      <c r="D241" s="32"/>
      <c r="E241" s="32"/>
      <c r="F241" s="32"/>
      <c r="G241" s="32"/>
      <c r="H241" s="32"/>
      <c r="I241" s="32"/>
      <c r="J241" s="32"/>
      <c r="K241" s="32"/>
    </row>
    <row r="242" spans="1:11" ht="16.5">
      <c r="A242" s="34"/>
      <c r="B242" s="32" t="s">
        <v>191</v>
      </c>
      <c r="C242" s="32"/>
      <c r="D242" s="32"/>
      <c r="E242" s="32"/>
      <c r="F242" s="32"/>
      <c r="G242" s="32"/>
      <c r="H242" s="32"/>
      <c r="I242" s="32"/>
      <c r="J242" s="32"/>
      <c r="K242" s="32"/>
    </row>
    <row r="243" spans="1:11" ht="16.5">
      <c r="A243" s="34"/>
      <c r="B243" s="32" t="s">
        <v>192</v>
      </c>
      <c r="C243" s="32"/>
      <c r="D243" s="32"/>
      <c r="E243" s="32"/>
      <c r="F243" s="32"/>
      <c r="G243" s="32"/>
      <c r="H243" s="32"/>
      <c r="I243" s="32"/>
      <c r="J243" s="32"/>
      <c r="K243" s="32"/>
    </row>
    <row r="244" spans="1:11" ht="16.5">
      <c r="A244" s="34"/>
      <c r="B244" s="32" t="s">
        <v>193</v>
      </c>
      <c r="C244" s="32"/>
      <c r="D244" s="32"/>
      <c r="E244" s="32"/>
      <c r="F244" s="32"/>
      <c r="G244" s="32"/>
      <c r="H244" s="32"/>
      <c r="I244" s="32"/>
      <c r="J244" s="32"/>
      <c r="K244" s="32"/>
    </row>
    <row r="245" spans="1:11" ht="16.5">
      <c r="A245" s="34"/>
      <c r="B245" s="32"/>
      <c r="C245" s="32"/>
      <c r="D245" s="32"/>
      <c r="E245" s="32"/>
      <c r="F245" s="32"/>
      <c r="G245" s="32"/>
      <c r="H245" s="32"/>
      <c r="I245" s="32"/>
      <c r="J245" s="32"/>
      <c r="K245" s="32"/>
    </row>
    <row r="246" spans="1:11" ht="16.5">
      <c r="A246" s="34"/>
      <c r="B246" s="32" t="s">
        <v>222</v>
      </c>
      <c r="C246" s="32"/>
      <c r="D246" s="32"/>
      <c r="E246" s="32"/>
      <c r="F246" s="32"/>
      <c r="G246" s="32"/>
      <c r="H246" s="32"/>
      <c r="I246" s="32"/>
      <c r="J246" s="32"/>
      <c r="K246" s="32"/>
    </row>
    <row r="247" spans="1:11" ht="16.5">
      <c r="A247" s="34"/>
      <c r="C247" s="32"/>
      <c r="D247" s="32"/>
      <c r="E247" s="32"/>
      <c r="F247" s="32"/>
      <c r="G247" s="32"/>
      <c r="H247" s="32"/>
      <c r="I247" s="32"/>
      <c r="J247" s="32"/>
      <c r="K247" s="32"/>
    </row>
    <row r="248" spans="1:11" ht="16.5">
      <c r="A248" s="34"/>
      <c r="B248" s="30" t="s">
        <v>248</v>
      </c>
      <c r="C248" s="32"/>
      <c r="D248" s="32"/>
      <c r="E248" s="32"/>
      <c r="F248" s="32"/>
      <c r="G248" s="32"/>
      <c r="H248" s="32"/>
      <c r="I248" s="32"/>
      <c r="J248" s="32"/>
      <c r="K248" s="32"/>
    </row>
    <row r="249" spans="1:11" ht="16.5">
      <c r="A249" s="34"/>
      <c r="B249" s="30" t="s">
        <v>249</v>
      </c>
      <c r="C249" s="32"/>
      <c r="D249" s="32"/>
      <c r="E249" s="32"/>
      <c r="F249" s="32"/>
      <c r="G249" s="32"/>
      <c r="H249" s="32"/>
      <c r="I249" s="32"/>
      <c r="J249" s="32"/>
      <c r="K249" s="32"/>
    </row>
    <row r="250" spans="1:11" ht="16.5">
      <c r="A250" s="34"/>
      <c r="B250" s="30" t="s">
        <v>315</v>
      </c>
      <c r="C250" s="32"/>
      <c r="D250" s="32"/>
      <c r="E250" s="32"/>
      <c r="F250" s="32"/>
      <c r="G250" s="32"/>
      <c r="H250" s="32"/>
      <c r="I250" s="32"/>
      <c r="J250" s="32"/>
      <c r="K250" s="32"/>
    </row>
    <row r="251" spans="1:11" ht="16.5">
      <c r="A251" s="34"/>
      <c r="B251" s="30" t="s">
        <v>316</v>
      </c>
      <c r="C251" s="32"/>
      <c r="D251" s="32"/>
      <c r="E251" s="32"/>
      <c r="F251" s="32"/>
      <c r="G251" s="32"/>
      <c r="H251" s="32"/>
      <c r="I251" s="32"/>
      <c r="J251" s="32"/>
      <c r="K251" s="32"/>
    </row>
    <row r="252" spans="1:11" ht="16.5">
      <c r="A252" s="34"/>
      <c r="B252" s="30" t="s">
        <v>348</v>
      </c>
      <c r="C252" s="32"/>
      <c r="D252" s="32"/>
      <c r="E252" s="32"/>
      <c r="F252" s="32"/>
      <c r="G252" s="32"/>
      <c r="H252" s="32"/>
      <c r="I252" s="32"/>
      <c r="J252" s="32"/>
      <c r="K252" s="32"/>
    </row>
    <row r="253" spans="1:11" ht="16.5">
      <c r="A253" s="34"/>
      <c r="C253" s="32"/>
      <c r="D253" s="32"/>
      <c r="E253" s="32"/>
      <c r="F253" s="32"/>
      <c r="G253" s="32"/>
      <c r="H253" s="32"/>
      <c r="I253" s="32"/>
      <c r="J253" s="32"/>
      <c r="K253" s="32"/>
    </row>
    <row r="254" spans="1:11" ht="16.5">
      <c r="A254" s="34"/>
      <c r="C254" s="32"/>
      <c r="D254" s="32"/>
      <c r="E254" s="32"/>
      <c r="F254" s="32"/>
      <c r="G254" s="32"/>
      <c r="H254" s="32"/>
      <c r="I254" s="32"/>
      <c r="J254" s="32"/>
      <c r="K254" s="32"/>
    </row>
    <row r="255" spans="1:11" ht="16.5">
      <c r="A255" s="34"/>
      <c r="B255" s="92" t="s">
        <v>242</v>
      </c>
      <c r="C255" s="32"/>
      <c r="D255" s="32"/>
      <c r="E255" s="32"/>
      <c r="F255" s="32"/>
      <c r="G255" s="32"/>
      <c r="H255" s="32"/>
      <c r="I255" s="32"/>
      <c r="J255" s="32"/>
      <c r="K255" s="32"/>
    </row>
    <row r="256" spans="1:11" ht="16.5">
      <c r="A256" s="34"/>
      <c r="B256" s="39"/>
      <c r="C256" s="32"/>
      <c r="D256" s="32"/>
      <c r="E256" s="32"/>
      <c r="F256" s="32"/>
      <c r="G256" s="32"/>
      <c r="H256" s="32"/>
      <c r="I256" s="32"/>
      <c r="J256" s="32"/>
      <c r="K256" s="32"/>
    </row>
    <row r="257" spans="1:11" ht="16.5">
      <c r="A257" s="34"/>
      <c r="B257" s="30" t="s">
        <v>372</v>
      </c>
      <c r="C257" s="32"/>
      <c r="D257" s="32"/>
      <c r="E257" s="32"/>
      <c r="F257" s="32"/>
      <c r="G257" s="32"/>
      <c r="H257" s="32"/>
      <c r="I257" s="32"/>
      <c r="J257" s="32"/>
      <c r="K257" s="32"/>
    </row>
    <row r="258" spans="1:11" ht="16.5">
      <c r="A258" s="34"/>
      <c r="B258" s="30" t="s">
        <v>256</v>
      </c>
      <c r="C258" s="32"/>
      <c r="D258" s="32"/>
      <c r="E258" s="32"/>
      <c r="F258" s="32"/>
      <c r="G258" s="32"/>
      <c r="H258" s="32"/>
      <c r="I258" s="32"/>
      <c r="J258" s="32"/>
      <c r="K258" s="32"/>
    </row>
    <row r="259" spans="1:11" ht="16.5">
      <c r="A259" s="34"/>
      <c r="B259" s="30" t="s">
        <v>247</v>
      </c>
      <c r="C259" s="32"/>
      <c r="D259" s="32"/>
      <c r="E259" s="32"/>
      <c r="F259" s="32"/>
      <c r="G259" s="32"/>
      <c r="H259" s="32"/>
      <c r="I259" s="32"/>
      <c r="J259" s="32"/>
      <c r="K259" s="32"/>
    </row>
    <row r="260" spans="1:11" ht="16.5">
      <c r="A260" s="34"/>
      <c r="B260" s="30" t="s">
        <v>3</v>
      </c>
      <c r="C260" s="32"/>
      <c r="D260" s="32"/>
      <c r="E260" s="32"/>
      <c r="F260" s="32"/>
      <c r="G260" s="32"/>
      <c r="H260" s="32"/>
      <c r="I260" s="32"/>
      <c r="J260" s="32"/>
      <c r="K260" s="32"/>
    </row>
    <row r="261" spans="1:11" ht="16.5">
      <c r="A261" s="34"/>
      <c r="B261" s="30" t="s">
        <v>0</v>
      </c>
      <c r="C261" s="32"/>
      <c r="D261" s="32"/>
      <c r="E261" s="32"/>
      <c r="F261" s="32"/>
      <c r="G261" s="32"/>
      <c r="H261" s="32"/>
      <c r="I261" s="32"/>
      <c r="J261" s="32"/>
      <c r="K261" s="32"/>
    </row>
    <row r="262" spans="1:11" ht="16.5">
      <c r="A262" s="34"/>
      <c r="B262" s="30" t="s">
        <v>2</v>
      </c>
      <c r="C262" s="32"/>
      <c r="D262" s="32"/>
      <c r="E262" s="32"/>
      <c r="F262" s="32"/>
      <c r="G262" s="32"/>
      <c r="H262" s="32"/>
      <c r="I262" s="32"/>
      <c r="J262" s="32"/>
      <c r="K262" s="32"/>
    </row>
    <row r="263" spans="1:11" ht="16.5">
      <c r="A263" s="34"/>
      <c r="B263" s="30" t="s">
        <v>1</v>
      </c>
      <c r="C263" s="32"/>
      <c r="D263" s="32"/>
      <c r="E263" s="32"/>
      <c r="F263" s="32"/>
      <c r="G263" s="32"/>
      <c r="H263" s="32"/>
      <c r="I263" s="32"/>
      <c r="J263" s="32"/>
      <c r="K263" s="32"/>
    </row>
    <row r="264" spans="1:11" ht="16.5">
      <c r="A264" s="34"/>
      <c r="C264" s="32"/>
      <c r="D264" s="32"/>
      <c r="E264" s="32"/>
      <c r="F264" s="32"/>
      <c r="G264" s="32"/>
      <c r="H264" s="32"/>
      <c r="I264" s="32"/>
      <c r="J264" s="32"/>
      <c r="K264" s="32"/>
    </row>
    <row r="265" spans="1:11" ht="16.5">
      <c r="A265" s="34"/>
      <c r="B265" s="30" t="s">
        <v>243</v>
      </c>
      <c r="C265" s="32"/>
      <c r="D265" s="32"/>
      <c r="E265" s="32"/>
      <c r="F265" s="32"/>
      <c r="G265" s="32"/>
      <c r="H265" s="32"/>
      <c r="I265" s="32"/>
      <c r="J265" s="32"/>
      <c r="K265" s="32"/>
    </row>
    <row r="266" spans="1:11" ht="16.5">
      <c r="A266" s="34"/>
      <c r="B266" s="30" t="s">
        <v>244</v>
      </c>
      <c r="C266" s="32"/>
      <c r="D266" s="32"/>
      <c r="E266" s="32"/>
      <c r="F266" s="32"/>
      <c r="G266" s="32"/>
      <c r="H266" s="32"/>
      <c r="I266" s="32"/>
      <c r="J266" s="32"/>
      <c r="K266" s="32"/>
    </row>
    <row r="267" spans="1:11" ht="16.5">
      <c r="A267" s="34"/>
      <c r="B267" s="30" t="s">
        <v>245</v>
      </c>
      <c r="C267" s="32"/>
      <c r="D267" s="32"/>
      <c r="E267" s="32"/>
      <c r="F267" s="32"/>
      <c r="G267" s="32"/>
      <c r="H267" s="32"/>
      <c r="I267" s="32"/>
      <c r="J267" s="32"/>
      <c r="K267" s="32"/>
    </row>
    <row r="268" spans="1:11" ht="16.5">
      <c r="A268" s="34"/>
      <c r="B268" s="32" t="s">
        <v>246</v>
      </c>
      <c r="C268" s="32"/>
      <c r="D268" s="32"/>
      <c r="E268" s="32"/>
      <c r="F268" s="32"/>
      <c r="G268" s="32"/>
      <c r="H268" s="32"/>
      <c r="I268" s="32"/>
      <c r="J268" s="32"/>
      <c r="K268" s="32"/>
    </row>
    <row r="269" spans="1:11" ht="16.5">
      <c r="A269" s="34"/>
      <c r="B269" s="32"/>
      <c r="C269" s="32"/>
      <c r="D269" s="32"/>
      <c r="E269" s="32"/>
      <c r="F269" s="32"/>
      <c r="G269" s="32"/>
      <c r="H269" s="32"/>
      <c r="I269" s="32"/>
      <c r="J269" s="32"/>
      <c r="K269" s="32"/>
    </row>
    <row r="270" spans="1:11" ht="16.5">
      <c r="A270" s="34"/>
      <c r="B270" s="32" t="s">
        <v>257</v>
      </c>
      <c r="C270" s="32"/>
      <c r="D270" s="32"/>
      <c r="E270" s="32"/>
      <c r="F270" s="32"/>
      <c r="G270" s="32"/>
      <c r="H270" s="32"/>
      <c r="I270" s="32"/>
      <c r="J270" s="32"/>
      <c r="K270" s="32"/>
    </row>
    <row r="271" spans="1:11" ht="16.5">
      <c r="A271" s="34"/>
      <c r="B271" s="32" t="s">
        <v>258</v>
      </c>
      <c r="C271" s="32"/>
      <c r="D271" s="32"/>
      <c r="E271" s="32"/>
      <c r="F271" s="32"/>
      <c r="G271" s="32"/>
      <c r="H271" s="32"/>
      <c r="I271" s="32"/>
      <c r="J271" s="32"/>
      <c r="K271" s="32"/>
    </row>
    <row r="272" spans="1:11" ht="16.5">
      <c r="A272" s="34"/>
      <c r="B272" s="32" t="s">
        <v>259</v>
      </c>
      <c r="C272" s="32"/>
      <c r="D272" s="32"/>
      <c r="E272" s="32"/>
      <c r="F272" s="32"/>
      <c r="G272" s="32"/>
      <c r="H272" s="32"/>
      <c r="I272" s="32"/>
      <c r="J272" s="32"/>
      <c r="K272" s="32"/>
    </row>
    <row r="273" spans="1:11" ht="16.5">
      <c r="A273" s="34"/>
      <c r="B273" s="32" t="s">
        <v>260</v>
      </c>
      <c r="C273" s="32"/>
      <c r="D273" s="32"/>
      <c r="E273" s="32"/>
      <c r="F273" s="32"/>
      <c r="G273" s="32"/>
      <c r="H273" s="32"/>
      <c r="I273" s="32"/>
      <c r="J273" s="32"/>
      <c r="K273" s="32"/>
    </row>
    <row r="274" spans="1:11" ht="16.5">
      <c r="A274" s="34"/>
      <c r="B274" s="32" t="s">
        <v>317</v>
      </c>
      <c r="C274" s="32"/>
      <c r="D274" s="32"/>
      <c r="E274" s="32"/>
      <c r="F274" s="32"/>
      <c r="G274" s="32"/>
      <c r="H274" s="32"/>
      <c r="I274" s="32"/>
      <c r="J274" s="32"/>
      <c r="K274" s="32"/>
    </row>
    <row r="275" spans="1:11" ht="16.5">
      <c r="A275" s="34"/>
      <c r="B275" s="32" t="s">
        <v>318</v>
      </c>
      <c r="C275" s="32"/>
      <c r="D275" s="32"/>
      <c r="E275" s="32"/>
      <c r="F275" s="32"/>
      <c r="G275" s="32"/>
      <c r="H275" s="32"/>
      <c r="I275" s="32"/>
      <c r="J275" s="32"/>
      <c r="K275" s="32"/>
    </row>
    <row r="276" spans="1:11" ht="16.5">
      <c r="A276" s="34"/>
      <c r="B276" s="32"/>
      <c r="C276" s="32"/>
      <c r="D276" s="32"/>
      <c r="E276" s="32"/>
      <c r="F276" s="32"/>
      <c r="G276" s="32"/>
      <c r="H276" s="32"/>
      <c r="I276" s="32"/>
      <c r="J276" s="32"/>
      <c r="K276" s="32"/>
    </row>
    <row r="277" spans="1:11" ht="16.5">
      <c r="A277" s="34"/>
      <c r="B277" s="32"/>
      <c r="C277" s="32"/>
      <c r="D277" s="32"/>
      <c r="E277" s="32"/>
      <c r="F277" s="32"/>
      <c r="G277" s="32"/>
      <c r="H277" s="32"/>
      <c r="I277" s="32"/>
      <c r="J277" s="32"/>
      <c r="K277" s="32"/>
    </row>
    <row r="278" spans="1:11" ht="16.5">
      <c r="A278" s="34" t="s">
        <v>84</v>
      </c>
      <c r="B278" s="44" t="s">
        <v>51</v>
      </c>
      <c r="C278" s="32"/>
      <c r="D278" s="32"/>
      <c r="E278" s="32"/>
      <c r="F278" s="32"/>
      <c r="G278" s="32"/>
      <c r="H278" s="32"/>
      <c r="I278" s="32"/>
      <c r="J278" s="32"/>
      <c r="K278" s="32"/>
    </row>
    <row r="279" spans="1:11" ht="16.5">
      <c r="A279" s="34"/>
      <c r="B279" s="41"/>
      <c r="C279" s="32"/>
      <c r="D279" s="32"/>
      <c r="E279" s="32"/>
      <c r="F279" s="32"/>
      <c r="G279" s="32"/>
      <c r="H279" s="32"/>
      <c r="I279" s="32"/>
      <c r="J279" s="32"/>
      <c r="K279" s="32"/>
    </row>
    <row r="280" spans="1:11" s="81" customFormat="1" ht="17.25">
      <c r="A280" s="79"/>
      <c r="B280" s="43" t="s">
        <v>373</v>
      </c>
      <c r="C280" s="80"/>
      <c r="D280" s="80"/>
      <c r="E280" s="80"/>
      <c r="F280" s="80"/>
      <c r="G280" s="80"/>
      <c r="H280" s="80"/>
      <c r="I280" s="80"/>
      <c r="J280" s="80"/>
      <c r="K280" s="80"/>
    </row>
    <row r="281" spans="1:11" s="81" customFormat="1" ht="17.25">
      <c r="A281" s="79"/>
      <c r="B281" s="43" t="s">
        <v>323</v>
      </c>
      <c r="C281" s="80"/>
      <c r="D281" s="80"/>
      <c r="E281" s="80"/>
      <c r="F281" s="80"/>
      <c r="G281" s="80"/>
      <c r="H281" s="80"/>
      <c r="I281" s="80"/>
      <c r="J281" s="80"/>
      <c r="K281" s="80"/>
    </row>
    <row r="282" spans="1:11" s="81" customFormat="1" ht="17.25">
      <c r="A282" s="79"/>
      <c r="B282" s="43" t="s">
        <v>324</v>
      </c>
      <c r="C282" s="80"/>
      <c r="D282" s="80"/>
      <c r="E282" s="80"/>
      <c r="F282" s="80"/>
      <c r="G282" s="80"/>
      <c r="H282" s="80"/>
      <c r="I282" s="80"/>
      <c r="J282" s="80"/>
      <c r="K282" s="80"/>
    </row>
    <row r="283" spans="1:11" s="81" customFormat="1" ht="17.25">
      <c r="A283" s="79"/>
      <c r="B283" s="43" t="s">
        <v>325</v>
      </c>
      <c r="C283" s="80"/>
      <c r="D283" s="80"/>
      <c r="E283" s="80"/>
      <c r="F283" s="80"/>
      <c r="G283" s="80"/>
      <c r="H283" s="80"/>
      <c r="I283" s="80"/>
      <c r="J283" s="80"/>
      <c r="K283" s="80"/>
    </row>
    <row r="284" spans="1:11" s="81" customFormat="1" ht="17.25">
      <c r="A284" s="79"/>
      <c r="B284" s="43" t="s">
        <v>326</v>
      </c>
      <c r="C284" s="80"/>
      <c r="D284" s="80"/>
      <c r="E284" s="80"/>
      <c r="F284" s="80"/>
      <c r="G284" s="80"/>
      <c r="H284" s="80"/>
      <c r="I284" s="80"/>
      <c r="J284" s="80"/>
      <c r="K284" s="80"/>
    </row>
    <row r="285" spans="1:11" s="81" customFormat="1" ht="17.25">
      <c r="A285" s="79"/>
      <c r="B285" s="43" t="s">
        <v>327</v>
      </c>
      <c r="C285" s="80"/>
      <c r="D285" s="80"/>
      <c r="E285" s="80"/>
      <c r="F285" s="80"/>
      <c r="G285" s="80"/>
      <c r="H285" s="80"/>
      <c r="I285" s="80"/>
      <c r="J285" s="80"/>
      <c r="K285" s="80"/>
    </row>
    <row r="286" spans="1:11" s="81" customFormat="1" ht="17.25">
      <c r="A286" s="79"/>
      <c r="B286" s="43" t="s">
        <v>328</v>
      </c>
      <c r="C286" s="80"/>
      <c r="D286" s="80"/>
      <c r="E286" s="80"/>
      <c r="F286" s="80"/>
      <c r="G286" s="80"/>
      <c r="H286" s="80"/>
      <c r="I286" s="80"/>
      <c r="J286" s="80"/>
      <c r="K286" s="80"/>
    </row>
    <row r="287" spans="1:11" s="81" customFormat="1" ht="17.25">
      <c r="A287" s="79"/>
      <c r="B287" s="43" t="s">
        <v>374</v>
      </c>
      <c r="C287" s="80"/>
      <c r="D287" s="80"/>
      <c r="E287" s="80"/>
      <c r="F287" s="80"/>
      <c r="G287" s="80"/>
      <c r="H287" s="80"/>
      <c r="I287" s="80"/>
      <c r="J287" s="80"/>
      <c r="K287" s="80"/>
    </row>
    <row r="288" spans="1:11" s="81" customFormat="1" ht="17.25">
      <c r="A288" s="79"/>
      <c r="B288" s="43"/>
      <c r="C288" s="80"/>
      <c r="D288" s="80"/>
      <c r="E288" s="80"/>
      <c r="F288" s="80"/>
      <c r="G288" s="80"/>
      <c r="H288" s="80"/>
      <c r="I288" s="80"/>
      <c r="J288" s="80"/>
      <c r="K288" s="80"/>
    </row>
    <row r="289" spans="1:11" s="81" customFormat="1" ht="17.25">
      <c r="A289" s="79"/>
      <c r="B289" s="43"/>
      <c r="C289" s="80"/>
      <c r="D289" s="80"/>
      <c r="E289" s="80"/>
      <c r="F289" s="80"/>
      <c r="G289" s="80"/>
      <c r="H289" s="80"/>
      <c r="I289" s="80"/>
      <c r="J289" s="80"/>
      <c r="K289" s="80"/>
    </row>
    <row r="290" spans="1:11" s="81" customFormat="1" ht="16.5">
      <c r="A290" s="34" t="s">
        <v>85</v>
      </c>
      <c r="B290" s="42" t="s">
        <v>263</v>
      </c>
      <c r="C290" s="32"/>
      <c r="D290" s="32"/>
      <c r="E290" s="80"/>
      <c r="F290" s="80"/>
      <c r="G290" s="32"/>
      <c r="H290" s="32"/>
      <c r="I290" s="80"/>
      <c r="J290" s="80"/>
      <c r="K290" s="80"/>
    </row>
    <row r="291" spans="1:11" s="81" customFormat="1" ht="16.5">
      <c r="A291" s="34"/>
      <c r="B291" s="41"/>
      <c r="C291" s="32"/>
      <c r="D291" s="32"/>
      <c r="E291" s="80"/>
      <c r="F291" s="80"/>
      <c r="G291" s="32"/>
      <c r="H291" s="32"/>
      <c r="I291" s="80"/>
      <c r="J291" s="80"/>
      <c r="K291" s="80"/>
    </row>
    <row r="292" spans="1:11" s="81" customFormat="1" ht="16.5">
      <c r="A292" s="34"/>
      <c r="B292" s="32" t="s">
        <v>329</v>
      </c>
      <c r="C292" s="32"/>
      <c r="D292" s="32"/>
      <c r="E292" s="80"/>
      <c r="F292" s="80"/>
      <c r="G292" s="32"/>
      <c r="H292" s="32"/>
      <c r="I292" s="80"/>
      <c r="J292" s="80"/>
      <c r="K292" s="80"/>
    </row>
    <row r="293" spans="1:11" s="81" customFormat="1" ht="16.5">
      <c r="A293" s="34"/>
      <c r="B293" s="32" t="s">
        <v>357</v>
      </c>
      <c r="C293" s="32"/>
      <c r="D293" s="32"/>
      <c r="E293" s="80"/>
      <c r="F293" s="80"/>
      <c r="G293" s="32"/>
      <c r="H293" s="32"/>
      <c r="I293" s="80"/>
      <c r="J293" s="80"/>
      <c r="K293" s="80"/>
    </row>
    <row r="294" spans="1:11" s="81" customFormat="1" ht="16.5">
      <c r="A294" s="34"/>
      <c r="B294" s="32" t="s">
        <v>349</v>
      </c>
      <c r="C294" s="32"/>
      <c r="D294" s="32"/>
      <c r="E294" s="80"/>
      <c r="F294" s="80"/>
      <c r="G294" s="32"/>
      <c r="H294" s="32"/>
      <c r="I294" s="80"/>
      <c r="J294" s="80"/>
      <c r="K294" s="80"/>
    </row>
    <row r="295" spans="1:11" ht="16.5">
      <c r="A295" s="34"/>
      <c r="B295" s="32" t="s">
        <v>350</v>
      </c>
      <c r="C295" s="32"/>
      <c r="D295" s="32"/>
      <c r="E295" s="32"/>
      <c r="F295" s="32"/>
      <c r="G295" s="32"/>
      <c r="H295" s="32"/>
      <c r="I295" s="32"/>
      <c r="J295" s="32"/>
      <c r="K295" s="32"/>
    </row>
    <row r="296" spans="1:11" ht="16.5">
      <c r="A296" s="34"/>
      <c r="B296" s="32" t="s">
        <v>351</v>
      </c>
      <c r="C296" s="32"/>
      <c r="D296" s="32"/>
      <c r="E296" s="32"/>
      <c r="F296" s="32"/>
      <c r="G296" s="32"/>
      <c r="H296" s="32"/>
      <c r="I296" s="32"/>
      <c r="J296" s="32"/>
      <c r="K296" s="32"/>
    </row>
    <row r="297" spans="1:11" ht="16.5">
      <c r="A297" s="34"/>
      <c r="B297" s="32" t="s">
        <v>352</v>
      </c>
      <c r="C297" s="32"/>
      <c r="D297" s="32"/>
      <c r="E297" s="32"/>
      <c r="F297" s="32"/>
      <c r="G297" s="32"/>
      <c r="H297" s="32"/>
      <c r="I297" s="32"/>
      <c r="J297" s="32"/>
      <c r="K297" s="32"/>
    </row>
    <row r="298" spans="1:11" ht="16.5">
      <c r="A298" s="34"/>
      <c r="B298" s="32" t="s">
        <v>353</v>
      </c>
      <c r="C298" s="32"/>
      <c r="D298" s="32"/>
      <c r="E298" s="32"/>
      <c r="F298" s="32"/>
      <c r="G298" s="32"/>
      <c r="H298" s="32"/>
      <c r="I298" s="32"/>
      <c r="J298" s="32"/>
      <c r="K298" s="32"/>
    </row>
    <row r="299" spans="1:11" ht="16.5">
      <c r="A299" s="34"/>
      <c r="B299" s="32" t="s">
        <v>354</v>
      </c>
      <c r="C299" s="32"/>
      <c r="D299" s="32"/>
      <c r="E299" s="32"/>
      <c r="F299" s="32"/>
      <c r="G299" s="32"/>
      <c r="H299" s="32"/>
      <c r="I299" s="32"/>
      <c r="J299" s="32"/>
      <c r="K299" s="32"/>
    </row>
    <row r="300" spans="1:11" ht="16.5">
      <c r="A300" s="34"/>
      <c r="B300" s="43" t="s">
        <v>355</v>
      </c>
      <c r="C300" s="32"/>
      <c r="D300" s="32"/>
      <c r="E300" s="32"/>
      <c r="F300" s="32"/>
      <c r="G300" s="32"/>
      <c r="H300" s="32"/>
      <c r="I300" s="32"/>
      <c r="J300" s="32"/>
      <c r="K300" s="32"/>
    </row>
    <row r="301" spans="1:11" ht="16.5">
      <c r="A301" s="34"/>
      <c r="B301" s="30" t="s">
        <v>356</v>
      </c>
      <c r="C301" s="32"/>
      <c r="D301" s="32"/>
      <c r="E301" s="32"/>
      <c r="F301" s="32"/>
      <c r="G301" s="32"/>
      <c r="H301" s="32"/>
      <c r="I301" s="32"/>
      <c r="J301" s="32"/>
      <c r="K301" s="32"/>
    </row>
    <row r="302" spans="1:11" ht="16.5">
      <c r="A302" s="34"/>
      <c r="B302" s="30" t="s">
        <v>375</v>
      </c>
      <c r="C302" s="32"/>
      <c r="D302" s="32"/>
      <c r="E302" s="32"/>
      <c r="F302" s="32"/>
      <c r="G302" s="32"/>
      <c r="H302" s="32"/>
      <c r="I302" s="32"/>
      <c r="J302" s="32"/>
      <c r="K302" s="32"/>
    </row>
    <row r="303" spans="1:11" ht="16.5">
      <c r="A303" s="34"/>
      <c r="B303" s="32"/>
      <c r="C303" s="32"/>
      <c r="D303" s="32"/>
      <c r="E303" s="32"/>
      <c r="F303" s="32"/>
      <c r="G303" s="32"/>
      <c r="H303" s="32"/>
      <c r="I303" s="32"/>
      <c r="J303" s="32"/>
      <c r="K303" s="32"/>
    </row>
    <row r="304" spans="1:11" ht="16.5">
      <c r="A304" s="34"/>
      <c r="B304" s="43" t="s">
        <v>330</v>
      </c>
      <c r="C304" s="32"/>
      <c r="D304" s="32"/>
      <c r="E304" s="32"/>
      <c r="F304" s="32"/>
      <c r="G304" s="32"/>
      <c r="H304" s="32"/>
      <c r="I304" s="32"/>
      <c r="J304" s="32"/>
      <c r="K304" s="32"/>
    </row>
    <row r="305" spans="1:11" ht="16.5">
      <c r="A305" s="34"/>
      <c r="B305" s="43" t="s">
        <v>365</v>
      </c>
      <c r="C305" s="32"/>
      <c r="D305" s="32"/>
      <c r="E305" s="32"/>
      <c r="F305" s="32"/>
      <c r="G305" s="32"/>
      <c r="H305" s="32"/>
      <c r="I305" s="32"/>
      <c r="J305" s="32"/>
      <c r="K305" s="32"/>
    </row>
    <row r="306" spans="1:11" ht="16.5">
      <c r="A306" s="34"/>
      <c r="B306" s="43" t="s">
        <v>331</v>
      </c>
      <c r="C306" s="32"/>
      <c r="D306" s="32"/>
      <c r="E306" s="32"/>
      <c r="F306" s="32"/>
      <c r="G306" s="32"/>
      <c r="H306" s="32"/>
      <c r="I306" s="32"/>
      <c r="J306" s="32"/>
      <c r="K306" s="32"/>
    </row>
    <row r="307" spans="1:11" ht="16.5">
      <c r="A307" s="34"/>
      <c r="B307"/>
      <c r="C307"/>
      <c r="D307" s="32"/>
      <c r="E307" s="32"/>
      <c r="F307" s="32"/>
      <c r="G307" s="32"/>
      <c r="H307" s="32"/>
      <c r="I307" s="32"/>
      <c r="J307" s="32"/>
      <c r="K307" s="32"/>
    </row>
    <row r="308" spans="1:11" ht="16.5">
      <c r="A308" s="34" t="s">
        <v>86</v>
      </c>
      <c r="B308" s="42" t="s">
        <v>87</v>
      </c>
      <c r="C308" s="32"/>
      <c r="D308" s="32"/>
      <c r="E308" s="32"/>
      <c r="F308" s="32"/>
      <c r="G308" s="32"/>
      <c r="H308" s="32"/>
      <c r="I308" s="32"/>
      <c r="J308" s="32"/>
      <c r="K308" s="32"/>
    </row>
    <row r="309" spans="1:11" ht="16.5">
      <c r="A309" s="34"/>
      <c r="B309" s="42"/>
      <c r="C309" s="32"/>
      <c r="D309" s="32"/>
      <c r="E309" s="32"/>
      <c r="F309" s="32"/>
      <c r="G309" s="32"/>
      <c r="H309" s="32"/>
      <c r="I309" s="32"/>
      <c r="J309" s="32"/>
      <c r="K309" s="32"/>
    </row>
    <row r="310" spans="1:11" ht="16.5">
      <c r="A310" s="34"/>
      <c r="B310" s="43" t="s">
        <v>332</v>
      </c>
      <c r="C310" s="32"/>
      <c r="D310" s="32"/>
      <c r="E310" s="32"/>
      <c r="F310" s="32"/>
      <c r="G310" s="32"/>
      <c r="H310" s="32"/>
      <c r="I310" s="32"/>
      <c r="J310" s="32"/>
      <c r="K310" s="32"/>
    </row>
    <row r="311" spans="1:11" ht="16.5">
      <c r="A311" s="34"/>
      <c r="B311" s="43" t="s">
        <v>333</v>
      </c>
      <c r="C311" s="32"/>
      <c r="D311" s="32"/>
      <c r="E311" s="32"/>
      <c r="F311" s="32"/>
      <c r="G311" s="32"/>
      <c r="H311" s="32"/>
      <c r="I311" s="32"/>
      <c r="J311" s="32"/>
      <c r="K311" s="32"/>
    </row>
    <row r="312" spans="1:10" ht="16.5">
      <c r="A312" s="34"/>
      <c r="B312" s="91"/>
      <c r="C312" s="32"/>
      <c r="D312" s="32"/>
      <c r="E312" s="43"/>
      <c r="F312" s="43"/>
      <c r="G312" s="43"/>
      <c r="H312" s="43"/>
      <c r="I312" s="43"/>
      <c r="J312" s="43"/>
    </row>
    <row r="313" spans="1:10" ht="16.5">
      <c r="A313" s="43"/>
      <c r="B313" s="43" t="s">
        <v>334</v>
      </c>
      <c r="C313" s="43"/>
      <c r="D313" s="43"/>
      <c r="E313" s="43"/>
      <c r="F313" s="43"/>
      <c r="G313" s="43"/>
      <c r="H313" s="43"/>
      <c r="I313" s="43"/>
      <c r="J313" s="43"/>
    </row>
    <row r="314" spans="1:10" ht="16.5">
      <c r="A314" s="43"/>
      <c r="B314" s="43" t="s">
        <v>335</v>
      </c>
      <c r="C314" s="43"/>
      <c r="D314" s="43"/>
      <c r="E314" s="43"/>
      <c r="F314" s="43"/>
      <c r="G314" s="43"/>
      <c r="H314" s="43"/>
      <c r="I314" s="43"/>
      <c r="J314" s="43"/>
    </row>
    <row r="315" spans="1:10" ht="16.5">
      <c r="A315" s="43"/>
      <c r="B315" s="43" t="s">
        <v>336</v>
      </c>
      <c r="C315" s="43"/>
      <c r="D315" s="43"/>
      <c r="E315" s="43"/>
      <c r="F315" s="43"/>
      <c r="G315" s="43"/>
      <c r="H315" s="43"/>
      <c r="I315" s="43"/>
      <c r="J315" s="43"/>
    </row>
    <row r="316" spans="1:10" ht="16.5">
      <c r="A316" s="43"/>
      <c r="B316" s="43" t="s">
        <v>337</v>
      </c>
      <c r="C316" s="43"/>
      <c r="D316" s="43"/>
      <c r="E316" s="43"/>
      <c r="F316" s="43"/>
      <c r="G316" s="43"/>
      <c r="H316" s="43"/>
      <c r="I316" s="43"/>
      <c r="J316" s="43"/>
    </row>
    <row r="317" spans="1:10" ht="16.5">
      <c r="A317" s="43"/>
      <c r="B317" s="43" t="s">
        <v>338</v>
      </c>
      <c r="C317" s="43"/>
      <c r="D317" s="43"/>
      <c r="E317" s="43"/>
      <c r="F317" s="43"/>
      <c r="G317" s="43"/>
      <c r="H317" s="43"/>
      <c r="I317" s="43"/>
      <c r="J317" s="43"/>
    </row>
    <row r="318" spans="1:10" ht="16.5">
      <c r="A318" s="43"/>
      <c r="B318" s="43" t="s">
        <v>339</v>
      </c>
      <c r="C318" s="43"/>
      <c r="D318" s="43"/>
      <c r="E318" s="43"/>
      <c r="F318" s="43"/>
      <c r="G318" s="43"/>
      <c r="H318" s="43"/>
      <c r="I318" s="43"/>
      <c r="J318" s="43"/>
    </row>
    <row r="319" spans="1:10" ht="16.5">
      <c r="A319" s="43"/>
      <c r="B319" s="43" t="s">
        <v>340</v>
      </c>
      <c r="C319" s="32"/>
      <c r="D319" s="43"/>
      <c r="E319" s="43"/>
      <c r="F319" s="43"/>
      <c r="G319" s="43"/>
      <c r="H319" s="43"/>
      <c r="I319" s="43"/>
      <c r="J319" s="43"/>
    </row>
    <row r="320" spans="1:10" ht="16.5">
      <c r="A320" s="43"/>
      <c r="B320" s="91" t="s">
        <v>341</v>
      </c>
      <c r="C320" s="32"/>
      <c r="D320" s="43"/>
      <c r="E320" s="43"/>
      <c r="F320" s="43"/>
      <c r="G320" s="43"/>
      <c r="H320" s="43"/>
      <c r="I320" s="43"/>
      <c r="J320" s="43"/>
    </row>
    <row r="321" spans="1:10" ht="16.5">
      <c r="A321" s="43"/>
      <c r="D321" s="43"/>
      <c r="E321" s="43"/>
      <c r="F321" s="43"/>
      <c r="G321" s="43"/>
      <c r="H321" s="43"/>
      <c r="I321" s="43"/>
      <c r="J321" s="43"/>
    </row>
    <row r="322" spans="1:10" ht="16.5">
      <c r="A322" s="43"/>
      <c r="B322" s="30" t="s">
        <v>376</v>
      </c>
      <c r="D322" s="43"/>
      <c r="E322" s="43"/>
      <c r="F322" s="43"/>
      <c r="G322" s="43"/>
      <c r="H322" s="43"/>
      <c r="I322" s="43"/>
      <c r="J322" s="43"/>
    </row>
    <row r="323" spans="1:10" ht="16.5">
      <c r="A323" s="43"/>
      <c r="B323" s="30" t="s">
        <v>377</v>
      </c>
      <c r="D323" s="43"/>
      <c r="E323" s="43"/>
      <c r="F323" s="43"/>
      <c r="G323" s="43"/>
      <c r="H323" s="43"/>
      <c r="I323" s="43"/>
      <c r="J323" s="43"/>
    </row>
    <row r="324" spans="1:11" ht="16.5">
      <c r="A324" s="43"/>
      <c r="B324" s="43" t="s">
        <v>378</v>
      </c>
      <c r="D324" s="43"/>
      <c r="E324" s="32"/>
      <c r="F324" s="32"/>
      <c r="G324" s="32"/>
      <c r="H324" s="32"/>
      <c r="I324" s="32"/>
      <c r="J324" s="32"/>
      <c r="K324" s="32"/>
    </row>
    <row r="325" spans="1:11" ht="16.5">
      <c r="A325" s="43"/>
      <c r="B325" s="43" t="s">
        <v>379</v>
      </c>
      <c r="D325" s="43"/>
      <c r="E325" s="32"/>
      <c r="F325" s="32"/>
      <c r="G325" s="32"/>
      <c r="H325" s="32"/>
      <c r="I325" s="32"/>
      <c r="J325" s="32"/>
      <c r="K325" s="32"/>
    </row>
    <row r="326" spans="1:11" ht="16.5">
      <c r="A326" s="34"/>
      <c r="D326" s="32"/>
      <c r="E326" s="32"/>
      <c r="F326" s="32"/>
      <c r="G326" s="32"/>
      <c r="H326" s="32"/>
      <c r="I326" s="32"/>
      <c r="J326" s="32"/>
      <c r="K326" s="32"/>
    </row>
    <row r="327" spans="1:11" ht="16.5">
      <c r="A327" s="34"/>
      <c r="B327" s="91"/>
      <c r="C327" s="32"/>
      <c r="D327" s="32"/>
      <c r="E327" s="32"/>
      <c r="F327" s="32"/>
      <c r="G327" s="32"/>
      <c r="H327" s="32"/>
      <c r="I327" s="32"/>
      <c r="J327" s="32"/>
      <c r="K327" s="32"/>
    </row>
    <row r="328" spans="1:11" ht="16.5">
      <c r="A328" s="34" t="s">
        <v>88</v>
      </c>
      <c r="B328" s="35" t="s">
        <v>38</v>
      </c>
      <c r="C328" s="32"/>
      <c r="D328" s="32"/>
      <c r="E328" s="32"/>
      <c r="F328" s="32"/>
      <c r="G328" s="32"/>
      <c r="H328" s="32"/>
      <c r="I328" s="32"/>
      <c r="J328" s="32"/>
      <c r="K328" s="32"/>
    </row>
    <row r="329" spans="1:11" ht="16.5">
      <c r="A329" s="34"/>
      <c r="B329" s="35"/>
      <c r="C329" s="32"/>
      <c r="D329" s="32"/>
      <c r="E329" s="32"/>
      <c r="F329" s="32"/>
      <c r="G329" s="32"/>
      <c r="H329" s="32"/>
      <c r="I329" s="32"/>
      <c r="J329" s="32"/>
      <c r="K329" s="32"/>
    </row>
    <row r="330" spans="1:11" ht="16.5">
      <c r="A330" s="34"/>
      <c r="B330" s="32" t="s">
        <v>175</v>
      </c>
      <c r="C330" s="32"/>
      <c r="D330" s="32"/>
      <c r="E330" s="32"/>
      <c r="F330" s="32"/>
      <c r="G330" s="32"/>
      <c r="H330" s="32"/>
      <c r="I330" s="32"/>
      <c r="J330" s="32"/>
      <c r="K330" s="32"/>
    </row>
    <row r="331" spans="1:11" ht="16.5">
      <c r="A331" s="34"/>
      <c r="B331" s="32" t="s">
        <v>176</v>
      </c>
      <c r="C331" s="35"/>
      <c r="D331" s="35"/>
      <c r="E331" s="32"/>
      <c r="F331" s="32"/>
      <c r="G331" s="32"/>
      <c r="H331" s="32"/>
      <c r="I331" s="32"/>
      <c r="J331" s="32"/>
      <c r="K331" s="32"/>
    </row>
    <row r="332" spans="1:11" ht="16.5">
      <c r="A332" s="34"/>
      <c r="B332" s="35"/>
      <c r="C332" s="35"/>
      <c r="D332" s="35"/>
      <c r="E332" s="32"/>
      <c r="F332" s="32"/>
      <c r="G332" s="32"/>
      <c r="H332" s="32"/>
      <c r="I332" s="32"/>
      <c r="J332" s="32"/>
      <c r="K332" s="32"/>
    </row>
    <row r="333" spans="1:11" ht="16.5">
      <c r="A333" s="36"/>
      <c r="B333" s="43"/>
      <c r="C333" s="32"/>
      <c r="D333" s="32"/>
      <c r="E333" s="32"/>
      <c r="F333" s="32"/>
      <c r="G333" s="32"/>
      <c r="H333" s="32"/>
      <c r="I333" s="32"/>
      <c r="J333" s="32"/>
      <c r="K333" s="32"/>
    </row>
    <row r="334" spans="1:11" ht="16.5">
      <c r="A334" s="44">
        <v>24</v>
      </c>
      <c r="B334" s="42" t="s">
        <v>135</v>
      </c>
      <c r="C334" s="32"/>
      <c r="D334" s="32"/>
      <c r="E334" s="35"/>
      <c r="F334" s="35"/>
      <c r="G334" s="35"/>
      <c r="H334" s="32"/>
      <c r="I334" s="32"/>
      <c r="J334" s="32"/>
      <c r="K334" s="32"/>
    </row>
    <row r="335" spans="1:11" ht="16.5">
      <c r="A335" s="44"/>
      <c r="B335" s="42"/>
      <c r="C335" s="32"/>
      <c r="D335" s="32"/>
      <c r="E335" s="35"/>
      <c r="F335" s="35"/>
      <c r="G335" s="35"/>
      <c r="H335" s="32"/>
      <c r="I335" s="32"/>
      <c r="J335" s="32"/>
      <c r="K335" s="32"/>
    </row>
    <row r="336" spans="1:11" ht="16.5">
      <c r="A336" s="44"/>
      <c r="B336" s="105" t="s">
        <v>343</v>
      </c>
      <c r="C336" s="43"/>
      <c r="D336" s="43"/>
      <c r="E336" s="32"/>
      <c r="F336" s="32"/>
      <c r="G336" s="32"/>
      <c r="H336" s="32"/>
      <c r="I336" s="32"/>
      <c r="J336" s="32"/>
      <c r="K336" s="32"/>
    </row>
    <row r="337" spans="1:11" ht="16.5">
      <c r="A337" s="44"/>
      <c r="B337" s="105" t="s">
        <v>344</v>
      </c>
      <c r="C337" s="43"/>
      <c r="D337" s="43"/>
      <c r="E337" s="32"/>
      <c r="F337" s="32"/>
      <c r="G337" s="32"/>
      <c r="H337" s="32"/>
      <c r="I337" s="32"/>
      <c r="J337" s="32"/>
      <c r="K337" s="32"/>
    </row>
    <row r="338" spans="1:11" ht="16.5">
      <c r="A338" s="44"/>
      <c r="B338" s="43"/>
      <c r="C338" s="43"/>
      <c r="D338" s="43"/>
      <c r="E338" s="32"/>
      <c r="F338" s="32"/>
      <c r="G338" s="32"/>
      <c r="H338" s="32"/>
      <c r="I338" s="32"/>
      <c r="J338" s="32"/>
      <c r="K338" s="32"/>
    </row>
    <row r="339" spans="1:11" ht="16.5">
      <c r="A339" s="44"/>
      <c r="B339" s="43"/>
      <c r="C339" s="43"/>
      <c r="D339" s="43"/>
      <c r="E339" s="43"/>
      <c r="F339" s="43"/>
      <c r="G339" s="43"/>
      <c r="H339" s="43"/>
      <c r="I339" s="43"/>
      <c r="J339" s="32"/>
      <c r="K339" s="32"/>
    </row>
    <row r="340" spans="1:11" ht="16.5">
      <c r="A340" s="32"/>
      <c r="E340" s="43"/>
      <c r="F340" s="43"/>
      <c r="G340" s="43"/>
      <c r="H340" s="43"/>
      <c r="I340" s="43"/>
      <c r="J340" s="32"/>
      <c r="K340" s="32"/>
    </row>
    <row r="341" spans="1:11" ht="16.5">
      <c r="A341" s="32"/>
      <c r="B341" s="32"/>
      <c r="C341" s="32"/>
      <c r="D341" s="32"/>
      <c r="E341" s="43"/>
      <c r="F341" s="43"/>
      <c r="G341" s="43"/>
      <c r="H341" s="43"/>
      <c r="I341" s="43"/>
      <c r="J341" s="32"/>
      <c r="K341" s="32"/>
    </row>
    <row r="342" spans="1:11" ht="16.5">
      <c r="A342" s="1" t="s">
        <v>39</v>
      </c>
      <c r="D342" s="32"/>
      <c r="E342" s="43"/>
      <c r="F342" s="43"/>
      <c r="G342" s="43"/>
      <c r="H342" s="43"/>
      <c r="I342" s="43"/>
      <c r="J342" s="32"/>
      <c r="K342" s="32"/>
    </row>
    <row r="343" spans="1:4" ht="16.5">
      <c r="A343" s="1"/>
      <c r="D343" s="32"/>
    </row>
    <row r="344" spans="1:11" ht="16.5">
      <c r="A344" s="1"/>
      <c r="D344" s="32"/>
      <c r="E344" s="32"/>
      <c r="F344" s="32"/>
      <c r="G344" s="32"/>
      <c r="H344" s="32"/>
      <c r="I344" s="32"/>
      <c r="J344" s="32"/>
      <c r="K344" s="32"/>
    </row>
    <row r="345" spans="1:11" ht="16.5">
      <c r="A345" s="1"/>
      <c r="D345" s="32"/>
      <c r="E345" s="32"/>
      <c r="F345" s="32"/>
      <c r="G345" s="32"/>
      <c r="H345" s="32"/>
      <c r="I345" s="32"/>
      <c r="J345" s="32"/>
      <c r="K345" s="32"/>
    </row>
    <row r="346" spans="1:11" ht="16.5">
      <c r="A346" s="1"/>
      <c r="D346" s="32"/>
      <c r="E346" s="32"/>
      <c r="F346" s="32"/>
      <c r="G346" s="32"/>
      <c r="H346" s="32"/>
      <c r="I346" s="32"/>
      <c r="J346" s="32"/>
      <c r="K346" s="32"/>
    </row>
    <row r="347" spans="1:11" ht="16.5">
      <c r="A347" s="1"/>
      <c r="E347" s="32"/>
      <c r="F347" s="32"/>
      <c r="G347" s="32"/>
      <c r="H347" s="32"/>
      <c r="I347" s="32"/>
      <c r="J347" s="32"/>
      <c r="K347" s="32"/>
    </row>
    <row r="348" spans="1:11" ht="16.5">
      <c r="A348" s="1"/>
      <c r="E348" s="32"/>
      <c r="F348" s="32"/>
      <c r="G348" s="32"/>
      <c r="H348" s="32"/>
      <c r="I348" s="32"/>
      <c r="J348" s="32"/>
      <c r="K348" s="32"/>
    </row>
    <row r="349" spans="1:11" ht="16.5">
      <c r="A349" s="87" t="s">
        <v>212</v>
      </c>
      <c r="E349" s="32"/>
      <c r="F349" s="32"/>
      <c r="G349" s="32"/>
      <c r="H349" s="32"/>
      <c r="I349" s="32"/>
      <c r="J349" s="32"/>
      <c r="K349" s="32"/>
    </row>
    <row r="350" ht="16.5">
      <c r="A350" s="1" t="s">
        <v>213</v>
      </c>
    </row>
    <row r="351" ht="16.5">
      <c r="A351" s="1" t="s">
        <v>40</v>
      </c>
    </row>
    <row r="352" ht="16.5">
      <c r="A352" s="1" t="s">
        <v>41</v>
      </c>
    </row>
    <row r="353" ht="16.5">
      <c r="A353" s="88" t="s">
        <v>278</v>
      </c>
    </row>
  </sheetData>
  <mergeCells count="4">
    <mergeCell ref="E1:H1"/>
    <mergeCell ref="E2:H2"/>
    <mergeCell ref="E4:H4"/>
    <mergeCell ref="E5:H5"/>
  </mergeCells>
  <printOptions horizontalCentered="1"/>
  <pageMargins left="0" right="0" top="0.75" bottom="0" header="0.5" footer="0.5"/>
  <pageSetup fitToHeight="9" horizontalDpi="300" verticalDpi="300" orientation="landscape" paperSize="9" scale="72" r:id="rId2"/>
  <rowBreaks count="8" manualBreakCount="8">
    <brk id="44" max="9" man="1"/>
    <brk id="86" max="9" man="1"/>
    <brk id="128" max="9" man="1"/>
    <brk id="171" max="9" man="1"/>
    <brk id="212" max="9" man="1"/>
    <brk id="254" max="9" man="1"/>
    <brk id="289" max="9" man="1"/>
    <brk id="33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 DEVELOPMENTS BHD</dc:creator>
  <cp:keywords/>
  <dc:description/>
  <cp:lastModifiedBy>Lingui Developments Berhad</cp:lastModifiedBy>
  <cp:lastPrinted>2003-11-18T10:29:27Z</cp:lastPrinted>
  <dcterms:created xsi:type="dcterms:W3CDTF">2000-12-20T07:15:43Z</dcterms:created>
  <dcterms:modified xsi:type="dcterms:W3CDTF">2003-08-26T10:30:38Z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