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BS" sheetId="1" r:id="rId1"/>
    <sheet name="PL" sheetId="2" r:id="rId2"/>
    <sheet name="EQUITY" sheetId="3" r:id="rId3"/>
    <sheet name="CFLOW-summary" sheetId="4" r:id="rId4"/>
  </sheets>
  <externalReferences>
    <externalReference r:id="rId7"/>
  </externalReferences>
  <definedNames>
    <definedName name="_xlnm.Print_Area" localSheetId="0">'BS'!$A$1:$H$57</definedName>
    <definedName name="_xlnm.Print_Area" localSheetId="2">'EQUITY'!$A$1:$I$39</definedName>
  </definedNames>
  <calcPr fullCalcOnLoad="1"/>
</workbook>
</file>

<file path=xl/sharedStrings.xml><?xml version="1.0" encoding="utf-8"?>
<sst xmlns="http://schemas.openxmlformats.org/spreadsheetml/2006/main" count="131" uniqueCount="95">
  <si>
    <t>LANDMARKS BERHAD</t>
  </si>
  <si>
    <t>UNAUDITED CONDENSED CONSOLIDATED CASHFLOW STATEMENT</t>
  </si>
  <si>
    <t>For the year ended 30 September 2003</t>
  </si>
  <si>
    <t>30 September 2003</t>
  </si>
  <si>
    <t>30 September 2002</t>
  </si>
  <si>
    <t>RM'000</t>
  </si>
  <si>
    <t>Net cash inflow from operating activities</t>
  </si>
  <si>
    <t>Net cash inflow from investing activities</t>
  </si>
  <si>
    <t>Net cash inflow/(outflow) from financing activities</t>
  </si>
  <si>
    <t>Net increase/(decrease) in cash and cash equivalents</t>
  </si>
  <si>
    <t>Cash and cash equivalents at 1 January</t>
  </si>
  <si>
    <t>Foreign exchange differences on opening balances</t>
  </si>
  <si>
    <t>Cash and cash equivalents at 30 September</t>
  </si>
  <si>
    <t>Cash and bank balances</t>
  </si>
  <si>
    <t>Deposits (excluding deposits pledged)</t>
  </si>
  <si>
    <t>Bank overdrafts</t>
  </si>
  <si>
    <t>The notes set out on pages 5 to 7 form an integral part of, and, should be read in conjunction with, this interim financial report.</t>
  </si>
  <si>
    <t>UNAUDITED CONDENSED CONSOLIDATED STATEMENT OF CHANGES IN EQUITY</t>
  </si>
  <si>
    <t>For the nine months ended 30 September 2003</t>
  </si>
  <si>
    <t>&lt;------------------------Non-distributable---------------------------&gt;</t>
  </si>
  <si>
    <t>Distributable Retained profits/Accumulated losses</t>
  </si>
  <si>
    <t>Share Capital</t>
  </si>
  <si>
    <t>Reserve on consolidation</t>
  </si>
  <si>
    <t>Translation Reserves</t>
  </si>
  <si>
    <t>Capital reserves</t>
  </si>
  <si>
    <t>Share premium</t>
  </si>
  <si>
    <t>Total</t>
  </si>
  <si>
    <t>At 1 January 2003</t>
  </si>
  <si>
    <t>MASB 25 Adjustment</t>
  </si>
  <si>
    <t>Restated Balance</t>
  </si>
  <si>
    <t>Net gains and losses not recognised</t>
  </si>
  <si>
    <t>in the income statements:</t>
  </si>
  <si>
    <t>Currency translation differences</t>
  </si>
  <si>
    <t>Net loss not recognised</t>
  </si>
  <si>
    <t>Net loss for nine month period</t>
  </si>
  <si>
    <t>Increased in Share Capital</t>
  </si>
  <si>
    <t>Dividends - 2002 final</t>
  </si>
  <si>
    <t>At 30 September 2003</t>
  </si>
  <si>
    <t>At 1 January 2002</t>
  </si>
  <si>
    <t>Net loss for the nine month period</t>
  </si>
  <si>
    <t>Dividends - 2001 final</t>
  </si>
  <si>
    <t>At 30 September 2002</t>
  </si>
  <si>
    <t>UNAUDITED CONDENSED CONSOLIDATED INCOME STATEMENT</t>
  </si>
  <si>
    <t>For the period ended 30 September 2003</t>
  </si>
  <si>
    <t>3 months ended</t>
  </si>
  <si>
    <t>9 months ended</t>
  </si>
  <si>
    <t>30 September</t>
  </si>
  <si>
    <t>Revenue</t>
  </si>
  <si>
    <t>Profit from Operations</t>
  </si>
  <si>
    <t>Exceptional gains</t>
  </si>
  <si>
    <t>Exceptional losses</t>
  </si>
  <si>
    <t xml:space="preserve">Operating Profit </t>
  </si>
  <si>
    <t>Interest income</t>
  </si>
  <si>
    <t>Interest expenses</t>
  </si>
  <si>
    <t>Share of profit of associates</t>
  </si>
  <si>
    <t>Profit/(loss) before taxation</t>
  </si>
  <si>
    <t>Tax expense</t>
  </si>
  <si>
    <t>Profit/(loss) after taxation</t>
  </si>
  <si>
    <t>Less: Minority interests</t>
  </si>
  <si>
    <t>Net profit/(loss) for the period</t>
  </si>
  <si>
    <t>Basic earnings per ordinary share (sen)</t>
  </si>
  <si>
    <t>Diluted earnings per ordinary share (sen)</t>
  </si>
  <si>
    <t>N/A</t>
  </si>
  <si>
    <t>UNAUDITED CONDENSED CONSOLIDATED BALANCE SHEET</t>
  </si>
  <si>
    <t>At 30 SEPTEMBER 2003</t>
  </si>
  <si>
    <t>31 December 02</t>
  </si>
  <si>
    <t>RM' 000</t>
  </si>
  <si>
    <t>Property, plant and equipment</t>
  </si>
  <si>
    <t>Investment in associates</t>
  </si>
  <si>
    <t>Other investments</t>
  </si>
  <si>
    <t>Investment properties</t>
  </si>
  <si>
    <t>Hotel properties</t>
  </si>
  <si>
    <t>Properties under development</t>
  </si>
  <si>
    <t>Goodwill On Consolidation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</si>
  <si>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</si>
  <si>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</si>
  <si>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</si>
  <si>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</si>
  <si>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</si>
  <si>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</si>
  <si>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Borrowings</t>
  </si>
  <si>
    <t>Taxation</t>
  </si>
  <si>
    <t>Net current assets/(liabilities)</t>
  </si>
  <si>
    <t>Financed by:</t>
  </si>
  <si>
    <t>Shareholders' equity</t>
  </si>
  <si>
    <t>Share capital</t>
  </si>
  <si>
    <t>Reserves</t>
  </si>
  <si>
    <t>#</t>
  </si>
  <si>
    <t>Minority shareholders' interests</t>
  </si>
  <si>
    <t>Long term and deferred liabilities</t>
  </si>
  <si>
    <t>Deferred taxation</t>
  </si>
  <si>
    <t>Retirement benefit</t>
  </si>
  <si>
    <t>Net Tangible Assets per share (RM)</t>
  </si>
  <si>
    <t xml:space="preserve">   #</t>
  </si>
  <si>
    <t>The comparative figures have been restated to reflect the adoption of MASB 25 - Income Tax.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</si>
</sst>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/m/yyyy"/>
    <numFmt numFmtId="171" formatCode="_(* #,##0.0_);_(* \(#,##0.0\);_(* &quot;-&quot;??_);_(@_)"/>
    <numFmt numFmtId="172" formatCode="_(* #,##0_);_(* \(#,##0\);_(* &quot;-&quot;??_);_(@_)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"/>
    <numFmt numFmtId="181" formatCode="_(* #,##0.0_);_(* \(#,##0.0\);_(* &quot;-&quot;?_);_(@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5" fontId="3" fillId="0" borderId="1" xfId="0" applyNumberFormat="1" applyFont="1" applyBorder="1" applyAlignment="1" quotePrefix="1">
      <alignment horizontal="center"/>
    </xf>
    <xf numFmtId="0" fontId="0" fillId="0" borderId="2" xfId="0" applyFont="1" applyBorder="1" applyAlignment="1">
      <alignment/>
    </xf>
    <xf numFmtId="15" fontId="3" fillId="0" borderId="2" xfId="0" applyNumberFormat="1" applyFont="1" applyBorder="1" applyAlignment="1">
      <alignment horizontal="center"/>
    </xf>
    <xf numFmtId="172" fontId="3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72" fontId="3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0" fontId="3" fillId="0" borderId="4" xfId="0" applyFont="1" applyBorder="1" applyAlignment="1">
      <alignment/>
    </xf>
    <xf numFmtId="172" fontId="3" fillId="0" borderId="4" xfId="15" applyNumberFormat="1" applyFont="1" applyBorder="1" applyAlignment="1">
      <alignment/>
    </xf>
    <xf numFmtId="0" fontId="0" fillId="0" borderId="0" xfId="0" applyFont="1" applyBorder="1" applyAlignment="1">
      <alignment/>
    </xf>
    <xf numFmtId="15" fontId="3" fillId="0" borderId="0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justify" vertical="justify" wrapText="1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172" fontId="3" fillId="0" borderId="8" xfId="15" applyNumberFormat="1" applyFont="1" applyBorder="1" applyAlignment="1">
      <alignment/>
    </xf>
    <xf numFmtId="172" fontId="0" fillId="0" borderId="3" xfId="15" applyNumberFormat="1" applyFont="1" applyBorder="1" applyAlignment="1">
      <alignment/>
    </xf>
    <xf numFmtId="172" fontId="0" fillId="0" borderId="10" xfId="15" applyNumberFormat="1" applyFont="1" applyBorder="1" applyAlignment="1">
      <alignment/>
    </xf>
    <xf numFmtId="0" fontId="0" fillId="0" borderId="7" xfId="0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8" xfId="15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172" fontId="3" fillId="0" borderId="11" xfId="15" applyNumberFormat="1" applyFont="1" applyBorder="1" applyAlignment="1">
      <alignment/>
    </xf>
    <xf numFmtId="172" fontId="3" fillId="0" borderId="12" xfId="15" applyNumberFormat="1" applyFont="1" applyBorder="1" applyAlignment="1">
      <alignment/>
    </xf>
    <xf numFmtId="172" fontId="3" fillId="0" borderId="1" xfId="15" applyNumberFormat="1" applyFont="1" applyBorder="1" applyAlignment="1">
      <alignment/>
    </xf>
    <xf numFmtId="172" fontId="3" fillId="0" borderId="6" xfId="15" applyNumberFormat="1" applyFont="1" applyBorder="1" applyAlignment="1">
      <alignment/>
    </xf>
    <xf numFmtId="0" fontId="0" fillId="0" borderId="0" xfId="0" applyFont="1" applyAlignment="1">
      <alignment horizontal="left"/>
    </xf>
    <xf numFmtId="172" fontId="0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16" fontId="5" fillId="0" borderId="7" xfId="0" applyNumberFormat="1" applyFont="1" applyBorder="1" applyAlignment="1" quotePrefix="1">
      <alignment horizontal="center"/>
    </xf>
    <xf numFmtId="16" fontId="5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16" fontId="5" fillId="0" borderId="7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16" fontId="5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2" fontId="5" fillId="0" borderId="13" xfId="15" applyNumberFormat="1" applyFont="1" applyBorder="1" applyAlignment="1">
      <alignment vertical="center"/>
    </xf>
    <xf numFmtId="172" fontId="5" fillId="0" borderId="11" xfId="15" applyNumberFormat="1" applyFont="1" applyBorder="1" applyAlignment="1">
      <alignment vertical="center"/>
    </xf>
    <xf numFmtId="172" fontId="5" fillId="0" borderId="12" xfId="15" applyNumberFormat="1" applyFont="1" applyBorder="1" applyAlignment="1">
      <alignment vertical="center"/>
    </xf>
    <xf numFmtId="0" fontId="4" fillId="0" borderId="7" xfId="0" applyFont="1" applyBorder="1" applyAlignment="1">
      <alignment/>
    </xf>
    <xf numFmtId="172" fontId="4" fillId="0" borderId="5" xfId="15" applyNumberFormat="1" applyFont="1" applyBorder="1" applyAlignment="1">
      <alignment/>
    </xf>
    <xf numFmtId="172" fontId="4" fillId="0" borderId="1" xfId="15" applyNumberFormat="1" applyFont="1" applyBorder="1" applyAlignment="1">
      <alignment/>
    </xf>
    <xf numFmtId="172" fontId="4" fillId="0" borderId="6" xfId="15" applyNumberFormat="1" applyFont="1" applyBorder="1" applyAlignment="1">
      <alignment/>
    </xf>
    <xf numFmtId="0" fontId="5" fillId="0" borderId="7" xfId="0" applyFont="1" applyBorder="1" applyAlignment="1">
      <alignment/>
    </xf>
    <xf numFmtId="172" fontId="5" fillId="0" borderId="7" xfId="15" applyNumberFormat="1" applyFont="1" applyBorder="1" applyAlignment="1">
      <alignment/>
    </xf>
    <xf numFmtId="172" fontId="5" fillId="0" borderId="0" xfId="15" applyNumberFormat="1" applyFont="1" applyBorder="1" applyAlignment="1">
      <alignment/>
    </xf>
    <xf numFmtId="172" fontId="5" fillId="0" borderId="8" xfId="15" applyNumberFormat="1" applyFont="1" applyBorder="1" applyAlignment="1">
      <alignment/>
    </xf>
    <xf numFmtId="172" fontId="4" fillId="0" borderId="7" xfId="15" applyNumberFormat="1" applyFont="1" applyBorder="1" applyAlignment="1">
      <alignment/>
    </xf>
    <xf numFmtId="172" fontId="4" fillId="0" borderId="0" xfId="15" applyNumberFormat="1" applyFont="1" applyBorder="1" applyAlignment="1">
      <alignment/>
    </xf>
    <xf numFmtId="172" fontId="4" fillId="0" borderId="8" xfId="15" applyNumberFormat="1" applyFont="1" applyBorder="1" applyAlignment="1">
      <alignment/>
    </xf>
    <xf numFmtId="172" fontId="4" fillId="0" borderId="9" xfId="15" applyNumberFormat="1" applyFont="1" applyBorder="1" applyAlignment="1">
      <alignment/>
    </xf>
    <xf numFmtId="172" fontId="4" fillId="0" borderId="3" xfId="15" applyNumberFormat="1" applyFont="1" applyBorder="1" applyAlignment="1">
      <alignment/>
    </xf>
    <xf numFmtId="172" fontId="4" fillId="0" borderId="10" xfId="15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2" fontId="5" fillId="0" borderId="7" xfId="15" applyNumberFormat="1" applyFont="1" applyBorder="1" applyAlignment="1">
      <alignment vertical="center"/>
    </xf>
    <xf numFmtId="172" fontId="5" fillId="0" borderId="0" xfId="15" applyNumberFormat="1" applyFont="1" applyBorder="1" applyAlignment="1">
      <alignment vertical="center"/>
    </xf>
    <xf numFmtId="172" fontId="5" fillId="0" borderId="8" xfId="15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7" xfId="15" applyNumberFormat="1" applyFont="1" applyBorder="1" applyAlignment="1">
      <alignment/>
    </xf>
    <xf numFmtId="172" fontId="5" fillId="0" borderId="0" xfId="15" applyNumberFormat="1" applyFont="1" applyBorder="1" applyAlignment="1">
      <alignment/>
    </xf>
    <xf numFmtId="172" fontId="5" fillId="0" borderId="8" xfId="15" applyNumberFormat="1" applyFont="1" applyBorder="1" applyAlignment="1">
      <alignment/>
    </xf>
    <xf numFmtId="172" fontId="4" fillId="0" borderId="8" xfId="15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172" fontId="5" fillId="0" borderId="9" xfId="15" applyNumberFormat="1" applyFont="1" applyBorder="1" applyAlignment="1">
      <alignment/>
    </xf>
    <xf numFmtId="172" fontId="5" fillId="0" borderId="3" xfId="15" applyNumberFormat="1" applyFont="1" applyBorder="1" applyAlignment="1">
      <alignment/>
    </xf>
    <xf numFmtId="172" fontId="4" fillId="0" borderId="10" xfId="15" applyNumberFormat="1" applyFont="1" applyBorder="1" applyAlignment="1">
      <alignment/>
    </xf>
    <xf numFmtId="172" fontId="4" fillId="0" borderId="12" xfId="15" applyNumberFormat="1" applyFont="1" applyBorder="1" applyAlignment="1">
      <alignment/>
    </xf>
    <xf numFmtId="43" fontId="4" fillId="0" borderId="3" xfId="15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 horizontal="center" vertical="justify" wrapText="1"/>
    </xf>
    <xf numFmtId="0" fontId="0" fillId="0" borderId="0" xfId="0" applyFont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15" applyNumberFormat="1" applyFont="1" applyBorder="1" applyAlignment="1">
      <alignment vertical="center"/>
    </xf>
    <xf numFmtId="172" fontId="0" fillId="0" borderId="0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2" fontId="0" fillId="0" borderId="1" xfId="15" applyNumberFormat="1" applyFont="1" applyBorder="1" applyAlignment="1">
      <alignment/>
    </xf>
    <xf numFmtId="172" fontId="0" fillId="0" borderId="6" xfId="15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172" fontId="3" fillId="0" borderId="11" xfId="15" applyNumberFormat="1" applyFont="1" applyBorder="1" applyAlignment="1">
      <alignment vertical="center"/>
    </xf>
    <xf numFmtId="172" fontId="0" fillId="0" borderId="11" xfId="15" applyNumberFormat="1" applyFont="1" applyBorder="1" applyAlignment="1">
      <alignment vertical="center"/>
    </xf>
    <xf numFmtId="172" fontId="0" fillId="0" borderId="12" xfId="1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2" fontId="3" fillId="0" borderId="4" xfId="15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17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\2003%20-%20CONSOL\Sept\2003%20KLSE%20REPORT%203Q-net%20p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EQUITY"/>
      <sheetName val="CFLOW-summary"/>
      <sheetName val="cflow-2003"/>
    </sheetNames>
    <sheetDataSet>
      <sheetData sheetId="1">
        <row r="28">
          <cell r="H28">
            <v>-23509</v>
          </cell>
          <cell r="J28">
            <v>-18713</v>
          </cell>
        </row>
      </sheetData>
      <sheetData sheetId="2">
        <row r="22">
          <cell r="C22">
            <v>463831</v>
          </cell>
          <cell r="D22">
            <v>4544</v>
          </cell>
          <cell r="E22">
            <v>183</v>
          </cell>
          <cell r="F22">
            <v>23504</v>
          </cell>
          <cell r="G22">
            <v>218209</v>
          </cell>
          <cell r="H22">
            <v>-349056</v>
          </cell>
        </row>
      </sheetData>
      <sheetData sheetId="4">
        <row r="30">
          <cell r="C30">
            <v>7891.5500000000175</v>
          </cell>
        </row>
        <row r="41">
          <cell r="C41">
            <v>931</v>
          </cell>
        </row>
        <row r="47">
          <cell r="C47">
            <v>-1384</v>
          </cell>
        </row>
        <row r="55">
          <cell r="C55">
            <v>30590</v>
          </cell>
        </row>
        <row r="56">
          <cell r="C56">
            <v>38653</v>
          </cell>
        </row>
        <row r="57">
          <cell r="C57">
            <v>-963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26.57421875" style="2" customWidth="1"/>
    <col min="3" max="3" width="10.57421875" style="120" customWidth="1"/>
    <col min="4" max="4" width="2.8515625" style="1" customWidth="1"/>
    <col min="5" max="5" width="17.8515625" style="1" customWidth="1"/>
    <col min="6" max="6" width="3.00390625" style="2" customWidth="1"/>
    <col min="7" max="7" width="16.00390625" style="2" customWidth="1"/>
    <col min="8" max="8" width="3.7109375" style="2" customWidth="1"/>
    <col min="9" max="16384" width="9.140625" style="2" customWidth="1"/>
  </cols>
  <sheetData>
    <row r="1" ht="12.75">
      <c r="A1" s="1" t="s">
        <v>0</v>
      </c>
    </row>
    <row r="2" ht="12.75">
      <c r="A2" s="1" t="s">
        <v>63</v>
      </c>
    </row>
    <row r="3" ht="12.75">
      <c r="A3" s="1" t="s">
        <v>64</v>
      </c>
    </row>
    <row r="5" spans="1:7" s="1" customFormat="1" ht="12.75">
      <c r="A5" s="20"/>
      <c r="B5" s="21"/>
      <c r="C5" s="22"/>
      <c r="D5" s="22"/>
      <c r="E5" s="121" t="s">
        <v>3</v>
      </c>
      <c r="F5" s="22"/>
      <c r="G5" s="122" t="s">
        <v>65</v>
      </c>
    </row>
    <row r="6" spans="1:7" s="1" customFormat="1" ht="12.75">
      <c r="A6" s="123"/>
      <c r="B6" s="9"/>
      <c r="C6" s="32"/>
      <c r="D6" s="32"/>
      <c r="E6" s="32" t="s">
        <v>66</v>
      </c>
      <c r="F6" s="32"/>
      <c r="G6" s="33" t="s">
        <v>66</v>
      </c>
    </row>
    <row r="7" spans="1:7" ht="12.75">
      <c r="A7" s="16"/>
      <c r="B7" s="16"/>
      <c r="C7" s="124"/>
      <c r="D7" s="11"/>
      <c r="E7" s="11"/>
      <c r="F7" s="16"/>
      <c r="G7" s="16"/>
    </row>
    <row r="8" spans="1:7" ht="12.75">
      <c r="A8" s="11" t="s">
        <v>67</v>
      </c>
      <c r="B8" s="16"/>
      <c r="C8" s="124"/>
      <c r="D8" s="11"/>
      <c r="E8" s="12">
        <v>109401</v>
      </c>
      <c r="F8" s="41"/>
      <c r="G8" s="41">
        <v>113433</v>
      </c>
    </row>
    <row r="9" spans="1:7" ht="12.75">
      <c r="A9" s="11" t="s">
        <v>68</v>
      </c>
      <c r="B9" s="16"/>
      <c r="C9" s="124"/>
      <c r="D9" s="11"/>
      <c r="E9" s="12">
        <f>227196+32</f>
        <v>227228</v>
      </c>
      <c r="F9" s="41"/>
      <c r="G9" s="41">
        <v>226693</v>
      </c>
    </row>
    <row r="10" spans="1:7" ht="12.75">
      <c r="A10" s="11" t="s">
        <v>69</v>
      </c>
      <c r="B10" s="16"/>
      <c r="C10" s="124"/>
      <c r="D10" s="11"/>
      <c r="E10" s="12">
        <v>18025</v>
      </c>
      <c r="F10" s="41"/>
      <c r="G10" s="41">
        <v>18932</v>
      </c>
    </row>
    <row r="11" spans="1:7" ht="12.75">
      <c r="A11" s="11" t="s">
        <v>70</v>
      </c>
      <c r="B11" s="16"/>
      <c r="C11" s="124"/>
      <c r="D11" s="11"/>
      <c r="E11" s="12">
        <v>169459</v>
      </c>
      <c r="F11" s="41"/>
      <c r="G11" s="41">
        <v>169459</v>
      </c>
    </row>
    <row r="12" spans="1:7" ht="12.75">
      <c r="A12" s="11" t="s">
        <v>71</v>
      </c>
      <c r="B12" s="16"/>
      <c r="C12" s="124"/>
      <c r="D12" s="11"/>
      <c r="E12" s="12">
        <v>219215</v>
      </c>
      <c r="F12" s="41"/>
      <c r="G12" s="41">
        <v>219215</v>
      </c>
    </row>
    <row r="13" spans="1:7" ht="12.75">
      <c r="A13" s="9" t="s">
        <v>72</v>
      </c>
      <c r="B13" s="31"/>
      <c r="C13" s="125"/>
      <c r="D13" s="9"/>
      <c r="E13" s="10">
        <f>(209147+44958)*0.91</f>
        <v>231235.55000000002</v>
      </c>
      <c r="F13" s="38"/>
      <c r="G13" s="38">
        <v>236001</v>
      </c>
    </row>
    <row r="14" spans="1:7" s="130" customFormat="1" ht="20.25" customHeight="1">
      <c r="A14" s="126"/>
      <c r="B14" s="126"/>
      <c r="C14" s="126"/>
      <c r="D14" s="127"/>
      <c r="E14" s="128">
        <f>SUM(E8:E13)</f>
        <v>974563.55</v>
      </c>
      <c r="F14" s="129"/>
      <c r="G14" s="129">
        <f>SUM(G8:G13)</f>
        <v>983733</v>
      </c>
    </row>
    <row r="15" spans="1:7" s="130" customFormat="1" ht="12" customHeight="1">
      <c r="A15" s="126"/>
      <c r="B15" s="126"/>
      <c r="C15" s="126"/>
      <c r="D15" s="127"/>
      <c r="E15" s="128"/>
      <c r="F15" s="129"/>
      <c r="G15" s="129"/>
    </row>
    <row r="16" spans="1:7" s="130" customFormat="1" ht="12" customHeight="1">
      <c r="A16" s="127" t="s">
        <v>73</v>
      </c>
      <c r="B16" s="126"/>
      <c r="C16" s="126"/>
      <c r="D16" s="127"/>
      <c r="E16" s="128">
        <v>4153</v>
      </c>
      <c r="F16" s="129"/>
      <c r="G16" s="129">
        <v>4214</v>
      </c>
    </row>
    <row r="17" spans="1:7" ht="12.75">
      <c r="A17" s="16"/>
      <c r="B17" s="16"/>
      <c r="C17" s="124"/>
      <c r="D17" s="11"/>
      <c r="E17" s="12"/>
      <c r="F17" s="41"/>
      <c r="G17" s="41"/>
    </row>
    <row r="18" spans="1:7" ht="12.75">
      <c r="A18" s="11" t="s">
        <v>74</v>
      </c>
      <c r="B18" s="16"/>
      <c r="C18" s="124"/>
      <c r="D18" s="11"/>
      <c r="E18" s="12"/>
      <c r="F18" s="41"/>
      <c r="G18" s="41"/>
    </row>
    <row r="19" spans="1:7" ht="12.75">
      <c r="A19" s="16"/>
      <c r="B19" s="16" t="s">
        <v>75</v>
      </c>
      <c r="C19" s="124"/>
      <c r="D19" s="20"/>
      <c r="E19" s="47">
        <v>14078</v>
      </c>
      <c r="F19" s="131"/>
      <c r="G19" s="132">
        <v>14300</v>
      </c>
    </row>
    <row r="20" spans="1:7" ht="12.75">
      <c r="A20" s="16"/>
      <c r="B20" s="16" t="s">
        <v>72</v>
      </c>
      <c r="C20" s="124"/>
      <c r="D20" s="25"/>
      <c r="E20" s="12">
        <f>(209147+44958)-E13</f>
        <v>22869.449999999983</v>
      </c>
      <c r="F20" s="41"/>
      <c r="G20" s="42">
        <v>23595</v>
      </c>
    </row>
    <row r="21" spans="1:7" ht="12.75">
      <c r="A21" s="16"/>
      <c r="B21" s="16" t="s">
        <v>76</v>
      </c>
      <c r="C21" s="124"/>
      <c r="D21" s="25"/>
      <c r="E21" s="12">
        <f>49276+28159+30384+56393+54+4073+4401-28955-6550+3798-12879</f>
        <v>128154</v>
      </c>
      <c r="F21" s="41"/>
      <c r="G21" s="42">
        <v>124300</v>
      </c>
    </row>
    <row r="22" spans="1:7" ht="12.75">
      <c r="A22" s="16"/>
      <c r="B22" s="16" t="s">
        <v>77</v>
      </c>
      <c r="C22" s="124"/>
      <c r="D22" s="25"/>
      <c r="E22" s="12">
        <f>30590+38653</f>
        <v>69243</v>
      </c>
      <c r="F22" s="41"/>
      <c r="G22" s="42">
        <v>63816</v>
      </c>
    </row>
    <row r="23" spans="1:8" s="130" customFormat="1" ht="19.5" customHeight="1">
      <c r="A23" s="126"/>
      <c r="B23" s="126"/>
      <c r="C23" s="126"/>
      <c r="D23" s="133"/>
      <c r="E23" s="134">
        <f>SUM(E19:E22)</f>
        <v>234344.44999999998</v>
      </c>
      <c r="F23" s="135"/>
      <c r="G23" s="136">
        <f>SUM(G19:G22)</f>
        <v>226011</v>
      </c>
      <c r="H23" s="126"/>
    </row>
    <row r="24" spans="1:8" ht="12.75">
      <c r="A24" s="16"/>
      <c r="B24" s="16"/>
      <c r="C24" s="124"/>
      <c r="D24" s="11"/>
      <c r="E24" s="12"/>
      <c r="F24" s="41"/>
      <c r="G24" s="41"/>
      <c r="H24" s="16"/>
    </row>
    <row r="25" spans="1:8" ht="12.75">
      <c r="A25" s="11" t="s">
        <v>78</v>
      </c>
      <c r="B25" s="16"/>
      <c r="C25" s="124"/>
      <c r="D25" s="11"/>
      <c r="E25" s="12"/>
      <c r="F25" s="41"/>
      <c r="G25" s="41"/>
      <c r="H25" s="16"/>
    </row>
    <row r="26" spans="1:8" ht="12.75">
      <c r="A26" s="16"/>
      <c r="B26" s="16" t="s">
        <v>79</v>
      </c>
      <c r="C26" s="124"/>
      <c r="D26" s="20"/>
      <c r="E26" s="47">
        <f>5151+122276+44958</f>
        <v>172385</v>
      </c>
      <c r="F26" s="131"/>
      <c r="G26" s="132">
        <f>131516+6813</f>
        <v>138329</v>
      </c>
      <c r="H26" s="16"/>
    </row>
    <row r="27" spans="1:8" ht="12.75">
      <c r="A27" s="16"/>
      <c r="B27" s="16" t="s">
        <v>80</v>
      </c>
      <c r="C27" s="124"/>
      <c r="D27" s="25"/>
      <c r="E27" s="12">
        <v>10377</v>
      </c>
      <c r="F27" s="41"/>
      <c r="G27" s="42">
        <v>16065</v>
      </c>
      <c r="H27" s="16"/>
    </row>
    <row r="28" spans="1:8" ht="12.75">
      <c r="A28" s="16"/>
      <c r="B28" s="16" t="s">
        <v>81</v>
      </c>
      <c r="C28" s="124"/>
      <c r="D28" s="25"/>
      <c r="E28" s="12">
        <f>8526+1063</f>
        <v>9589</v>
      </c>
      <c r="F28" s="41"/>
      <c r="G28" s="42">
        <v>11887</v>
      </c>
      <c r="H28" s="16"/>
    </row>
    <row r="29" spans="1:8" s="130" customFormat="1" ht="19.5" customHeight="1">
      <c r="A29" s="126"/>
      <c r="B29" s="126"/>
      <c r="C29" s="126"/>
      <c r="D29" s="133"/>
      <c r="E29" s="134">
        <f>SUM(E26:E28)</f>
        <v>192351</v>
      </c>
      <c r="F29" s="135"/>
      <c r="G29" s="136">
        <f>SUM(G26:G28)</f>
        <v>166281</v>
      </c>
      <c r="H29" s="126"/>
    </row>
    <row r="30" spans="1:8" ht="7.5" customHeight="1">
      <c r="A30" s="16"/>
      <c r="B30" s="16"/>
      <c r="C30" s="124"/>
      <c r="D30" s="11"/>
      <c r="E30" s="12"/>
      <c r="F30" s="41"/>
      <c r="G30" s="41"/>
      <c r="H30" s="16"/>
    </row>
    <row r="31" spans="1:8" s="1" customFormat="1" ht="17.25" customHeight="1">
      <c r="A31" s="9" t="s">
        <v>82</v>
      </c>
      <c r="B31" s="9"/>
      <c r="C31" s="32"/>
      <c r="D31" s="9"/>
      <c r="E31" s="10">
        <f>E23-E29</f>
        <v>41993.44999999998</v>
      </c>
      <c r="F31" s="10"/>
      <c r="G31" s="10">
        <f>G23-G29</f>
        <v>59730</v>
      </c>
      <c r="H31" s="11"/>
    </row>
    <row r="32" spans="1:8" s="139" customFormat="1" ht="19.5" customHeight="1" thickBot="1">
      <c r="A32" s="137"/>
      <c r="B32" s="137"/>
      <c r="C32" s="137"/>
      <c r="D32" s="137"/>
      <c r="E32" s="138">
        <f>E14+E31+E16</f>
        <v>1020710</v>
      </c>
      <c r="F32" s="138"/>
      <c r="G32" s="138">
        <f>G14+G31+G16</f>
        <v>1047677</v>
      </c>
      <c r="H32" s="127"/>
    </row>
    <row r="33" spans="1:8" s="139" customFormat="1" ht="19.5" customHeight="1">
      <c r="A33" s="127"/>
      <c r="B33" s="127"/>
      <c r="C33" s="127"/>
      <c r="D33" s="127"/>
      <c r="E33" s="128"/>
      <c r="F33" s="128"/>
      <c r="G33" s="128"/>
      <c r="H33" s="127"/>
    </row>
    <row r="34" spans="5:7" ht="12.75">
      <c r="E34" s="8"/>
      <c r="F34" s="13"/>
      <c r="G34" s="13"/>
    </row>
    <row r="35" spans="1:7" ht="12.75">
      <c r="A35" s="11" t="s">
        <v>83</v>
      </c>
      <c r="B35" s="16"/>
      <c r="C35" s="124"/>
      <c r="E35" s="8"/>
      <c r="F35" s="13"/>
      <c r="G35" s="13"/>
    </row>
    <row r="36" spans="1:7" ht="12.75">
      <c r="A36" s="11" t="s">
        <v>84</v>
      </c>
      <c r="B36" s="16"/>
      <c r="C36" s="124"/>
      <c r="D36" s="11"/>
      <c r="E36" s="12"/>
      <c r="F36" s="41"/>
      <c r="G36" s="41"/>
    </row>
    <row r="37" spans="1:7" ht="9.75" customHeight="1">
      <c r="A37" s="16"/>
      <c r="B37" s="16"/>
      <c r="C37" s="124"/>
      <c r="D37" s="11"/>
      <c r="E37" s="12"/>
      <c r="F37" s="41"/>
      <c r="G37" s="41"/>
    </row>
    <row r="38" spans="1:7" ht="12.75">
      <c r="A38" s="16"/>
      <c r="B38" s="16" t="s">
        <v>85</v>
      </c>
      <c r="C38" s="124"/>
      <c r="D38" s="11"/>
      <c r="E38" s="12">
        <f>+'[1]EQUITY'!C22</f>
        <v>463831</v>
      </c>
      <c r="F38" s="41"/>
      <c r="G38" s="41">
        <v>463831</v>
      </c>
    </row>
    <row r="39" spans="1:8" ht="12.75">
      <c r="A39" s="31"/>
      <c r="B39" s="31" t="s">
        <v>86</v>
      </c>
      <c r="C39" s="125"/>
      <c r="D39" s="9"/>
      <c r="E39" s="10">
        <f>SUM('[1]EQUITY'!D22:H22)</f>
        <v>-102616</v>
      </c>
      <c r="F39" s="38"/>
      <c r="G39" s="38">
        <f>-68954-6813</f>
        <v>-75767</v>
      </c>
      <c r="H39" s="2" t="s">
        <v>87</v>
      </c>
    </row>
    <row r="40" spans="1:8" s="130" customFormat="1" ht="19.5" customHeight="1">
      <c r="A40" s="126"/>
      <c r="B40" s="126"/>
      <c r="C40" s="126"/>
      <c r="D40" s="127"/>
      <c r="E40" s="128">
        <f>SUM(E38:E39)</f>
        <v>361215</v>
      </c>
      <c r="F40" s="129"/>
      <c r="G40" s="129">
        <f>SUM(G38:G39)</f>
        <v>388064</v>
      </c>
      <c r="H40" s="130" t="s">
        <v>87</v>
      </c>
    </row>
    <row r="41" spans="1:7" ht="12.75">
      <c r="A41" s="16"/>
      <c r="B41" s="16"/>
      <c r="C41" s="124"/>
      <c r="D41" s="11"/>
      <c r="E41" s="12"/>
      <c r="F41" s="41"/>
      <c r="G41" s="41"/>
    </row>
    <row r="42" spans="1:7" ht="12.75">
      <c r="A42" s="11" t="s">
        <v>88</v>
      </c>
      <c r="B42" s="16"/>
      <c r="C42" s="124"/>
      <c r="D42" s="11"/>
      <c r="E42" s="12">
        <f>G42+1222</f>
        <v>-2550</v>
      </c>
      <c r="F42" s="41"/>
      <c r="G42" s="41">
        <v>-3772</v>
      </c>
    </row>
    <row r="43" spans="1:7" ht="12.75">
      <c r="A43" s="16"/>
      <c r="B43" s="16"/>
      <c r="C43" s="124"/>
      <c r="D43" s="11"/>
      <c r="E43" s="12"/>
      <c r="F43" s="41"/>
      <c r="G43" s="41"/>
    </row>
    <row r="44" spans="1:7" ht="12.75">
      <c r="A44" s="11" t="s">
        <v>89</v>
      </c>
      <c r="B44" s="16"/>
      <c r="C44" s="124"/>
      <c r="D44" s="11"/>
      <c r="E44" s="12"/>
      <c r="F44" s="41"/>
      <c r="G44" s="41"/>
    </row>
    <row r="45" spans="1:7" ht="9.75" customHeight="1">
      <c r="A45" s="16"/>
      <c r="B45" s="16"/>
      <c r="C45" s="124"/>
      <c r="D45" s="11"/>
      <c r="E45" s="12"/>
      <c r="F45" s="41"/>
      <c r="G45" s="41"/>
    </row>
    <row r="46" spans="1:7" ht="12.75">
      <c r="A46" s="16"/>
      <c r="B46" s="16" t="s">
        <v>80</v>
      </c>
      <c r="C46" s="124"/>
      <c r="D46" s="20"/>
      <c r="E46" s="47">
        <f>647324+84</f>
        <v>647408</v>
      </c>
      <c r="F46" s="131"/>
      <c r="G46" s="132">
        <v>648792</v>
      </c>
    </row>
    <row r="47" spans="1:7" ht="12.75">
      <c r="A47" s="16"/>
      <c r="B47" s="16" t="s">
        <v>90</v>
      </c>
      <c r="C47" s="124"/>
      <c r="D47" s="25"/>
      <c r="E47" s="12">
        <v>14137</v>
      </c>
      <c r="F47" s="41"/>
      <c r="G47" s="42">
        <v>14302</v>
      </c>
    </row>
    <row r="48" spans="1:7" ht="12.75">
      <c r="A48" s="16"/>
      <c r="B48" s="16" t="s">
        <v>91</v>
      </c>
      <c r="C48" s="124"/>
      <c r="D48" s="25"/>
      <c r="E48" s="12">
        <v>500</v>
      </c>
      <c r="F48" s="41"/>
      <c r="G48" s="42">
        <v>291</v>
      </c>
    </row>
    <row r="49" spans="1:7" s="130" customFormat="1" ht="19.5" customHeight="1">
      <c r="A49" s="140"/>
      <c r="B49" s="140"/>
      <c r="C49" s="141"/>
      <c r="D49" s="133"/>
      <c r="E49" s="134">
        <f>SUM(E46:E48)</f>
        <v>662045</v>
      </c>
      <c r="F49" s="135"/>
      <c r="G49" s="136">
        <f>SUM(G46:G48)</f>
        <v>663385</v>
      </c>
    </row>
    <row r="50" spans="1:7" s="139" customFormat="1" ht="19.5" customHeight="1" thickBot="1">
      <c r="A50" s="137"/>
      <c r="B50" s="137"/>
      <c r="C50" s="137"/>
      <c r="D50" s="137"/>
      <c r="E50" s="138">
        <f>E40+E42+E49</f>
        <v>1020710</v>
      </c>
      <c r="F50" s="138"/>
      <c r="G50" s="138">
        <f>G40+G42+G49</f>
        <v>1047677</v>
      </c>
    </row>
    <row r="51" spans="1:7" ht="12.75">
      <c r="A51" s="16"/>
      <c r="B51" s="16"/>
      <c r="C51" s="124"/>
      <c r="D51" s="11"/>
      <c r="E51" s="11"/>
      <c r="F51" s="16"/>
      <c r="G51" s="16"/>
    </row>
    <row r="52" spans="1:8" ht="12.75">
      <c r="A52" s="16" t="s">
        <v>92</v>
      </c>
      <c r="B52" s="16"/>
      <c r="C52" s="124"/>
      <c r="D52" s="11"/>
      <c r="E52" s="142">
        <f>(+E40)/E38</f>
        <v>0.7787642481852226</v>
      </c>
      <c r="F52" s="16"/>
      <c r="G52" s="142">
        <f>G40/G38</f>
        <v>0.8366495555493272</v>
      </c>
      <c r="H52" s="2" t="s">
        <v>87</v>
      </c>
    </row>
    <row r="54" spans="1:7" ht="12.75">
      <c r="A54" s="143" t="s">
        <v>93</v>
      </c>
      <c r="B54" s="143" t="s">
        <v>94</v>
      </c>
      <c r="C54" s="144"/>
      <c r="D54" s="145"/>
      <c r="E54" s="145"/>
      <c r="F54" s="143"/>
      <c r="G54" s="143"/>
    </row>
    <row r="56" spans="1:7" ht="12.75">
      <c r="A56" s="19" t="s">
        <v>16</v>
      </c>
      <c r="B56" s="146"/>
      <c r="C56" s="146"/>
      <c r="D56" s="146"/>
      <c r="E56" s="146"/>
      <c r="F56" s="146"/>
      <c r="G56" s="146"/>
    </row>
    <row r="57" spans="1:7" ht="12.75">
      <c r="A57" s="146"/>
      <c r="B57" s="146"/>
      <c r="C57" s="146"/>
      <c r="D57" s="146"/>
      <c r="E57" s="146"/>
      <c r="F57" s="146"/>
      <c r="G57" s="146"/>
    </row>
    <row r="58" ht="12.75">
      <c r="E58" s="147"/>
    </row>
    <row r="61" spans="5:7" ht="12.75">
      <c r="E61" s="147">
        <f>+E50-E32</f>
        <v>0</v>
      </c>
      <c r="G61" s="147">
        <f>+G50-G32</f>
        <v>0</v>
      </c>
    </row>
  </sheetData>
  <mergeCells count="1">
    <mergeCell ref="A56:G57"/>
  </mergeCells>
  <printOptions horizontalCentered="1" verticalCentered="1"/>
  <pageMargins left="0.37" right="0.46" top="0.69" bottom="0.47" header="0.5" footer="0.24"/>
  <pageSetup fitToHeight="1" fitToWidth="1" horizontalDpi="600" verticalDpi="600" orientation="portrait" scale="8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00390625" style="51" customWidth="1"/>
    <col min="2" max="2" width="35.7109375" style="51" customWidth="1"/>
    <col min="3" max="3" width="7.140625" style="51" customWidth="1"/>
    <col min="4" max="4" width="13.28125" style="51" customWidth="1"/>
    <col min="5" max="5" width="2.421875" style="51" customWidth="1"/>
    <col min="6" max="6" width="12.140625" style="51" customWidth="1"/>
    <col min="7" max="7" width="3.28125" style="51" customWidth="1"/>
    <col min="8" max="8" width="12.57421875" style="51" customWidth="1"/>
    <col min="9" max="9" width="2.421875" style="51" customWidth="1"/>
    <col min="10" max="10" width="13.7109375" style="51" customWidth="1"/>
    <col min="11" max="11" width="3.28125" style="51" customWidth="1"/>
    <col min="12" max="16384" width="9.140625" style="51" customWidth="1"/>
  </cols>
  <sheetData>
    <row r="2" ht="15.75">
      <c r="B2" s="52" t="s">
        <v>0</v>
      </c>
    </row>
    <row r="3" s="52" customFormat="1" ht="15.75">
      <c r="B3" s="52" t="s">
        <v>42</v>
      </c>
    </row>
    <row r="4" ht="15.75">
      <c r="B4" s="52" t="s">
        <v>43</v>
      </c>
    </row>
    <row r="5" spans="2:5" ht="15.75">
      <c r="B5" s="52"/>
      <c r="D5" s="53"/>
      <c r="E5" s="53"/>
    </row>
    <row r="6" spans="2:11" ht="15">
      <c r="B6" s="54"/>
      <c r="C6" s="54"/>
      <c r="D6" s="55"/>
      <c r="E6" s="55"/>
      <c r="F6" s="55"/>
      <c r="G6" s="55"/>
      <c r="H6" s="55"/>
      <c r="I6" s="55"/>
      <c r="J6" s="55"/>
      <c r="K6" s="55"/>
    </row>
    <row r="7" spans="2:11" s="56" customFormat="1" ht="15.75">
      <c r="B7" s="57"/>
      <c r="C7" s="58"/>
      <c r="D7" s="59" t="s">
        <v>44</v>
      </c>
      <c r="E7" s="60"/>
      <c r="F7" s="61"/>
      <c r="G7" s="62"/>
      <c r="H7" s="59" t="s">
        <v>45</v>
      </c>
      <c r="I7" s="60"/>
      <c r="J7" s="61"/>
      <c r="K7" s="62"/>
    </row>
    <row r="8" spans="2:11" s="56" customFormat="1" ht="15.75">
      <c r="B8" s="63"/>
      <c r="C8" s="58"/>
      <c r="D8" s="64" t="s">
        <v>46</v>
      </c>
      <c r="E8" s="65"/>
      <c r="F8" s="66"/>
      <c r="G8" s="67"/>
      <c r="H8" s="64" t="str">
        <f>+D8</f>
        <v>30 September</v>
      </c>
      <c r="I8" s="65"/>
      <c r="J8" s="66"/>
      <c r="K8" s="67"/>
    </row>
    <row r="9" spans="2:11" s="56" customFormat="1" ht="15.75">
      <c r="B9" s="63"/>
      <c r="C9" s="58"/>
      <c r="D9" s="63">
        <v>2003</v>
      </c>
      <c r="E9" s="58"/>
      <c r="F9" s="58">
        <v>2002</v>
      </c>
      <c r="G9" s="68"/>
      <c r="H9" s="63">
        <f>+D9</f>
        <v>2003</v>
      </c>
      <c r="I9" s="58"/>
      <c r="J9" s="58">
        <f>+F9</f>
        <v>2002</v>
      </c>
      <c r="K9" s="68"/>
    </row>
    <row r="10" spans="2:11" s="56" customFormat="1" ht="15.75">
      <c r="B10" s="63"/>
      <c r="C10" s="58"/>
      <c r="D10" s="69" t="s">
        <v>5</v>
      </c>
      <c r="E10" s="70"/>
      <c r="F10" s="70" t="s">
        <v>5</v>
      </c>
      <c r="G10" s="71"/>
      <c r="H10" s="69" t="s">
        <v>5</v>
      </c>
      <c r="I10" s="70"/>
      <c r="J10" s="70" t="s">
        <v>5</v>
      </c>
      <c r="K10" s="71"/>
    </row>
    <row r="11" spans="2:11" ht="15">
      <c r="B11" s="72"/>
      <c r="C11" s="54"/>
      <c r="D11" s="72"/>
      <c r="E11" s="54"/>
      <c r="F11" s="54"/>
      <c r="G11" s="73"/>
      <c r="H11" s="72"/>
      <c r="I11" s="54"/>
      <c r="J11" s="54"/>
      <c r="K11" s="73"/>
    </row>
    <row r="12" spans="2:11" s="74" customFormat="1" ht="19.5" customHeight="1">
      <c r="B12" s="75" t="s">
        <v>47</v>
      </c>
      <c r="C12" s="76"/>
      <c r="D12" s="77">
        <f>H12-71872</f>
        <v>90320</v>
      </c>
      <c r="E12" s="78"/>
      <c r="F12" s="78">
        <f>J12-82892</f>
        <v>33916</v>
      </c>
      <c r="G12" s="79"/>
      <c r="H12" s="77">
        <v>162192</v>
      </c>
      <c r="I12" s="78"/>
      <c r="J12" s="78">
        <v>116808</v>
      </c>
      <c r="K12" s="79"/>
    </row>
    <row r="13" spans="2:11" ht="15">
      <c r="B13" s="80"/>
      <c r="C13" s="55"/>
      <c r="D13" s="81"/>
      <c r="E13" s="82"/>
      <c r="F13" s="82"/>
      <c r="G13" s="83"/>
      <c r="H13" s="81"/>
      <c r="I13" s="82"/>
      <c r="J13" s="82"/>
      <c r="K13" s="83"/>
    </row>
    <row r="14" spans="2:11" ht="15.75">
      <c r="B14" s="84" t="s">
        <v>48</v>
      </c>
      <c r="C14" s="55"/>
      <c r="D14" s="85">
        <f>D18-D15-D16</f>
        <v>14860</v>
      </c>
      <c r="E14" s="86"/>
      <c r="F14" s="86">
        <f>F18-F15-F16</f>
        <v>9297</v>
      </c>
      <c r="G14" s="87"/>
      <c r="H14" s="85">
        <f>H18-H15-H16</f>
        <v>31655</v>
      </c>
      <c r="I14" s="86"/>
      <c r="J14" s="86">
        <f>J18-J15-J16</f>
        <v>28097</v>
      </c>
      <c r="K14" s="87"/>
    </row>
    <row r="15" spans="2:11" ht="15">
      <c r="B15" s="80" t="s">
        <v>49</v>
      </c>
      <c r="C15" s="55"/>
      <c r="D15" s="88">
        <v>0</v>
      </c>
      <c r="E15" s="89"/>
      <c r="F15" s="89">
        <f>+J15</f>
        <v>0</v>
      </c>
      <c r="G15" s="90"/>
      <c r="H15" s="88">
        <v>0</v>
      </c>
      <c r="I15" s="89"/>
      <c r="J15" s="89">
        <v>0</v>
      </c>
      <c r="K15" s="90"/>
    </row>
    <row r="16" spans="2:11" ht="15">
      <c r="B16" s="72" t="s">
        <v>50</v>
      </c>
      <c r="C16" s="54"/>
      <c r="D16" s="91">
        <f>H16+15000</f>
        <v>0</v>
      </c>
      <c r="E16" s="92"/>
      <c r="F16" s="92">
        <f>+J16</f>
        <v>0</v>
      </c>
      <c r="G16" s="93"/>
      <c r="H16" s="91">
        <v>-15000</v>
      </c>
      <c r="I16" s="92"/>
      <c r="J16" s="92">
        <v>0</v>
      </c>
      <c r="K16" s="93"/>
    </row>
    <row r="17" spans="2:11" ht="15">
      <c r="B17" s="80"/>
      <c r="C17" s="55"/>
      <c r="D17" s="81"/>
      <c r="E17" s="82"/>
      <c r="F17" s="82"/>
      <c r="G17" s="83"/>
      <c r="H17" s="81"/>
      <c r="I17" s="82"/>
      <c r="J17" s="82"/>
      <c r="K17" s="83"/>
    </row>
    <row r="18" spans="2:11" s="74" customFormat="1" ht="13.5" customHeight="1">
      <c r="B18" s="94" t="s">
        <v>51</v>
      </c>
      <c r="C18" s="95"/>
      <c r="D18" s="96">
        <f>D23-D19-D20-D21</f>
        <v>14860</v>
      </c>
      <c r="E18" s="97"/>
      <c r="F18" s="97">
        <f>F23-F19-F20-F21</f>
        <v>9297</v>
      </c>
      <c r="G18" s="98"/>
      <c r="H18" s="96">
        <f>H23-H19-H20-H21</f>
        <v>16655</v>
      </c>
      <c r="I18" s="97"/>
      <c r="J18" s="97">
        <f>J23-J21-J20-J19</f>
        <v>28097</v>
      </c>
      <c r="K18" s="98"/>
    </row>
    <row r="19" spans="2:11" ht="15">
      <c r="B19" s="80" t="s">
        <v>52</v>
      </c>
      <c r="C19" s="55"/>
      <c r="D19" s="88">
        <f>H19-354</f>
        <v>133</v>
      </c>
      <c r="E19" s="89"/>
      <c r="F19" s="89">
        <f>J19-1350</f>
        <v>-979</v>
      </c>
      <c r="G19" s="90"/>
      <c r="H19" s="88">
        <v>487</v>
      </c>
      <c r="I19" s="89"/>
      <c r="J19" s="89">
        <v>371</v>
      </c>
      <c r="K19" s="90"/>
    </row>
    <row r="20" spans="2:11" ht="15">
      <c r="B20" s="80" t="s">
        <v>53</v>
      </c>
      <c r="C20" s="55"/>
      <c r="D20" s="88">
        <f>H20+27617</f>
        <v>-18417</v>
      </c>
      <c r="E20" s="89"/>
      <c r="F20" s="89">
        <f>J20+29450</f>
        <v>-13661</v>
      </c>
      <c r="G20" s="90"/>
      <c r="H20" s="88">
        <v>-46034</v>
      </c>
      <c r="I20" s="89"/>
      <c r="J20" s="89">
        <v>-43111</v>
      </c>
      <c r="K20" s="90"/>
    </row>
    <row r="21" spans="2:11" ht="15">
      <c r="B21" s="72" t="s">
        <v>54</v>
      </c>
      <c r="C21" s="54"/>
      <c r="D21" s="91">
        <f>H21-4915</f>
        <v>7641</v>
      </c>
      <c r="E21" s="92"/>
      <c r="F21" s="92">
        <f>J21+61</f>
        <v>2866</v>
      </c>
      <c r="G21" s="93"/>
      <c r="H21" s="91">
        <v>12556</v>
      </c>
      <c r="I21" s="92"/>
      <c r="J21" s="92">
        <v>2805</v>
      </c>
      <c r="K21" s="93"/>
    </row>
    <row r="22" spans="2:11" ht="15">
      <c r="B22" s="80"/>
      <c r="C22" s="55"/>
      <c r="D22" s="81"/>
      <c r="E22" s="82"/>
      <c r="F22" s="82"/>
      <c r="G22" s="83"/>
      <c r="H22" s="81"/>
      <c r="I22" s="82"/>
      <c r="J22" s="82"/>
      <c r="K22" s="83"/>
    </row>
    <row r="23" spans="2:11" s="99" customFormat="1" ht="16.5" customHeight="1">
      <c r="B23" s="100" t="s">
        <v>55</v>
      </c>
      <c r="C23" s="101"/>
      <c r="D23" s="102">
        <f>H23+20553</f>
        <v>4217</v>
      </c>
      <c r="E23" s="103"/>
      <c r="F23" s="103">
        <f>J23+9361</f>
        <v>-2477</v>
      </c>
      <c r="G23" s="104"/>
      <c r="H23" s="102">
        <v>-16336</v>
      </c>
      <c r="I23" s="103"/>
      <c r="J23" s="103">
        <v>-11838</v>
      </c>
      <c r="K23" s="104"/>
    </row>
    <row r="24" spans="2:11" ht="15">
      <c r="B24" s="72" t="s">
        <v>56</v>
      </c>
      <c r="C24" s="54"/>
      <c r="D24" s="91">
        <f>H24+6508</f>
        <v>-1887</v>
      </c>
      <c r="E24" s="92"/>
      <c r="F24" s="92">
        <f>J24+3733</f>
        <v>-1144</v>
      </c>
      <c r="G24" s="93"/>
      <c r="H24" s="91">
        <f>-4363-2969-1063</f>
        <v>-8395</v>
      </c>
      <c r="I24" s="92"/>
      <c r="J24" s="92">
        <v>-4877</v>
      </c>
      <c r="K24" s="93"/>
    </row>
    <row r="25" spans="2:11" ht="15">
      <c r="B25" s="80"/>
      <c r="C25" s="55"/>
      <c r="D25" s="81"/>
      <c r="E25" s="82"/>
      <c r="F25" s="82"/>
      <c r="G25" s="83"/>
      <c r="H25" s="81"/>
      <c r="I25" s="82"/>
      <c r="J25" s="82"/>
      <c r="K25" s="83"/>
    </row>
    <row r="26" spans="2:11" s="99" customFormat="1" ht="15.75" customHeight="1">
      <c r="B26" s="100" t="s">
        <v>57</v>
      </c>
      <c r="C26" s="101"/>
      <c r="D26" s="102">
        <f>SUM(D23:D24)</f>
        <v>2330</v>
      </c>
      <c r="E26" s="103"/>
      <c r="F26" s="103">
        <f>SUM(F23:F24)</f>
        <v>-3621</v>
      </c>
      <c r="G26" s="105"/>
      <c r="H26" s="102">
        <f>SUM(H23:H24)</f>
        <v>-24731</v>
      </c>
      <c r="I26" s="103"/>
      <c r="J26" s="103">
        <f>SUM(J23:J24)</f>
        <v>-16715</v>
      </c>
      <c r="K26" s="105"/>
    </row>
    <row r="27" spans="2:11" ht="15">
      <c r="B27" s="72" t="s">
        <v>58</v>
      </c>
      <c r="C27" s="54"/>
      <c r="D27" s="91">
        <f>H27+1953</f>
        <v>3175</v>
      </c>
      <c r="E27" s="92"/>
      <c r="F27" s="92">
        <f>J27+2875</f>
        <v>877</v>
      </c>
      <c r="G27" s="93"/>
      <c r="H27" s="91">
        <f>3827-2605</f>
        <v>1222</v>
      </c>
      <c r="I27" s="92"/>
      <c r="J27" s="92">
        <v>-1998</v>
      </c>
      <c r="K27" s="93"/>
    </row>
    <row r="28" spans="2:11" s="99" customFormat="1" ht="19.5" customHeight="1">
      <c r="B28" s="106" t="s">
        <v>59</v>
      </c>
      <c r="C28" s="107"/>
      <c r="D28" s="108">
        <f>SUM(D26:D27)</f>
        <v>5505</v>
      </c>
      <c r="E28" s="109"/>
      <c r="F28" s="109">
        <f>SUM(F26:F27)</f>
        <v>-2744</v>
      </c>
      <c r="G28" s="110"/>
      <c r="H28" s="108">
        <f>SUM(H26:H27)</f>
        <v>-23509</v>
      </c>
      <c r="I28" s="109"/>
      <c r="J28" s="109">
        <f>SUM(J26:J27)</f>
        <v>-18713</v>
      </c>
      <c r="K28" s="111"/>
    </row>
    <row r="29" spans="3:11" ht="15">
      <c r="C29" s="55"/>
      <c r="D29" s="55"/>
      <c r="E29" s="55"/>
      <c r="F29" s="55"/>
      <c r="G29" s="55"/>
      <c r="H29" s="55"/>
      <c r="I29" s="55"/>
      <c r="J29" s="55"/>
      <c r="K29" s="55"/>
    </row>
    <row r="30" spans="3:11" ht="15">
      <c r="C30" s="55"/>
      <c r="D30" s="55"/>
      <c r="E30" s="55"/>
      <c r="F30" s="55"/>
      <c r="G30" s="55"/>
      <c r="H30" s="55"/>
      <c r="I30" s="55"/>
      <c r="J30" s="55"/>
      <c r="K30" s="55"/>
    </row>
    <row r="31" spans="2:11" ht="21.75" customHeight="1">
      <c r="B31" s="54" t="s">
        <v>60</v>
      </c>
      <c r="C31" s="54"/>
      <c r="D31" s="112">
        <f>(+D28/463831.2)*100</f>
        <v>1.1868541831597357</v>
      </c>
      <c r="E31" s="112"/>
      <c r="F31" s="112">
        <f>(+F28/463831.2)*100</f>
        <v>-0.5915945283542806</v>
      </c>
      <c r="G31" s="112"/>
      <c r="H31" s="112">
        <f>(+H28/463831.2)*100</f>
        <v>-5.068438690627107</v>
      </c>
      <c r="I31" s="112"/>
      <c r="J31" s="112">
        <f>(+J28/463831.2)*100</f>
        <v>-4.034441840048707</v>
      </c>
      <c r="K31" s="112"/>
    </row>
    <row r="32" spans="4:9" ht="15">
      <c r="D32" s="55"/>
      <c r="E32" s="55"/>
      <c r="F32" s="55"/>
      <c r="G32" s="55"/>
      <c r="H32" s="55"/>
      <c r="I32" s="55"/>
    </row>
    <row r="33" spans="2:11" ht="15">
      <c r="B33" s="54" t="s">
        <v>61</v>
      </c>
      <c r="C33" s="54"/>
      <c r="D33" s="113" t="s">
        <v>62</v>
      </c>
      <c r="E33" s="113"/>
      <c r="F33" s="113" t="s">
        <v>62</v>
      </c>
      <c r="G33" s="113"/>
      <c r="H33" s="113" t="s">
        <v>62</v>
      </c>
      <c r="I33" s="113"/>
      <c r="J33" s="113" t="s">
        <v>62</v>
      </c>
      <c r="K33" s="113"/>
    </row>
    <row r="34" spans="1:8" ht="33" customHeight="1">
      <c r="A34" s="114"/>
      <c r="B34" s="114"/>
      <c r="D34" s="115"/>
      <c r="E34" s="116"/>
      <c r="F34" s="116"/>
      <c r="G34" s="114"/>
      <c r="H34" s="114"/>
    </row>
    <row r="35" spans="1:8" ht="15.75" customHeight="1">
      <c r="A35" s="114"/>
      <c r="B35" s="114"/>
      <c r="D35" s="115"/>
      <c r="E35" s="116"/>
      <c r="F35" s="116"/>
      <c r="G35" s="114"/>
      <c r="H35" s="114"/>
    </row>
    <row r="36" spans="2:11" ht="32.25" customHeight="1">
      <c r="B36" s="117" t="s">
        <v>16</v>
      </c>
      <c r="C36" s="117"/>
      <c r="D36" s="117"/>
      <c r="E36" s="117"/>
      <c r="F36" s="117"/>
      <c r="G36" s="117"/>
      <c r="H36" s="117"/>
      <c r="I36" s="117"/>
      <c r="J36" s="117"/>
      <c r="K36" s="118"/>
    </row>
    <row r="37" spans="2:11" ht="15">
      <c r="B37" s="119"/>
      <c r="C37" s="119"/>
      <c r="D37" s="119"/>
      <c r="E37" s="119"/>
      <c r="F37" s="119"/>
      <c r="G37" s="119"/>
      <c r="H37" s="119"/>
      <c r="I37" s="119"/>
      <c r="J37" s="119"/>
      <c r="K37" s="119"/>
    </row>
    <row r="38" spans="2:11" ht="15">
      <c r="B38" s="119"/>
      <c r="C38" s="119"/>
      <c r="D38" s="119"/>
      <c r="E38" s="119"/>
      <c r="F38" s="119"/>
      <c r="G38" s="119"/>
      <c r="H38" s="119"/>
      <c r="I38" s="119"/>
      <c r="J38" s="119"/>
      <c r="K38" s="119"/>
    </row>
    <row r="39" spans="2:11" ht="15">
      <c r="B39" s="119"/>
      <c r="C39" s="119"/>
      <c r="D39" s="119"/>
      <c r="E39" s="119"/>
      <c r="F39" s="119"/>
      <c r="G39" s="119"/>
      <c r="H39" s="119"/>
      <c r="I39" s="119"/>
      <c r="J39" s="119"/>
      <c r="K39" s="119"/>
    </row>
  </sheetData>
  <mergeCells count="5">
    <mergeCell ref="B36:J36"/>
    <mergeCell ref="D7:F7"/>
    <mergeCell ref="H7:J7"/>
    <mergeCell ref="D8:F8"/>
    <mergeCell ref="H8:J8"/>
  </mergeCells>
  <printOptions/>
  <pageMargins left="0.37" right="0.46" top="0.69" bottom="0.47" header="0.5" footer="0.24"/>
  <pageSetup fitToHeight="1" fitToWidth="1" horizontalDpi="600" verticalDpi="600" orientation="portrait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pane xSplit="2" ySplit="9" topLeftCell="C10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A1" sqref="A1"/>
    </sheetView>
  </sheetViews>
  <sheetFormatPr defaultColWidth="9.140625" defaultRowHeight="12.75"/>
  <cols>
    <col min="1" max="1" width="3.57421875" style="2" customWidth="1"/>
    <col min="2" max="2" width="32.7109375" style="2" customWidth="1"/>
    <col min="3" max="3" width="11.28125" style="2" bestFit="1" customWidth="1"/>
    <col min="4" max="4" width="14.00390625" style="2" customWidth="1"/>
    <col min="5" max="5" width="11.00390625" style="2" customWidth="1"/>
    <col min="6" max="6" width="11.8515625" style="2" bestFit="1" customWidth="1"/>
    <col min="7" max="7" width="13.28125" style="2" bestFit="1" customWidth="1"/>
    <col min="8" max="8" width="19.28125" style="2" customWidth="1"/>
    <col min="9" max="9" width="12.140625" style="2" customWidth="1"/>
    <col min="10" max="10" width="10.140625" style="2" bestFit="1" customWidth="1"/>
    <col min="11" max="16384" width="9.140625" style="2" customWidth="1"/>
  </cols>
  <sheetData>
    <row r="1" ht="12.75">
      <c r="A1" s="1" t="s">
        <v>0</v>
      </c>
    </row>
    <row r="2" ht="12.75">
      <c r="A2" s="1" t="s">
        <v>17</v>
      </c>
    </row>
    <row r="3" ht="12.75">
      <c r="A3" s="1" t="s">
        <v>18</v>
      </c>
    </row>
    <row r="5" spans="1:9" s="1" customFormat="1" ht="12.75">
      <c r="A5" s="20"/>
      <c r="B5" s="21"/>
      <c r="C5" s="22" t="s">
        <v>19</v>
      </c>
      <c r="D5" s="22"/>
      <c r="E5" s="22"/>
      <c r="F5" s="22"/>
      <c r="G5" s="22"/>
      <c r="H5" s="23" t="s">
        <v>20</v>
      </c>
      <c r="I5" s="24"/>
    </row>
    <row r="6" spans="1:9" s="1" customFormat="1" ht="12.75">
      <c r="A6" s="25"/>
      <c r="B6" s="11"/>
      <c r="C6" s="26"/>
      <c r="D6" s="26"/>
      <c r="E6" s="26"/>
      <c r="F6" s="26"/>
      <c r="G6" s="26"/>
      <c r="H6" s="27"/>
      <c r="I6" s="28"/>
    </row>
    <row r="7" spans="1:9" s="1" customFormat="1" ht="12.75">
      <c r="A7" s="25"/>
      <c r="B7" s="11"/>
      <c r="C7" s="27" t="s">
        <v>21</v>
      </c>
      <c r="D7" s="27" t="s">
        <v>22</v>
      </c>
      <c r="E7" s="27" t="s">
        <v>23</v>
      </c>
      <c r="F7" s="27" t="s">
        <v>24</v>
      </c>
      <c r="G7" s="27" t="s">
        <v>25</v>
      </c>
      <c r="H7" s="27"/>
      <c r="I7" s="28"/>
    </row>
    <row r="8" spans="1:9" s="1" customFormat="1" ht="12.75">
      <c r="A8" s="25"/>
      <c r="B8" s="11"/>
      <c r="C8" s="27"/>
      <c r="D8" s="27"/>
      <c r="E8" s="27"/>
      <c r="F8" s="27"/>
      <c r="G8" s="27"/>
      <c r="H8" s="27"/>
      <c r="I8" s="29" t="s">
        <v>26</v>
      </c>
    </row>
    <row r="9" spans="1:9" ht="12.75">
      <c r="A9" s="30"/>
      <c r="B9" s="31"/>
      <c r="C9" s="32" t="s">
        <v>5</v>
      </c>
      <c r="D9" s="32" t="s">
        <v>5</v>
      </c>
      <c r="E9" s="32" t="s">
        <v>5</v>
      </c>
      <c r="F9" s="32" t="s">
        <v>5</v>
      </c>
      <c r="G9" s="32" t="s">
        <v>5</v>
      </c>
      <c r="H9" s="32" t="s">
        <v>5</v>
      </c>
      <c r="I9" s="33" t="s">
        <v>5</v>
      </c>
    </row>
    <row r="10" spans="3:9" ht="12.75">
      <c r="C10" s="34"/>
      <c r="D10" s="34"/>
      <c r="E10" s="34"/>
      <c r="F10" s="34"/>
      <c r="G10" s="34"/>
      <c r="H10" s="35"/>
      <c r="I10" s="36"/>
    </row>
    <row r="11" spans="1:12" s="1" customFormat="1" ht="19.5" customHeight="1">
      <c r="A11" s="20" t="s">
        <v>27</v>
      </c>
      <c r="B11" s="21"/>
      <c r="C11" s="12">
        <v>463831</v>
      </c>
      <c r="D11" s="12">
        <v>4544</v>
      </c>
      <c r="E11" s="12">
        <v>183</v>
      </c>
      <c r="F11" s="12">
        <v>23504</v>
      </c>
      <c r="G11" s="12">
        <v>218209</v>
      </c>
      <c r="H11" s="12">
        <f>-315394-6813</f>
        <v>-322207</v>
      </c>
      <c r="I11" s="37">
        <f>SUM(C11:H11)</f>
        <v>388064</v>
      </c>
      <c r="J11" s="8"/>
      <c r="K11" s="8"/>
      <c r="L11" s="8"/>
    </row>
    <row r="12" spans="1:12" s="1" customFormat="1" ht="14.25" customHeight="1">
      <c r="A12" s="30" t="s">
        <v>28</v>
      </c>
      <c r="B12" s="9"/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38">
        <v>-929</v>
      </c>
      <c r="I12" s="39">
        <f>SUM(C12:H12)</f>
        <v>-929</v>
      </c>
      <c r="J12" s="8"/>
      <c r="K12" s="8"/>
      <c r="L12" s="8"/>
    </row>
    <row r="13" spans="1:12" s="1" customFormat="1" ht="14.25" customHeight="1">
      <c r="A13" s="40"/>
      <c r="B13" s="11"/>
      <c r="C13" s="12"/>
      <c r="D13" s="12"/>
      <c r="E13" s="12"/>
      <c r="F13" s="12"/>
      <c r="G13" s="12"/>
      <c r="H13" s="41"/>
      <c r="I13" s="42"/>
      <c r="J13" s="8"/>
      <c r="K13" s="8"/>
      <c r="L13" s="8"/>
    </row>
    <row r="14" spans="1:12" s="1" customFormat="1" ht="14.25" customHeight="1">
      <c r="A14" s="25" t="s">
        <v>29</v>
      </c>
      <c r="B14" s="11"/>
      <c r="C14" s="12">
        <f aca="true" t="shared" si="0" ref="C14:I14">C11+C12</f>
        <v>463831</v>
      </c>
      <c r="D14" s="12">
        <f t="shared" si="0"/>
        <v>4544</v>
      </c>
      <c r="E14" s="12">
        <f t="shared" si="0"/>
        <v>183</v>
      </c>
      <c r="F14" s="12">
        <f t="shared" si="0"/>
        <v>23504</v>
      </c>
      <c r="G14" s="12">
        <f t="shared" si="0"/>
        <v>218209</v>
      </c>
      <c r="H14" s="12">
        <f t="shared" si="0"/>
        <v>-323136</v>
      </c>
      <c r="I14" s="37">
        <f t="shared" si="0"/>
        <v>387135</v>
      </c>
      <c r="J14" s="8"/>
      <c r="K14" s="8"/>
      <c r="L14" s="8"/>
    </row>
    <row r="15" spans="1:12" ht="12.75">
      <c r="A15" s="40" t="s">
        <v>30</v>
      </c>
      <c r="B15" s="16"/>
      <c r="C15" s="41"/>
      <c r="D15" s="41"/>
      <c r="E15" s="41"/>
      <c r="F15" s="41"/>
      <c r="G15" s="41"/>
      <c r="H15" s="41"/>
      <c r="I15" s="42"/>
      <c r="J15" s="13"/>
      <c r="K15" s="13"/>
      <c r="L15" s="13"/>
    </row>
    <row r="16" spans="1:12" ht="12.75">
      <c r="A16" s="40" t="s">
        <v>31</v>
      </c>
      <c r="B16" s="16"/>
      <c r="C16" s="41"/>
      <c r="D16" s="41"/>
      <c r="E16" s="41"/>
      <c r="F16" s="41"/>
      <c r="G16" s="41"/>
      <c r="H16" s="41"/>
      <c r="I16" s="42"/>
      <c r="J16" s="13"/>
      <c r="K16" s="13"/>
      <c r="L16" s="13"/>
    </row>
    <row r="17" spans="1:12" ht="12.75">
      <c r="A17" s="40"/>
      <c r="B17" s="16" t="s">
        <v>32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2">
        <f>SUM(C17:H17)</f>
        <v>0</v>
      </c>
      <c r="J17" s="13"/>
      <c r="K17" s="13"/>
      <c r="L17" s="13"/>
    </row>
    <row r="18" spans="1:12" ht="12.75">
      <c r="A18" s="40" t="s">
        <v>33</v>
      </c>
      <c r="B18" s="16"/>
      <c r="C18" s="41"/>
      <c r="D18" s="41"/>
      <c r="E18" s="41">
        <v>0</v>
      </c>
      <c r="F18" s="41"/>
      <c r="G18" s="41"/>
      <c r="H18" s="41"/>
      <c r="I18" s="42">
        <f>SUM(C18:H18)</f>
        <v>0</v>
      </c>
      <c r="J18" s="13"/>
      <c r="K18" s="13"/>
      <c r="L18" s="13"/>
    </row>
    <row r="19" spans="1:12" ht="12.75">
      <c r="A19" s="40" t="s">
        <v>34</v>
      </c>
      <c r="B19" s="16"/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f>'[1]PL'!H28+929</f>
        <v>-22580</v>
      </c>
      <c r="I19" s="42">
        <f>SUM(C19:H19)</f>
        <v>-22580</v>
      </c>
      <c r="J19" s="13"/>
      <c r="K19" s="13"/>
      <c r="L19" s="13"/>
    </row>
    <row r="20" spans="1:12" ht="12.75">
      <c r="A20" s="40" t="s">
        <v>35</v>
      </c>
      <c r="B20" s="16"/>
      <c r="C20" s="41">
        <v>0</v>
      </c>
      <c r="D20" s="41"/>
      <c r="E20" s="41"/>
      <c r="F20" s="41"/>
      <c r="G20" s="41"/>
      <c r="H20" s="41"/>
      <c r="I20" s="42">
        <f>SUM(C20:H20)</f>
        <v>0</v>
      </c>
      <c r="J20" s="13"/>
      <c r="K20" s="13"/>
      <c r="L20" s="13"/>
    </row>
    <row r="21" spans="1:12" ht="12.75">
      <c r="A21" s="30" t="s">
        <v>36</v>
      </c>
      <c r="B21" s="31"/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-3340</v>
      </c>
      <c r="I21" s="42">
        <f>SUM(C21:H21)</f>
        <v>-3340</v>
      </c>
      <c r="J21" s="13">
        <f>+H21+H19</f>
        <v>-25920</v>
      </c>
      <c r="K21" s="13"/>
      <c r="L21" s="13"/>
    </row>
    <row r="22" spans="1:12" s="1" customFormat="1" ht="19.5" customHeight="1">
      <c r="A22" s="43" t="s">
        <v>37</v>
      </c>
      <c r="B22" s="44"/>
      <c r="C22" s="45">
        <f aca="true" t="shared" si="1" ref="C22:I22">SUM(C14:C21)</f>
        <v>463831</v>
      </c>
      <c r="D22" s="45">
        <f t="shared" si="1"/>
        <v>4544</v>
      </c>
      <c r="E22" s="45">
        <f t="shared" si="1"/>
        <v>183</v>
      </c>
      <c r="F22" s="45">
        <f t="shared" si="1"/>
        <v>23504</v>
      </c>
      <c r="G22" s="45">
        <f t="shared" si="1"/>
        <v>218209</v>
      </c>
      <c r="H22" s="45">
        <f t="shared" si="1"/>
        <v>-349056</v>
      </c>
      <c r="I22" s="46">
        <f t="shared" si="1"/>
        <v>361215</v>
      </c>
      <c r="J22" s="8"/>
      <c r="K22" s="8"/>
      <c r="L22" s="8"/>
    </row>
    <row r="23" spans="3:12" ht="12.75"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ht="12.75">
      <c r="A24" s="16"/>
      <c r="B24" s="16"/>
      <c r="C24" s="41"/>
      <c r="D24" s="41"/>
      <c r="E24" s="41"/>
      <c r="F24" s="41"/>
      <c r="G24" s="41"/>
      <c r="H24" s="41"/>
      <c r="I24" s="38"/>
      <c r="J24" s="13"/>
      <c r="K24" s="13"/>
      <c r="L24" s="13"/>
    </row>
    <row r="25" spans="1:12" ht="12.75">
      <c r="A25" s="20" t="s">
        <v>38</v>
      </c>
      <c r="B25" s="21"/>
      <c r="C25" s="47">
        <v>463831</v>
      </c>
      <c r="D25" s="47">
        <v>4544</v>
      </c>
      <c r="E25" s="47">
        <v>3970</v>
      </c>
      <c r="F25" s="47">
        <v>23504</v>
      </c>
      <c r="G25" s="47">
        <v>218209</v>
      </c>
      <c r="H25" s="47">
        <v>-275946</v>
      </c>
      <c r="I25" s="48">
        <f>SUM(C25:H25)</f>
        <v>438112</v>
      </c>
      <c r="J25" s="13"/>
      <c r="K25" s="13"/>
      <c r="L25" s="13"/>
    </row>
    <row r="26" spans="1:12" ht="12.75">
      <c r="A26" s="30" t="s">
        <v>28</v>
      </c>
      <c r="B26" s="9"/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38">
        <v>-6813</v>
      </c>
      <c r="I26" s="39">
        <f>SUM(C26:H26)</f>
        <v>-6813</v>
      </c>
      <c r="J26" s="13"/>
      <c r="K26" s="13"/>
      <c r="L26" s="13"/>
    </row>
    <row r="27" spans="1:12" ht="12.75">
      <c r="A27" s="40"/>
      <c r="B27" s="11"/>
      <c r="C27" s="12"/>
      <c r="D27" s="12"/>
      <c r="E27" s="12"/>
      <c r="F27" s="12"/>
      <c r="G27" s="12"/>
      <c r="H27" s="41"/>
      <c r="I27" s="42"/>
      <c r="J27" s="13"/>
      <c r="K27" s="13"/>
      <c r="L27" s="13"/>
    </row>
    <row r="28" spans="1:12" ht="12.75">
      <c r="A28" s="25" t="s">
        <v>29</v>
      </c>
      <c r="B28" s="11"/>
      <c r="C28" s="12">
        <f aca="true" t="shared" si="2" ref="C28:I28">C25+C26</f>
        <v>463831</v>
      </c>
      <c r="D28" s="12">
        <f t="shared" si="2"/>
        <v>4544</v>
      </c>
      <c r="E28" s="12">
        <f t="shared" si="2"/>
        <v>3970</v>
      </c>
      <c r="F28" s="12">
        <f t="shared" si="2"/>
        <v>23504</v>
      </c>
      <c r="G28" s="12">
        <f t="shared" si="2"/>
        <v>218209</v>
      </c>
      <c r="H28" s="12">
        <f t="shared" si="2"/>
        <v>-282759</v>
      </c>
      <c r="I28" s="37">
        <f t="shared" si="2"/>
        <v>431299</v>
      </c>
      <c r="J28" s="13"/>
      <c r="K28" s="13"/>
      <c r="L28" s="13"/>
    </row>
    <row r="29" spans="1:12" ht="12.75">
      <c r="A29" s="40" t="s">
        <v>30</v>
      </c>
      <c r="B29" s="16"/>
      <c r="C29" s="41"/>
      <c r="D29" s="41"/>
      <c r="E29" s="41"/>
      <c r="F29" s="41"/>
      <c r="G29" s="41"/>
      <c r="H29" s="41"/>
      <c r="I29" s="42"/>
      <c r="J29" s="13"/>
      <c r="K29" s="13"/>
      <c r="L29" s="13"/>
    </row>
    <row r="30" spans="1:12" ht="12.75">
      <c r="A30" s="40" t="s">
        <v>31</v>
      </c>
      <c r="B30" s="16"/>
      <c r="C30" s="41"/>
      <c r="D30" s="41"/>
      <c r="E30" s="41"/>
      <c r="F30" s="41"/>
      <c r="G30" s="41"/>
      <c r="H30" s="41"/>
      <c r="I30" s="42"/>
      <c r="J30" s="13"/>
      <c r="K30" s="13"/>
      <c r="L30" s="13"/>
    </row>
    <row r="31" spans="1:12" ht="12.75">
      <c r="A31" s="40"/>
      <c r="B31" s="16" t="s">
        <v>32</v>
      </c>
      <c r="C31" s="41">
        <v>0</v>
      </c>
      <c r="D31" s="41">
        <v>0</v>
      </c>
      <c r="E31" s="41">
        <v>-3787</v>
      </c>
      <c r="F31" s="41">
        <v>0</v>
      </c>
      <c r="G31" s="41">
        <v>0</v>
      </c>
      <c r="H31" s="41">
        <v>0</v>
      </c>
      <c r="I31" s="42">
        <f>SUM(C31:H31)</f>
        <v>-3787</v>
      </c>
      <c r="J31" s="13"/>
      <c r="K31" s="13"/>
      <c r="L31" s="13"/>
    </row>
    <row r="32" spans="1:12" ht="12.75">
      <c r="A32" s="40" t="s">
        <v>33</v>
      </c>
      <c r="B32" s="16"/>
      <c r="C32" s="41"/>
      <c r="D32" s="41"/>
      <c r="E32" s="41">
        <v>0</v>
      </c>
      <c r="F32" s="41"/>
      <c r="G32" s="41"/>
      <c r="H32" s="41"/>
      <c r="I32" s="42">
        <f>SUM(C32:H32)</f>
        <v>0</v>
      </c>
      <c r="J32" s="13"/>
      <c r="K32" s="13"/>
      <c r="L32" s="13"/>
    </row>
    <row r="33" spans="1:12" ht="12.75">
      <c r="A33" s="40" t="s">
        <v>39</v>
      </c>
      <c r="B33" s="16"/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f>+'[1]PL'!J28</f>
        <v>-18713</v>
      </c>
      <c r="I33" s="42">
        <f>SUM(C33:H33)</f>
        <v>-18713</v>
      </c>
      <c r="J33" s="13"/>
      <c r="K33" s="13"/>
      <c r="L33" s="13"/>
    </row>
    <row r="34" spans="1:12" ht="12.75">
      <c r="A34" s="40" t="s">
        <v>35</v>
      </c>
      <c r="B34" s="16"/>
      <c r="C34" s="41">
        <v>0</v>
      </c>
      <c r="D34" s="41"/>
      <c r="E34" s="41"/>
      <c r="F34" s="41"/>
      <c r="G34" s="41"/>
      <c r="H34" s="41"/>
      <c r="I34" s="42">
        <f>SUM(C34:H34)</f>
        <v>0</v>
      </c>
      <c r="J34" s="13"/>
      <c r="K34" s="13"/>
      <c r="L34" s="13"/>
    </row>
    <row r="35" spans="1:12" ht="12.75">
      <c r="A35" s="30" t="s">
        <v>40</v>
      </c>
      <c r="B35" s="31"/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-835</v>
      </c>
      <c r="I35" s="39">
        <v>-835</v>
      </c>
      <c r="J35" s="13"/>
      <c r="K35" s="13"/>
      <c r="L35" s="13"/>
    </row>
    <row r="36" spans="1:12" ht="18.75" customHeight="1">
      <c r="A36" s="43" t="s">
        <v>41</v>
      </c>
      <c r="B36" s="44"/>
      <c r="C36" s="45">
        <f aca="true" t="shared" si="3" ref="C36:I36">SUM(C28:C35)</f>
        <v>463831</v>
      </c>
      <c r="D36" s="45">
        <f t="shared" si="3"/>
        <v>4544</v>
      </c>
      <c r="E36" s="45">
        <f t="shared" si="3"/>
        <v>183</v>
      </c>
      <c r="F36" s="45">
        <f t="shared" si="3"/>
        <v>23504</v>
      </c>
      <c r="G36" s="45">
        <f t="shared" si="3"/>
        <v>218209</v>
      </c>
      <c r="H36" s="45">
        <f t="shared" si="3"/>
        <v>-302307</v>
      </c>
      <c r="I36" s="46">
        <f t="shared" si="3"/>
        <v>407964</v>
      </c>
      <c r="J36" s="13"/>
      <c r="K36" s="13"/>
      <c r="L36" s="13"/>
    </row>
    <row r="37" spans="3:12" ht="12.7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12.75">
      <c r="E38" s="18"/>
    </row>
    <row r="39" spans="1:9" ht="12.75">
      <c r="A39" s="49" t="s">
        <v>16</v>
      </c>
      <c r="B39" s="49"/>
      <c r="C39" s="49"/>
      <c r="D39" s="49"/>
      <c r="E39" s="49"/>
      <c r="F39" s="49"/>
      <c r="G39" s="49"/>
      <c r="H39" s="49"/>
      <c r="I39" s="50"/>
    </row>
  </sheetData>
  <mergeCells count="6">
    <mergeCell ref="H5:H8"/>
    <mergeCell ref="C7:C8"/>
    <mergeCell ref="D7:D8"/>
    <mergeCell ref="E7:E8"/>
    <mergeCell ref="F7:F8"/>
    <mergeCell ref="G7:G8"/>
  </mergeCells>
  <printOptions horizontalCentered="1" verticalCentered="1"/>
  <pageMargins left="0.37" right="0.46" top="0.69" bottom="0.47" header="0.5" footer="0.24"/>
  <pageSetup fitToHeight="1" fitToWidth="1" horizontalDpi="600" verticalDpi="600" orientation="landscape" scale="98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A1" sqref="A1"/>
    </sheetView>
  </sheetViews>
  <sheetFormatPr defaultColWidth="9.140625" defaultRowHeight="12.75"/>
  <cols>
    <col min="1" max="1" width="53.28125" style="2" customWidth="1"/>
    <col min="2" max="2" width="3.7109375" style="2" customWidth="1"/>
    <col min="3" max="3" width="18.57421875" style="2" customWidth="1"/>
    <col min="4" max="4" width="18.421875" style="2" bestFit="1" customWidth="1"/>
    <col min="5" max="5" width="14.00390625" style="2" bestFit="1" customWidth="1"/>
    <col min="6" max="16384" width="9.140625" style="2" customWidth="1"/>
  </cols>
  <sheetData>
    <row r="1" ht="12.75">
      <c r="A1" s="1" t="s">
        <v>0</v>
      </c>
    </row>
    <row r="3" ht="12.75">
      <c r="A3" s="1" t="s">
        <v>1</v>
      </c>
    </row>
    <row r="4" ht="12.75">
      <c r="A4" s="1" t="s">
        <v>2</v>
      </c>
    </row>
    <row r="5" ht="12.75">
      <c r="C5" s="3"/>
    </row>
    <row r="8" spans="1:4" ht="12.75">
      <c r="A8" s="4"/>
      <c r="B8" s="5"/>
      <c r="C8" s="5" t="s">
        <v>3</v>
      </c>
      <c r="D8" s="5" t="s">
        <v>4</v>
      </c>
    </row>
    <row r="9" spans="1:4" ht="13.5" thickBot="1">
      <c r="A9" s="6"/>
      <c r="B9" s="7"/>
      <c r="C9" s="7" t="s">
        <v>5</v>
      </c>
      <c r="D9" s="7" t="s">
        <v>5</v>
      </c>
    </row>
    <row r="11" spans="1:4" s="1" customFormat="1" ht="19.5" customHeight="1">
      <c r="A11" s="1" t="s">
        <v>6</v>
      </c>
      <c r="C11" s="8">
        <f>'[1]cflow-2003'!C30</f>
        <v>7891.5500000000175</v>
      </c>
      <c r="D11" s="8">
        <v>37809</v>
      </c>
    </row>
    <row r="12" spans="3:4" s="1" customFormat="1" ht="8.25" customHeight="1">
      <c r="C12" s="8"/>
      <c r="D12" s="8"/>
    </row>
    <row r="13" spans="1:4" s="1" customFormat="1" ht="19.5" customHeight="1">
      <c r="A13" s="1" t="s">
        <v>7</v>
      </c>
      <c r="C13" s="8">
        <f>'[1]cflow-2003'!C41</f>
        <v>931</v>
      </c>
      <c r="D13" s="8">
        <v>-8617</v>
      </c>
    </row>
    <row r="14" spans="3:4" s="1" customFormat="1" ht="9" customHeight="1">
      <c r="C14" s="8"/>
      <c r="D14" s="8"/>
    </row>
    <row r="15" spans="1:4" s="1" customFormat="1" ht="19.5" customHeight="1">
      <c r="A15" s="9" t="s">
        <v>8</v>
      </c>
      <c r="B15" s="9"/>
      <c r="C15" s="10">
        <f>'[1]cflow-2003'!C47</f>
        <v>-1384</v>
      </c>
      <c r="D15" s="10">
        <v>-17428</v>
      </c>
    </row>
    <row r="16" spans="1:4" s="1" customFormat="1" ht="7.5" customHeight="1">
      <c r="A16" s="11"/>
      <c r="B16" s="11"/>
      <c r="C16" s="12"/>
      <c r="D16" s="12"/>
    </row>
    <row r="17" spans="1:4" ht="19.5" customHeight="1">
      <c r="A17" s="2" t="s">
        <v>9</v>
      </c>
      <c r="C17" s="13">
        <f>SUM(C11:C15)</f>
        <v>7438.5500000000175</v>
      </c>
      <c r="D17" s="13">
        <f>SUM(D11:D15)</f>
        <v>11764</v>
      </c>
    </row>
    <row r="18" spans="3:4" ht="7.5" customHeight="1">
      <c r="C18" s="13"/>
      <c r="D18" s="13"/>
    </row>
    <row r="19" spans="1:4" s="1" customFormat="1" ht="19.5" customHeight="1">
      <c r="A19" s="1" t="s">
        <v>10</v>
      </c>
      <c r="C19" s="8">
        <v>60841</v>
      </c>
      <c r="D19" s="8">
        <v>47571</v>
      </c>
    </row>
    <row r="20" spans="3:4" s="1" customFormat="1" ht="7.5" customHeight="1">
      <c r="C20" s="8"/>
      <c r="D20" s="8"/>
    </row>
    <row r="21" spans="1:4" ht="12.75">
      <c r="A21" s="2" t="s">
        <v>11</v>
      </c>
      <c r="C21" s="13">
        <v>0</v>
      </c>
      <c r="D21" s="13">
        <v>0</v>
      </c>
    </row>
    <row r="22" spans="3:4" ht="12.75">
      <c r="C22" s="13"/>
      <c r="D22" s="13"/>
    </row>
    <row r="23" spans="1:4" s="1" customFormat="1" ht="19.5" customHeight="1" thickBot="1">
      <c r="A23" s="14" t="s">
        <v>12</v>
      </c>
      <c r="B23" s="14"/>
      <c r="C23" s="15">
        <f>SUM(C17:C21)</f>
        <v>68279.55000000002</v>
      </c>
      <c r="D23" s="15">
        <f>SUM(D17:D21)</f>
        <v>59335</v>
      </c>
    </row>
    <row r="24" spans="1:4" s="1" customFormat="1" ht="19.5" customHeight="1">
      <c r="A24" s="11"/>
      <c r="B24" s="11"/>
      <c r="C24" s="12"/>
      <c r="D24" s="12"/>
    </row>
    <row r="26" spans="1:4" ht="12.75">
      <c r="A26" s="4"/>
      <c r="B26" s="5"/>
      <c r="C26" s="5" t="str">
        <f>+C8</f>
        <v>30 September 2003</v>
      </c>
      <c r="D26" s="5" t="str">
        <f>+D8</f>
        <v>30 September 2002</v>
      </c>
    </row>
    <row r="27" spans="1:4" ht="13.5" thickBot="1">
      <c r="A27" s="6"/>
      <c r="B27" s="7"/>
      <c r="C27" s="7" t="s">
        <v>5</v>
      </c>
      <c r="D27" s="7" t="s">
        <v>5</v>
      </c>
    </row>
    <row r="28" spans="1:4" ht="12.75">
      <c r="A28" s="16"/>
      <c r="B28" s="17"/>
      <c r="C28" s="17"/>
      <c r="D28" s="17"/>
    </row>
    <row r="29" spans="1:4" ht="12.75">
      <c r="A29" s="2" t="s">
        <v>13</v>
      </c>
      <c r="C29" s="13">
        <f>'[1]cflow-2003'!C55</f>
        <v>30590</v>
      </c>
      <c r="D29" s="13">
        <v>47589</v>
      </c>
    </row>
    <row r="30" spans="1:4" ht="12.75">
      <c r="A30" s="2" t="s">
        <v>14</v>
      </c>
      <c r="C30" s="13">
        <f>'[1]cflow-2003'!C56</f>
        <v>38653</v>
      </c>
      <c r="D30" s="13">
        <v>13246</v>
      </c>
    </row>
    <row r="31" spans="1:4" ht="12.75">
      <c r="A31" s="2" t="s">
        <v>15</v>
      </c>
      <c r="C31" s="13">
        <f>'[1]cflow-2003'!C57</f>
        <v>-963</v>
      </c>
      <c r="D31" s="13">
        <v>-1500</v>
      </c>
    </row>
    <row r="32" spans="3:5" ht="12.75">
      <c r="C32" s="13"/>
      <c r="D32" s="13"/>
      <c r="E32" s="18"/>
    </row>
    <row r="33" spans="1:4" ht="13.5" thickBot="1">
      <c r="A33" s="14"/>
      <c r="B33" s="14"/>
      <c r="C33" s="15">
        <f>SUM(C26:C31)</f>
        <v>68280</v>
      </c>
      <c r="D33" s="15">
        <f>SUM(D26:D31)</f>
        <v>59335</v>
      </c>
    </row>
    <row r="34" ht="12.75">
      <c r="C34" s="13"/>
    </row>
    <row r="35" ht="12.75">
      <c r="C35" s="13"/>
    </row>
    <row r="36" spans="1:4" ht="12.75">
      <c r="A36" s="19" t="s">
        <v>16</v>
      </c>
      <c r="B36" s="19"/>
      <c r="C36" s="19"/>
      <c r="D36" s="19"/>
    </row>
    <row r="37" spans="1:4" ht="12.75">
      <c r="A37" s="19"/>
      <c r="B37" s="19"/>
      <c r="C37" s="19"/>
      <c r="D37" s="19"/>
    </row>
    <row r="38" spans="1:3" ht="12.75">
      <c r="A38" s="3"/>
      <c r="B38" s="3"/>
      <c r="C38" s="3"/>
    </row>
  </sheetData>
  <mergeCells count="1">
    <mergeCell ref="A36:D37"/>
  </mergeCells>
  <printOptions horizontalCentered="1"/>
  <pageMargins left="1" right="0.75" top="1" bottom="1" header="0.5" footer="0.5"/>
  <pageSetup fitToHeight="1" fitToWidth="1" horizontalDpi="600" verticalDpi="600" orientation="portrait" scale="93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Landmarks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Rahayu Mohd Sharif</dc:creator>
  <cp:keywords/>
  <dc:description/>
  <cp:lastModifiedBy>Rahayu Mohd Sharif</cp:lastModifiedBy>
  <cp:lastPrinted>2003-11-18T07:48:07Z</cp:lastPrinted>
  <dcterms:created xsi:type="dcterms:W3CDTF">2003-11-18T07:46:02Z</dcterms:created>
  <dcterms:modified xsi:type="dcterms:W3CDTF">2003-11-18T07:48:50Z</dcterms:modified>
  <cp:category/>
  <cp:version/>
  <cp:contentType/>
  <cp:contentStatus/>
</cp:coreProperties>
</file>