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9720" windowHeight="7320" activeTab="6"/>
  </bookViews>
  <sheets>
    <sheet name="Cover" sheetId="1" r:id="rId1"/>
    <sheet name="BS" sheetId="2" r:id="rId2"/>
    <sheet name="PL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1">'BS'!$A$1:$K$60</definedName>
    <definedName name="_xlnm.Print_Area" localSheetId="4">'CF'!$A$1:$J$58</definedName>
    <definedName name="_xlnm.Print_Area" localSheetId="5">'Notes'!$A$1:$P$154</definedName>
    <definedName name="_xlnm.Print_Area" localSheetId="6">'Notes (2)'!$A$1:$L$164</definedName>
    <definedName name="_xlnm.Print_Area" localSheetId="2">'PL'!$A$1:$I$52</definedName>
    <definedName name="_xlnm.Print_Area" localSheetId="3">'SICE'!$A$1:$N$68</definedName>
  </definedNames>
  <calcPr fullCalcOnLoad="1"/>
</workbook>
</file>

<file path=xl/sharedStrings.xml><?xml version="1.0" encoding="utf-8"?>
<sst xmlns="http://schemas.openxmlformats.org/spreadsheetml/2006/main" count="457" uniqueCount="404">
  <si>
    <t>Short term borrowings :</t>
  </si>
  <si>
    <t>Unsecured</t>
  </si>
  <si>
    <t>Denominated in Ringgit Malaysia</t>
  </si>
  <si>
    <t>Long term borrowings :</t>
  </si>
  <si>
    <t>3 months ended</t>
  </si>
  <si>
    <t>RM'000</t>
  </si>
  <si>
    <t>REVENUE</t>
  </si>
  <si>
    <t>Finance costs</t>
  </si>
  <si>
    <t>PROFIT BEFORE TAXATION</t>
  </si>
  <si>
    <t>TAXATION</t>
  </si>
  <si>
    <t xml:space="preserve"> -Diluted</t>
  </si>
  <si>
    <t xml:space="preserve"> </t>
  </si>
  <si>
    <t>Cash and bank balances</t>
  </si>
  <si>
    <t>Short term borrowings</t>
  </si>
  <si>
    <t>Taxation</t>
  </si>
  <si>
    <t>Non-</t>
  </si>
  <si>
    <t>Distributable</t>
  </si>
  <si>
    <t>Total</t>
  </si>
  <si>
    <t>distributable</t>
  </si>
  <si>
    <t>Group</t>
  </si>
  <si>
    <t>Property, plant and equipment</t>
  </si>
  <si>
    <t>-   Malaysian taxation</t>
  </si>
  <si>
    <t>Page 3</t>
  </si>
  <si>
    <t>Interest income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</si>
  <si>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</si>
  <si>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</si>
  <si>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</si>
  <si>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</si>
  <si>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</si>
  <si>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</si>
  <si>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</si>
  <si>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</si>
  <si>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</si>
  <si>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</si>
  <si>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</si>
  <si>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</si>
  <si>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</si>
  <si>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</si>
  <si>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</si>
  <si>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</si>
  <si>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</si>
  <si>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</si>
  <si>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</si>
  <si>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</si>
  <si>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</si>
  <si>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</si>
  <si>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</si>
  <si>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</si>
  <si>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</si>
  <si>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</si>
  <si>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</si>
  <si>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</si>
  <si>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</si>
  <si>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</si>
  <si>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(b)</t>
  </si>
  <si>
    <t>(i)</t>
  </si>
  <si>
    <t>(ii)</t>
  </si>
  <si>
    <t>(iii)</t>
  </si>
  <si>
    <t>External</t>
  </si>
  <si>
    <t>Inter-</t>
  </si>
  <si>
    <t>segment</t>
  </si>
  <si>
    <t>Share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</si>
  <si>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</si>
  <si>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</si>
  <si>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</si>
  <si>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</si>
  <si>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</si>
  <si>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</si>
  <si>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</si>
  <si>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</si>
  <si>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Table of contents</t>
  </si>
  <si>
    <t>Page</t>
  </si>
  <si>
    <t>CONDENSED CONSOLIDATED CASH FLOW STATEMENT</t>
  </si>
  <si>
    <t>CONDENSED CONSOLIDATED STATEMENT OF CHANGES IN EQUITY</t>
  </si>
  <si>
    <t>Investment properties</t>
  </si>
  <si>
    <t>Investment in associated company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</si>
  <si>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</si>
  <si>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</si>
  <si>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</si>
  <si>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</si>
  <si>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</si>
  <si>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</si>
  <si>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</si>
  <si>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</si>
  <si>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</si>
  <si>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</si>
  <si>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Inventories</t>
  </si>
  <si>
    <t>Deposits with financial institutions</t>
  </si>
  <si>
    <t>Treasury</t>
  </si>
  <si>
    <t>Exchange difference</t>
  </si>
  <si>
    <t xml:space="preserve">Cash and cash equivalents carried forward comprise </t>
  </si>
  <si>
    <t>Number of shares</t>
  </si>
  <si>
    <t>Amount</t>
  </si>
  <si>
    <t>-   Foreign countries taxation</t>
  </si>
  <si>
    <t>The particulars of the acquisition and disposal of quoted investments by the Group were as follows :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</si>
  <si>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</si>
  <si>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</si>
  <si>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</si>
  <si>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</si>
  <si>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</si>
  <si>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</si>
  <si>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 xml:space="preserve">Number of shares used in  the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</si>
  <si>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</si>
  <si>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</si>
  <si>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</si>
  <si>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</si>
  <si>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</si>
  <si>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</si>
  <si>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</si>
  <si>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</si>
  <si>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</si>
  <si>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</si>
  <si>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</si>
  <si>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Others</t>
  </si>
  <si>
    <t>Elimination : Intersegment Revenue</t>
  </si>
  <si>
    <t>Group (3-month period)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</si>
  <si>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</si>
  <si>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</si>
  <si>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</si>
  <si>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</si>
  <si>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</si>
  <si>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</si>
  <si>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</si>
  <si>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</si>
  <si>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</si>
  <si>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INVESTING ACTIVITIES</t>
  </si>
  <si>
    <t>Acquisition of property, plant and equipment</t>
  </si>
  <si>
    <t>FINANCING ACTIVITIES</t>
  </si>
  <si>
    <t>Issue of ordinary shares</t>
  </si>
  <si>
    <t>Receipts from customers</t>
  </si>
  <si>
    <t>Dividends paid</t>
  </si>
  <si>
    <t>ICULS interest paid</t>
  </si>
  <si>
    <t>component</t>
  </si>
  <si>
    <t>ICULS-equity</t>
  </si>
  <si>
    <t>ICULS - equity component</t>
  </si>
  <si>
    <t>The audit report of the Company's most recent annual audited financial statements does not contain any</t>
  </si>
  <si>
    <t>Equity</t>
  </si>
  <si>
    <t xml:space="preserve">    the following balance sheet amounts   :</t>
  </si>
  <si>
    <t>The net assets per share is calculated based on the following :</t>
  </si>
  <si>
    <t xml:space="preserve">profits / (losses) on sale of properties and there were no profits / (losses) on sale of unquoted investments </t>
  </si>
  <si>
    <t>Reserves</t>
  </si>
  <si>
    <t>Based on the results for the period:-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</si>
  <si>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</si>
  <si>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</si>
  <si>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- First interim</t>
  </si>
  <si>
    <t>Distribution of dividends</t>
  </si>
  <si>
    <t>Investment related income</t>
  </si>
  <si>
    <t>Treasury shares acquired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</si>
  <si>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</si>
  <si>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</si>
  <si>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Total quoted long term investments at cost</t>
  </si>
  <si>
    <t>Total quoted long term investments at book value</t>
  </si>
  <si>
    <t>Total quoted long term investments at market value</t>
  </si>
  <si>
    <t>Tax recoverable</t>
  </si>
  <si>
    <t xml:space="preserve">Financial Reporting.  </t>
  </si>
  <si>
    <t>Listing Requirements of Bursa Malaysia Securities Berhad</t>
  </si>
  <si>
    <t xml:space="preserve">Additional Information Required by </t>
  </si>
  <si>
    <t>Deferred tax assets</t>
  </si>
  <si>
    <t>Receivables</t>
  </si>
  <si>
    <t>Amount due from affiliated companies</t>
  </si>
  <si>
    <t>Payables</t>
  </si>
  <si>
    <t>Amount due to affiliated companies</t>
  </si>
  <si>
    <t xml:space="preserve">CASH &amp; CASH EQUIVALENTS AT 1 MAY </t>
  </si>
  <si>
    <t>There were no changes in estimates reported in the prior financial year that had a material effect in</t>
  </si>
  <si>
    <t>Notes to the Quarterly Financial Report</t>
  </si>
  <si>
    <t>The annexed notes form an integral part of this quarterly financial report.</t>
  </si>
  <si>
    <t>NOTES TO THE QUARTERLY FINANCIAL REPORT</t>
  </si>
  <si>
    <t>including business combination, acquisition or disposal of subsidiaries and long term investments,</t>
  </si>
  <si>
    <t>ADDITIONAL INFORMATION REQUIRED BY LISTING REQUIREMENTS OF BURSA</t>
  </si>
  <si>
    <t>MALAYSIA SECURITIES BERHAD</t>
  </si>
  <si>
    <t>ICULS bought back by a subsidiary company</t>
  </si>
  <si>
    <t>Investment related expenses</t>
  </si>
  <si>
    <t>Taxation</t>
  </si>
  <si>
    <t>EARNINGS PER SHARE (SEN)</t>
  </si>
  <si>
    <t>At 1 May 2005</t>
  </si>
  <si>
    <t>Net profit for the period</t>
  </si>
  <si>
    <t>shares</t>
  </si>
  <si>
    <t>capital</t>
  </si>
  <si>
    <t>taxes and other operating expenses</t>
  </si>
  <si>
    <t xml:space="preserve">Payments to prize winners, suppliers, duties, </t>
  </si>
  <si>
    <t xml:space="preserve">On 10 August 2005, the Board of Directors of the Company announced that the Company has </t>
  </si>
  <si>
    <t>received a letter from BLB requesting the Company for an extension of time by another one year to</t>
  </si>
  <si>
    <t xml:space="preserve">4 August 2006 ("Settlement Period") to settle in full the advances owing to the Company pursuant to </t>
  </si>
  <si>
    <t>A Depositor shall qualify for the entitlement only in respect of :</t>
  </si>
  <si>
    <t>a.</t>
  </si>
  <si>
    <t>in respect of ordinary transfers.</t>
  </si>
  <si>
    <t>b.</t>
  </si>
  <si>
    <t>The basic and diluted earnings per share are calculated as follows :</t>
  </si>
  <si>
    <t>(a)</t>
  </si>
  <si>
    <t xml:space="preserve">    bought back arising from disposal</t>
  </si>
  <si>
    <t xml:space="preserve">     foreign subsidiary companies</t>
  </si>
  <si>
    <t xml:space="preserve">Realisation of premium over ICULS </t>
  </si>
  <si>
    <t xml:space="preserve"> -Basic</t>
  </si>
  <si>
    <t>CONDENSED CONSOLIDATED INCOME STATEMENT</t>
  </si>
  <si>
    <t>Other receipts from investing activities</t>
  </si>
  <si>
    <t>Drawdown of bank borrowings</t>
  </si>
  <si>
    <t xml:space="preserve">Other receipts </t>
  </si>
  <si>
    <t>each).</t>
  </si>
  <si>
    <t>N/A</t>
  </si>
  <si>
    <t>Repayment from affiliated companies</t>
  </si>
  <si>
    <t>Net cash generated from investing activities</t>
  </si>
  <si>
    <t>on 5 August 2002.</t>
  </si>
  <si>
    <t>30-4-2006</t>
  </si>
  <si>
    <t>Repayment to affiliated companies</t>
  </si>
  <si>
    <t xml:space="preserve">Reduction of treasury shares </t>
  </si>
  <si>
    <t>Short term investments</t>
  </si>
  <si>
    <t>Net assets per share attributable to ordinary equity holders of the parent (RM)</t>
  </si>
  <si>
    <t xml:space="preserve">Goodwill arising on consolidation </t>
  </si>
  <si>
    <t>Total quoted short term investments at cost</t>
  </si>
  <si>
    <t>Total quoted short term investments at book value</t>
  </si>
  <si>
    <t>Total quoted short term investments at market value</t>
  </si>
  <si>
    <t>UNAUDITED QUARTERLY FINANCIAL REPORT FOR THE PERIOD ENDED 31 JULY 2006</t>
  </si>
  <si>
    <t>(par value per share : as at 31/7/06 - RM0.10, 30/4/06 - RM0.50)</t>
  </si>
  <si>
    <t>31-7-2005</t>
  </si>
  <si>
    <t>31-7-2006</t>
  </si>
  <si>
    <t>PROFIT FOR THE PERIOD</t>
  </si>
  <si>
    <t>ATTRIBUTABLE TO :</t>
  </si>
  <si>
    <t>Equity holders of the parent</t>
  </si>
  <si>
    <t>Minority interests</t>
  </si>
  <si>
    <t>Net equity funds divided by the number of outstanding shares in issue with voting rights.</t>
  </si>
  <si>
    <t xml:space="preserve">Minority </t>
  </si>
  <si>
    <t xml:space="preserve">parent </t>
  </si>
  <si>
    <t>company</t>
  </si>
  <si>
    <t>Attributable to Equity Holders of the Parent</t>
  </si>
  <si>
    <t>Treasury shares</t>
  </si>
  <si>
    <t>At 31 July 2006</t>
  </si>
  <si>
    <t>At 31 July 2005</t>
  </si>
  <si>
    <t>At 1 May 2006</t>
  </si>
  <si>
    <t>3-month ended</t>
  </si>
  <si>
    <t>CASH &amp; CASH EQUIVALENTS AT 31 JULY</t>
  </si>
  <si>
    <t>Net proceeds from disposal of property, plant and equipment</t>
  </si>
  <si>
    <t xml:space="preserve">Net proceeds from disposal of treasury ICULS </t>
  </si>
  <si>
    <t>Second Capital Distribution</t>
  </si>
  <si>
    <t>Company for the year ended 30 April 2006.</t>
  </si>
  <si>
    <t>statements for the year ended 30 April 2006 have been applied in the preparation of the quarterly</t>
  </si>
  <si>
    <t>the current quarter.</t>
  </si>
  <si>
    <t>The number of treasury shares held in hand as at 31 July 2006 are as follows :</t>
  </si>
  <si>
    <t>Balance as at 1 May 2006</t>
  </si>
  <si>
    <t>Total treasury shares as at 31 July 2006</t>
  </si>
  <si>
    <t xml:space="preserve">    Second Capital Distribution</t>
  </si>
  <si>
    <t>The Second Capital Distribution was effected on 6 July 2006 and consequently, the share capital of the</t>
  </si>
  <si>
    <t>Company of RM675,515,036 comprising 1,351,030,072 ordinary shares of RM0.50 each (including</t>
  </si>
  <si>
    <t>56,300,000 treasury shares of RM0.50 each then) was reduced to RM135,103,007 comprising</t>
  </si>
  <si>
    <t>1,351,030,072 ordinary shares of RM0.10 each.  The cost of the treasury shares was reduced by the credit</t>
  </si>
  <si>
    <t xml:space="preserve">from the reduction of the par value of the treasury shares pursuant to the Second Capital Distribution. </t>
  </si>
  <si>
    <t>As at 31 July 2006, the number of outstanding shares in issue and fully paid with voting rights was</t>
  </si>
  <si>
    <t>1,294,730,072 ordinary shares of RM0.10 each (30 April 2006 : 1,294,730,072 ordinary shares of RM0.50</t>
  </si>
  <si>
    <t>The Company did not pay any dividend in the current period ended 31 July 2006.</t>
  </si>
  <si>
    <t>1,294,730,072 ordinary shares with voting rights, less income tax of 28% amounting to RM139,830,848.</t>
  </si>
  <si>
    <t>There were no material subsequent events for the financial period ended 31 July 2006 up to the date of</t>
  </si>
  <si>
    <t>Effects on adopting FRS140</t>
  </si>
  <si>
    <t>Not applicable.</t>
  </si>
  <si>
    <t>Current quarter and</t>
  </si>
  <si>
    <t>financial period</t>
  </si>
  <si>
    <t>ended 31 July 2006</t>
  </si>
  <si>
    <t>The effective tax rate on the Group's profit for financial period ended 31 July 2006 was higher than the</t>
  </si>
  <si>
    <t>statutory tax rate mainly due to certain expenses being disallowed for taxation purposes.</t>
  </si>
  <si>
    <t>for the financial period ended 31 July 2006.</t>
  </si>
  <si>
    <t>There were no other corporate proposals announced but not completed as at the date of this announcement.</t>
  </si>
  <si>
    <t>The Group's bank borrowings as at 31 July 2006 were as follows :</t>
  </si>
  <si>
    <t>Based on the number of RM0.10 fully paid ordinary shares in issue and with voting rights as at</t>
  </si>
  <si>
    <t>6 September 2006 of 1.295 billion, the first interim net dividend distribution for the financial year ending</t>
  </si>
  <si>
    <t>the Undertaking Letter. The Board of Directors of the Company, has agreed to BLB's proposed extension</t>
  </si>
  <si>
    <t>NET (DECREASE)/INCREASE IN CASH AND CASH EQUIVALENTS</t>
  </si>
  <si>
    <t>The quarterly financial report is not audited and has been prepared in compliance with FRS 134, Interim</t>
  </si>
  <si>
    <t>financial statements under review except for the adoption of the new/revised Financial Reporting</t>
  </si>
  <si>
    <t xml:space="preserve">The cumulative shares bought back are being held as treasury shares with none of the shares being </t>
  </si>
  <si>
    <t>cancelled or resold during the first quarter ended 31 July 2006.</t>
  </si>
  <si>
    <t xml:space="preserve">    par value pursuant to the </t>
  </si>
  <si>
    <t>Segmental revenue and results for the financial period ended 31 July 2006 were as follows :</t>
  </si>
  <si>
    <t xml:space="preserve">Subsequent to the financial period ended 31 July 2006 and up to the date of this announcement, the </t>
  </si>
  <si>
    <t>Investments in quoted securities as at 31 July 2006 were as follows :</t>
  </si>
  <si>
    <t xml:space="preserve">Total to </t>
  </si>
  <si>
    <t>holders of</t>
  </si>
  <si>
    <t>of the Settlement Period to 4 August 2006.</t>
  </si>
  <si>
    <t>RM0.50 Second Capital Distribution</t>
  </si>
  <si>
    <t xml:space="preserve">Subsequent to the financial period ended 31 July 2006, the Company had on 30 August 2006 paid the </t>
  </si>
  <si>
    <t xml:space="preserve">fourth interim dividend, in respect of the financial year ended 30 April 2006, of 15 sen per share on </t>
  </si>
  <si>
    <t>of PGPI's share buyback.</t>
  </si>
  <si>
    <t>of 5.8% but recorded an increase in pre-tax profit of 9.4%.</t>
  </si>
  <si>
    <r>
      <t>of the Group</t>
    </r>
    <r>
      <rPr>
        <sz val="11"/>
        <rFont val="Times New Roman"/>
        <family val="1"/>
      </rPr>
      <t xml:space="preserve"> for the financial period ended 31 July 2006.</t>
    </r>
  </si>
  <si>
    <t>restructuring and discontinuing operations except for the increase in Berjaya Lottery Management (HK)</t>
  </si>
  <si>
    <t>Current quarter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</si>
  <si>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</si>
  <si>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</si>
  <si>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</si>
  <si>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</si>
  <si>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</si>
  <si>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</si>
  <si>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Current assets</t>
  </si>
  <si>
    <t>Share capital</t>
  </si>
  <si>
    <t>Share premium</t>
  </si>
  <si>
    <t>Exchange reserve</t>
  </si>
  <si>
    <t>Retained earnings</t>
  </si>
  <si>
    <t>Equity funds</t>
  </si>
  <si>
    <t>Less : Treasury shares</t>
  </si>
  <si>
    <t>Net equity funds</t>
  </si>
  <si>
    <t>Non-current liabilities</t>
  </si>
  <si>
    <t>Provisions</t>
  </si>
  <si>
    <t>Long term borrowings</t>
  </si>
  <si>
    <t>Deferred tax liabilities</t>
  </si>
  <si>
    <t>Deferred income and liabilities</t>
  </si>
  <si>
    <t>Current liabilities</t>
  </si>
  <si>
    <t>TOTAL EQUITY AND LIABILITIES</t>
  </si>
  <si>
    <t>Acquisition of treasury shares by a subsidiary company</t>
  </si>
  <si>
    <t>Net proceeds from disposal of investments</t>
  </si>
  <si>
    <t>Acquisition of investments, including</t>
  </si>
  <si>
    <t>Interest received</t>
  </si>
  <si>
    <t xml:space="preserve">Limited's equity interest in Prime Gaming Philippines, Inc. ("PGPI") from 70.01% to 70.83% as a result </t>
  </si>
  <si>
    <t>N/A *</t>
  </si>
  <si>
    <t>* Not applicable</t>
  </si>
  <si>
    <t xml:space="preserve">Shares bought on Bursa Malaysia Securities Berhad ("BMSB") on a cum entitlement basis according to </t>
  </si>
  <si>
    <t>the rules of BMSB.</t>
  </si>
  <si>
    <t xml:space="preserve">Standards ("FRS") effective for financial period beginning 1 January 2006. The principal effect of the </t>
  </si>
  <si>
    <t>changes in accounting policies resulting from the adoption of the new/revised FRSs are summarised</t>
  </si>
  <si>
    <t>as follows :</t>
  </si>
  <si>
    <t>FRS 116 : Property, Plant and Equipment</t>
  </si>
  <si>
    <t>The adoption of FRS 116 has resulted in the review of residual value of motor vehicles of which has</t>
  </si>
  <si>
    <t>FRS 140 : Investment Property</t>
  </si>
  <si>
    <t>The adoption of FRS 140 has resulted in a change in accounting policy for investment properties whereby</t>
  </si>
  <si>
    <t>the investment properties are now stated at fair value, representing indicative open market value determined</t>
  </si>
  <si>
    <t xml:space="preserve">by external valuers. The change in revaluation of the cost of the investment properties are taken as an </t>
  </si>
  <si>
    <t xml:space="preserve">adjustment to the opening balance of retained earnings during the current period in which the adoption is </t>
  </si>
  <si>
    <t>Increase in retained earnings</t>
  </si>
  <si>
    <t>Increase in deferred tax liabilities</t>
  </si>
  <si>
    <t>In accordance with the transitional provisions of FRS 140, the change in accounting policy is applied</t>
  </si>
  <si>
    <t>prospectively and the comparatives as at 30 April 2006 are not restated.</t>
  </si>
  <si>
    <t xml:space="preserve">annual report as no revaluation has been carried out since 30 April 2006 except for properties that have </t>
  </si>
  <si>
    <t>been classified as investment properties in accordance with FRS 140, Investment Property.</t>
  </si>
  <si>
    <t xml:space="preserve">The changes in contingent liabilities since the last audited balance sheet date as at 30 April 2006 are as </t>
  </si>
  <si>
    <t>follows :</t>
  </si>
  <si>
    <t xml:space="preserve">Unsecured </t>
  </si>
  <si>
    <t>Reduction due to repayment of borrowings</t>
  </si>
  <si>
    <t>Balance as at 31 July 2006</t>
  </si>
  <si>
    <t>Corporate Guarantee given by the Company to financial institutions</t>
  </si>
  <si>
    <t>Corporate Guarantee given by the Company to a financial institution</t>
  </si>
  <si>
    <t>5 - 7</t>
  </si>
  <si>
    <t>8 - 10</t>
  </si>
  <si>
    <t>for a RM600 million syndicated credit facilities granted to a wholly-</t>
  </si>
  <si>
    <t>owned subsidiary company :</t>
  </si>
  <si>
    <t>for a RM200 million bridging loan granted to a wholly-owned subsidiary</t>
  </si>
  <si>
    <t>company during the current quarter ended 31 July 2006</t>
  </si>
  <si>
    <t>wholly-owned subsidiary company had fully settled the bridging loan of RM200 million.</t>
  </si>
  <si>
    <t xml:space="preserve">As compared to the preceding quarter ended 30 April 2006, the Group registered a decrease in revenue </t>
  </si>
  <si>
    <t>Total current liabilities</t>
  </si>
  <si>
    <t>interests</t>
  </si>
  <si>
    <t xml:space="preserve">Repayment of bank borrowings </t>
  </si>
  <si>
    <t>Interest paid on bank borrowings</t>
  </si>
  <si>
    <t>resulted in the reduction of approximately RM2.8 million in annual depreciation charge.</t>
  </si>
  <si>
    <t>first made. The effects of the adoption are as follows :</t>
  </si>
  <si>
    <t>this announcement saved for the disclosure in Note B8 of this quarterly financial report.</t>
  </si>
  <si>
    <t>There were no changes in the composition of the Group for the current quarter ended 31 July 2006</t>
  </si>
  <si>
    <t xml:space="preserve">Sports Toto, the principal subsidiary, recorded a drop in revenue of 6.2% mainly due to the current quarter </t>
  </si>
  <si>
    <t>As at 31 July 2006, the outstanding inter-company balances owing by BLB group was RM478.325 million</t>
  </si>
  <si>
    <t xml:space="preserve">after taking into account BLB's repayment of RM80 million during the first quarter ended 31 July 2006. </t>
  </si>
  <si>
    <t xml:space="preserve">secured exchangeable bonds ("Exchangeable Bonds").  The Exchangeable Bonds will be exchangeable into </t>
  </si>
  <si>
    <t>BLB announcement that BLB has successfully issued RM900 million of Exchangeable Bonds.</t>
  </si>
  <si>
    <t xml:space="preserve">ordinary shares of the Company which are held by BLB. On 15 August 2006, the Board of Directors of </t>
  </si>
  <si>
    <t>Other payments for financing activities</t>
  </si>
  <si>
    <t>Disposal of quoted securities</t>
  </si>
  <si>
    <t>Gain/loss on disposal of quoted securities</t>
  </si>
  <si>
    <t>Cost of purchase of quoted securities</t>
  </si>
  <si>
    <t>less 28% income tax in respect of the financial year ending 30 April 2007 and payable on  9 October 2006.</t>
  </si>
  <si>
    <t>The entitlement date has been fixed on 26 September 2006.</t>
  </si>
  <si>
    <t>Shares transferred to the Depositor's Securities Account before 4:00 p.m. on 26 September 2006</t>
  </si>
  <si>
    <t xml:space="preserve">RM388 million) the amount owing to the Company by issuing up to RM900 million nominal value of 5-year </t>
  </si>
  <si>
    <t>The acquisition and disposal of quoted securities during the financial period ended 31 July 2006 were</t>
  </si>
  <si>
    <t>On 25 January 2006, the Board of Directors of BLB is proposing to partially repay (of approximately</t>
  </si>
  <si>
    <t>liabilities, equity, net income or cash flows for the quarter ended 31 July 2006 except for the payment of the</t>
  </si>
  <si>
    <t>Second Capital Distribution of RM0.50 each ("Second Capital Distribution) comprising RM0.40 from share</t>
  </si>
  <si>
    <t>capital and RM0.10 from share premium account amounting to RM647.4 million that was made on 14 July</t>
  </si>
  <si>
    <t xml:space="preserve">2006. </t>
  </si>
  <si>
    <t>With the completion of the Second Capital Distribution, the par value of the issued share was reduced to</t>
  </si>
  <si>
    <t>RM0.10 per share as shown in Note A5 and the effect of the reduction is reflected in statement of changes</t>
  </si>
  <si>
    <t>in equity and the balance sheet.  The actual amount paid for the Second Capital Distribution up to 31 July</t>
  </si>
  <si>
    <t>2006 is disclosed in the cash flow statement under financing activities.</t>
  </si>
  <si>
    <t xml:space="preserve">having one draw less and the preceding quarter's high seasonal sales during the Chinese New Year festival in </t>
  </si>
  <si>
    <t>February 2006. However, Sports Toto achieved an increase in pre-tax profit of 3.3% compared to the</t>
  </si>
  <si>
    <t>preceding quarter ended 30 April 2006 mainly due to a lower prize payout in the current quarter under review.</t>
  </si>
  <si>
    <t>On 15 August 2006, the Board of Directors of the Company announced that the Company has received a letter</t>
  </si>
  <si>
    <t>from BLB requesting the Company for a further extension of time for another one year to 4 August 2007 to</t>
  </si>
  <si>
    <t>of RM387.9 million on the same date. The Board of Directors of the Company has agreed to BLB's proposed</t>
  </si>
  <si>
    <t>Barring unforeseen circumstances, the Directors are confident that the Group's performance for the remaining</t>
  </si>
  <si>
    <t>quarters of the financial year ending 30 April 2007 will be good.</t>
  </si>
  <si>
    <t>The Board has declared a first interim dividend of 12.5 sen per share (31 July 2005 : 12.5 sen per share)</t>
  </si>
  <si>
    <r>
      <t xml:space="preserve">30 April 2007 is approximately RM116.5 million </t>
    </r>
    <r>
      <rPr>
        <b/>
        <sz val="11"/>
        <rFont val="Times New Roman"/>
        <family val="1"/>
      </rPr>
      <t>representing about 122% of the attributable profit</t>
    </r>
  </si>
  <si>
    <t>As compared to the corresponding quarter ended 31 July 2005, the Group recorded an increase in revenue and</t>
  </si>
  <si>
    <t>profit from operations of 4.2% and 12.7% respectively but registered a drop in pre-tax profit of 9.1%. The</t>
  </si>
  <si>
    <t>lower pre-tax profit was mainly due to the corresponding quarter ended 31 July 2005 having a higher pre-tax</t>
  </si>
  <si>
    <t>profit that included the gain on disposal of the Company's ICULS amounting to RM24 million that was</t>
  </si>
  <si>
    <t>previously acquired by one of its subsidiary company.</t>
  </si>
  <si>
    <t>settle in full the residual advances owing to the Company of RM90 million upon receiving another repayment</t>
  </si>
  <si>
    <t>Subsequent to the financial period ended 31 July 2006 and up to the date of this announcement, the wholly-owned</t>
  </si>
  <si>
    <t xml:space="preserve">subsidiary company had fully settled the bridging loan of RM200 million and this has reduced the Group's bank </t>
  </si>
  <si>
    <t>borrowings to RM550 million.</t>
  </si>
  <si>
    <t>The principal subsidiary, Sports Toto Malaysia Sdn Bhd ("Sports Toto"), posted an increase of 3.4% in revenue</t>
  </si>
  <si>
    <t>and an increase of 8.7% in pre-tax profit as compared to the corresponding quarter.  The increase in revenue</t>
  </si>
  <si>
    <t>for the current quarter under review was mainly attributed to strong sales of the 4 Digit and 4 Digit I-Perm</t>
  </si>
  <si>
    <t>month long World Cup Football Tournament in June 2006 and that the previous year's corresponding quarter</t>
  </si>
  <si>
    <t>also had high sales boosted by the Super 6/49 game when its jackpot clocked its highest ever at RM15.9 million</t>
  </si>
  <si>
    <t>in May 2005. The higher percentage increase in pre-tax profit compared to the increase in revenue was mainly</t>
  </si>
  <si>
    <t>attributed to a more favourable prize payout in the current quarter under review.</t>
  </si>
  <si>
    <t>games. The revenue growth was all the more commendable as the quarter under review coincided with the</t>
  </si>
  <si>
    <t>extension of the settlement period to 4 August 2007 for the balance outstanding sum of RM90 million.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</si>
</sst>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_);[Red]\(0.00\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dd\ mmm"/>
    <numFmt numFmtId="176" formatCode="dd/mmm/yyyy"/>
    <numFmt numFmtId="177" formatCode="0.000"/>
    <numFmt numFmtId="178" formatCode="[$-409]dddd\,\ mmmm\ dd\,\ yyyy"/>
    <numFmt numFmtId="179" formatCode="_(* #,##0.0_);_(* \(#,##0.0\);_(* &quot;-&quot;?_);_(@_)"/>
  </numFmts>
  <fonts count="1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171" fontId="1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1" fillId="0" borderId="0" xfId="15" applyNumberFormat="1" applyFont="1" applyAlignment="1">
      <alignment horizontal="center"/>
    </xf>
    <xf numFmtId="171" fontId="2" fillId="0" borderId="1" xfId="15" applyNumberFormat="1" applyFont="1" applyBorder="1" applyAlignment="1">
      <alignment vertical="center"/>
    </xf>
    <xf numFmtId="171" fontId="2" fillId="2" borderId="1" xfId="15" applyNumberFormat="1" applyFont="1" applyFill="1" applyBorder="1" applyAlignment="1">
      <alignment vertical="center"/>
    </xf>
    <xf numFmtId="171" fontId="2" fillId="2" borderId="0" xfId="15" applyNumberFormat="1" applyFont="1" applyFill="1" applyAlignment="1">
      <alignment/>
    </xf>
    <xf numFmtId="171" fontId="2" fillId="0" borderId="2" xfId="15" applyNumberFormat="1" applyFont="1" applyBorder="1" applyAlignment="1">
      <alignment/>
    </xf>
    <xf numFmtId="171" fontId="2" fillId="2" borderId="2" xfId="15" applyNumberFormat="1" applyFont="1" applyFill="1" applyBorder="1" applyAlignment="1">
      <alignment/>
    </xf>
    <xf numFmtId="171" fontId="2" fillId="0" borderId="2" xfId="15" applyNumberFormat="1" applyFont="1" applyBorder="1" applyAlignment="1">
      <alignment vertical="top"/>
    </xf>
    <xf numFmtId="171" fontId="2" fillId="2" borderId="2" xfId="15" applyNumberFormat="1" applyFont="1" applyFill="1" applyBorder="1" applyAlignment="1">
      <alignment vertical="top"/>
    </xf>
    <xf numFmtId="171" fontId="2" fillId="0" borderId="1" xfId="15" applyNumberFormat="1" applyFont="1" applyBorder="1" applyAlignment="1">
      <alignment/>
    </xf>
    <xf numFmtId="171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1" fontId="2" fillId="0" borderId="0" xfId="15" applyNumberFormat="1" applyFont="1" applyAlignment="1">
      <alignment horizontal="center" vertical="center"/>
    </xf>
    <xf numFmtId="171" fontId="6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71" fontId="6" fillId="0" borderId="0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/>
    </xf>
    <xf numFmtId="171" fontId="6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71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71" fontId="2" fillId="0" borderId="0" xfId="15" applyNumberFormat="1" applyFont="1" applyBorder="1" applyAlignment="1">
      <alignment horizontal="right"/>
    </xf>
    <xf numFmtId="171" fontId="2" fillId="0" borderId="4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0" xfId="15" applyNumberFormat="1" applyFont="1" applyAlignment="1">
      <alignment horizontal="left" indent="1"/>
    </xf>
    <xf numFmtId="171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71" fontId="2" fillId="0" borderId="0" xfId="15" applyNumberFormat="1" applyFont="1" applyAlignment="1">
      <alignment horizontal="left"/>
    </xf>
    <xf numFmtId="171" fontId="2" fillId="0" borderId="2" xfId="15" applyNumberFormat="1" applyFont="1" applyBorder="1" applyAlignment="1">
      <alignment horizontal="left"/>
    </xf>
    <xf numFmtId="171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71" fontId="2" fillId="0" borderId="2" xfId="15" applyNumberFormat="1" applyFont="1" applyBorder="1" applyAlignment="1">
      <alignment horizontal="right"/>
    </xf>
    <xf numFmtId="171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6" fillId="0" borderId="0" xfId="15" applyNumberFormat="1" applyFont="1" applyAlignment="1">
      <alignment/>
    </xf>
    <xf numFmtId="43" fontId="2" fillId="2" borderId="0" xfId="15" applyNumberFormat="1" applyFont="1" applyFill="1" applyAlignment="1">
      <alignment horizontal="center"/>
    </xf>
    <xf numFmtId="171" fontId="2" fillId="0" borderId="5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0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10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71" fontId="2" fillId="0" borderId="11" xfId="15" applyNumberFormat="1" applyFont="1" applyBorder="1" applyAlignment="1">
      <alignment/>
    </xf>
    <xf numFmtId="171" fontId="2" fillId="0" borderId="8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12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71" fontId="2" fillId="0" borderId="2" xfId="15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71" fontId="2" fillId="0" borderId="13" xfId="15" applyNumberFormat="1" applyFont="1" applyBorder="1" applyAlignment="1">
      <alignment horizontal="left"/>
    </xf>
    <xf numFmtId="171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171" fontId="2" fillId="0" borderId="0" xfId="15" applyNumberFormat="1" applyFont="1" applyBorder="1" applyAlignment="1">
      <alignment horizont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0" xfId="15" applyNumberFormat="1" applyFont="1" applyFill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71" fontId="2" fillId="0" borderId="0" xfId="15" applyNumberFormat="1" applyFont="1" applyFill="1" applyAlignment="1">
      <alignment/>
    </xf>
    <xf numFmtId="171" fontId="2" fillId="0" borderId="3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71" fontId="2" fillId="0" borderId="5" xfId="15" applyNumberFormat="1" applyFont="1" applyFill="1" applyBorder="1" applyAlignment="1">
      <alignment/>
    </xf>
    <xf numFmtId="171" fontId="11" fillId="0" borderId="0" xfId="15" applyNumberFormat="1" applyFont="1" applyAlignment="1">
      <alignment/>
    </xf>
    <xf numFmtId="171" fontId="2" fillId="0" borderId="0" xfId="15" applyNumberFormat="1" applyFont="1" applyAlignment="1" quotePrefix="1">
      <alignment/>
    </xf>
    <xf numFmtId="171" fontId="2" fillId="0" borderId="0" xfId="15" applyNumberFormat="1" applyFont="1" applyFill="1" applyAlignment="1">
      <alignment/>
    </xf>
    <xf numFmtId="0" fontId="1" fillId="0" borderId="0" xfId="0" applyFont="1" applyAlignment="1" quotePrefix="1">
      <alignment/>
    </xf>
    <xf numFmtId="171" fontId="2" fillId="0" borderId="0" xfId="15" applyNumberFormat="1" applyFont="1" applyFill="1" applyBorder="1" applyAlignment="1">
      <alignment/>
    </xf>
    <xf numFmtId="171" fontId="2" fillId="0" borderId="2" xfId="15" applyNumberFormat="1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4" fontId="2" fillId="0" borderId="0" xfId="0" applyNumberFormat="1" applyFont="1" applyAlignment="1" quotePrefix="1">
      <alignment/>
    </xf>
    <xf numFmtId="0" fontId="10" fillId="0" borderId="0" xfId="0" applyFont="1" applyFill="1" applyAlignment="1">
      <alignment/>
    </xf>
    <xf numFmtId="43" fontId="2" fillId="0" borderId="4" xfId="15" applyFont="1" applyBorder="1" applyAlignment="1">
      <alignment/>
    </xf>
    <xf numFmtId="0" fontId="2" fillId="0" borderId="0" xfId="15" applyNumberFormat="1" applyFont="1" applyFill="1" applyAlignment="1" quotePrefix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71" fontId="2" fillId="0" borderId="5" xfId="15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43" fontId="2" fillId="0" borderId="4" xfId="15" applyNumberFormat="1" applyFont="1" applyFill="1" applyBorder="1" applyAlignment="1">
      <alignment horizontal="left" indent="1"/>
    </xf>
    <xf numFmtId="43" fontId="2" fillId="0" borderId="4" xfId="15" applyNumberFormat="1" applyFont="1" applyFill="1" applyBorder="1" applyAlignment="1">
      <alignment/>
    </xf>
    <xf numFmtId="43" fontId="2" fillId="0" borderId="0" xfId="15" applyNumberFormat="1" applyFont="1" applyFill="1" applyAlignment="1">
      <alignment/>
    </xf>
    <xf numFmtId="171" fontId="2" fillId="0" borderId="0" xfId="15" applyNumberFormat="1" applyFont="1" applyFill="1" applyBorder="1" applyAlignment="1">
      <alignment horizontal="center"/>
    </xf>
    <xf numFmtId="171" fontId="2" fillId="0" borderId="0" xfId="15" applyNumberFormat="1" applyFont="1" applyFill="1" applyAlignment="1">
      <alignment horizontal="center"/>
    </xf>
    <xf numFmtId="0" fontId="5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3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1" xfId="15" applyNumberFormat="1" applyFont="1" applyFill="1" applyBorder="1" applyAlignment="1">
      <alignment vertical="center"/>
    </xf>
    <xf numFmtId="171" fontId="2" fillId="0" borderId="2" xfId="15" applyNumberFormat="1" applyFont="1" applyFill="1" applyBorder="1" applyAlignment="1">
      <alignment vertical="top"/>
    </xf>
    <xf numFmtId="171" fontId="2" fillId="0" borderId="1" xfId="15" applyNumberFormat="1" applyFont="1" applyFill="1" applyBorder="1" applyAlignment="1">
      <alignment/>
    </xf>
    <xf numFmtId="43" fontId="2" fillId="0" borderId="0" xfId="15" applyNumberFormat="1" applyFont="1" applyFill="1" applyAlignment="1">
      <alignment horizontal="center"/>
    </xf>
    <xf numFmtId="171" fontId="2" fillId="2" borderId="3" xfId="15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71" fontId="2" fillId="0" borderId="0" xfId="15" applyNumberFormat="1" applyFont="1" applyFill="1" applyBorder="1" applyAlignment="1">
      <alignment horizontal="right"/>
    </xf>
    <xf numFmtId="171" fontId="2" fillId="0" borderId="4" xfId="15" applyNumberFormat="1" applyFont="1" applyFill="1" applyBorder="1" applyAlignment="1">
      <alignment/>
    </xf>
    <xf numFmtId="171" fontId="2" fillId="0" borderId="14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41" fontId="2" fillId="0" borderId="13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 vertical="top"/>
    </xf>
    <xf numFmtId="0" fontId="1" fillId="0" borderId="3" xfId="0" applyFont="1" applyBorder="1" applyAlignment="1">
      <alignment/>
    </xf>
    <xf numFmtId="171" fontId="2" fillId="0" borderId="4" xfId="15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71" fontId="1" fillId="0" borderId="0" xfId="15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7" fillId="0" borderId="2" xfId="0" applyFont="1" applyBorder="1" applyAlignment="1">
      <alignment horizontal="center"/>
    </xf>
    <xf numFmtId="171" fontId="2" fillId="0" borderId="7" xfId="15" applyNumberFormat="1" applyFont="1" applyBorder="1" applyAlignment="1">
      <alignment horizontal="center"/>
    </xf>
    <xf numFmtId="171" fontId="2" fillId="0" borderId="12" xfId="15" applyNumberFormat="1" applyFont="1" applyBorder="1" applyAlignment="1">
      <alignment horizontal="center"/>
    </xf>
    <xf numFmtId="171" fontId="2" fillId="0" borderId="2" xfId="15" applyNumberFormat="1" applyFont="1" applyBorder="1" applyAlignment="1">
      <alignment horizontal="center"/>
    </xf>
    <xf numFmtId="171" fontId="2" fillId="0" borderId="10" xfId="15" applyNumberFormat="1" applyFont="1" applyBorder="1" applyAlignment="1">
      <alignment horizontal="center"/>
    </xf>
    <xf numFmtId="171" fontId="2" fillId="0" borderId="11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I26" sqref="I26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78" t="s">
        <v>82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" customHeight="1">
      <c r="A2" s="179" t="s">
        <v>83</v>
      </c>
      <c r="B2" s="179"/>
      <c r="C2" s="179"/>
      <c r="D2" s="179"/>
      <c r="E2" s="179"/>
      <c r="F2" s="179"/>
      <c r="G2" s="179"/>
      <c r="H2" s="179"/>
      <c r="I2" s="179"/>
      <c r="J2" s="179"/>
    </row>
    <row r="10" spans="1:9" ht="27.75" customHeight="1">
      <c r="A10" s="84" t="s">
        <v>62</v>
      </c>
      <c r="B10" s="180" t="s">
        <v>211</v>
      </c>
      <c r="C10" s="180"/>
      <c r="D10" s="180"/>
      <c r="E10" s="180"/>
      <c r="F10" s="180"/>
      <c r="G10" s="180"/>
      <c r="H10" s="83"/>
      <c r="I10" s="83"/>
    </row>
    <row r="12" spans="2:9" ht="15">
      <c r="B12" s="80" t="s">
        <v>70</v>
      </c>
      <c r="I12" s="53" t="s">
        <v>71</v>
      </c>
    </row>
    <row r="13" ht="9" customHeight="1"/>
    <row r="14" spans="2:9" ht="15">
      <c r="B14" s="2" t="s">
        <v>66</v>
      </c>
      <c r="I14" s="53">
        <v>1</v>
      </c>
    </row>
    <row r="15" ht="9" customHeight="1">
      <c r="I15" s="53"/>
    </row>
    <row r="16" spans="2:9" ht="15">
      <c r="B16" s="2" t="s">
        <v>67</v>
      </c>
      <c r="I16" s="53">
        <v>2</v>
      </c>
    </row>
    <row r="17" ht="9" customHeight="1">
      <c r="I17" s="53"/>
    </row>
    <row r="18" spans="2:9" ht="15">
      <c r="B18" s="2" t="s">
        <v>68</v>
      </c>
      <c r="I18" s="53">
        <v>3</v>
      </c>
    </row>
    <row r="19" ht="9" customHeight="1">
      <c r="I19" s="53"/>
    </row>
    <row r="20" spans="2:9" ht="15">
      <c r="B20" s="2" t="s">
        <v>69</v>
      </c>
      <c r="I20" s="53">
        <v>4</v>
      </c>
    </row>
    <row r="21" ht="9" customHeight="1">
      <c r="I21" s="53"/>
    </row>
    <row r="22" spans="2:9" ht="15">
      <c r="B22" s="2" t="s">
        <v>164</v>
      </c>
      <c r="I22" s="81" t="s">
        <v>336</v>
      </c>
    </row>
    <row r="23" ht="9" customHeight="1">
      <c r="I23" s="53"/>
    </row>
    <row r="24" spans="2:10" ht="15">
      <c r="B24" s="2" t="s">
        <v>156</v>
      </c>
      <c r="J24" s="79"/>
    </row>
    <row r="25" spans="3:9" ht="15">
      <c r="C25" s="2" t="s">
        <v>155</v>
      </c>
      <c r="I25" s="82" t="s">
        <v>337</v>
      </c>
    </row>
  </sheetData>
  <mergeCells count="3">
    <mergeCell ref="A1:J1"/>
    <mergeCell ref="A2:J2"/>
    <mergeCell ref="B10:G10"/>
  </mergeCells>
  <printOptions/>
  <pageMargins left="0.79" right="0.3" top="1" bottom="1" header="0.5" footer="0.5"/>
  <pageSetup firstPageNumber="0" useFirstPageNumber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showGridLines="0" workbookViewId="0" topLeftCell="A1">
      <selection activeCell="A53" sqref="A53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3.421875" style="2" customWidth="1"/>
    <col min="7" max="7" width="7.57421875" style="2" customWidth="1"/>
    <col min="8" max="8" width="12.7109375" style="21" customWidth="1"/>
    <col min="9" max="9" width="13.57421875" style="3" customWidth="1"/>
    <col min="10" max="10" width="1.1484375" style="4" customWidth="1"/>
    <col min="11" max="11" width="1.1484375" style="2" customWidth="1"/>
    <col min="12" max="16384" width="9.140625" style="2" customWidth="1"/>
  </cols>
  <sheetData>
    <row r="1" ht="9.75" customHeight="1">
      <c r="H1" s="3"/>
    </row>
    <row r="2" ht="18.75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PERIOD ENDED 31 JULY 2006</v>
      </c>
      <c r="H4" s="3"/>
    </row>
    <row r="5" spans="1:9" ht="12.75" customHeight="1">
      <c r="A5" s="54" t="s">
        <v>65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11</v>
      </c>
      <c r="G6" s="5"/>
      <c r="H6" s="181" t="s">
        <v>19</v>
      </c>
      <c r="I6" s="181"/>
      <c r="J6" s="8"/>
    </row>
    <row r="7" spans="7:10" ht="13.5" customHeight="1">
      <c r="G7" s="5"/>
      <c r="H7" s="9" t="str">
        <f>+PL!H10</f>
        <v>31-7-2006</v>
      </c>
      <c r="I7" s="9" t="s">
        <v>202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5</v>
      </c>
      <c r="I8" s="11" t="s">
        <v>5</v>
      </c>
      <c r="J8" s="8"/>
    </row>
    <row r="9" spans="1:10" ht="13.5" customHeight="1">
      <c r="A9" s="8" t="s">
        <v>283</v>
      </c>
      <c r="B9" s="4"/>
      <c r="C9" s="4"/>
      <c r="D9" s="4"/>
      <c r="E9" s="4"/>
      <c r="F9" s="4"/>
      <c r="G9" s="12"/>
      <c r="H9" s="146"/>
      <c r="I9" s="146"/>
      <c r="J9" s="8"/>
    </row>
    <row r="10" spans="1:10" ht="14.25" customHeight="1">
      <c r="A10" s="8" t="s">
        <v>284</v>
      </c>
      <c r="B10" s="4"/>
      <c r="C10" s="4"/>
      <c r="D10" s="4"/>
      <c r="E10" s="4"/>
      <c r="F10" s="4"/>
      <c r="G10" s="12"/>
      <c r="H10" s="13"/>
      <c r="I10" s="13"/>
      <c r="J10" s="8"/>
    </row>
    <row r="11" spans="1:9" ht="14.25" customHeight="1">
      <c r="A11" s="2" t="s">
        <v>20</v>
      </c>
      <c r="H11" s="14">
        <v>76232</v>
      </c>
      <c r="I11" s="15">
        <v>76287</v>
      </c>
    </row>
    <row r="12" spans="1:9" ht="14.25" customHeight="1">
      <c r="A12" s="2" t="s">
        <v>85</v>
      </c>
      <c r="H12" s="15">
        <v>13283</v>
      </c>
      <c r="I12" s="15">
        <v>14629</v>
      </c>
    </row>
    <row r="13" spans="1:9" ht="14.25" customHeight="1">
      <c r="A13" s="2" t="s">
        <v>74</v>
      </c>
      <c r="H13" s="15">
        <f>55731+11741</f>
        <v>67472</v>
      </c>
      <c r="I13" s="15">
        <v>48531</v>
      </c>
    </row>
    <row r="14" spans="1:9" ht="14.25" customHeight="1">
      <c r="A14" s="2" t="s">
        <v>75</v>
      </c>
      <c r="H14" s="15">
        <v>321</v>
      </c>
      <c r="I14" s="15">
        <v>319</v>
      </c>
    </row>
    <row r="15" spans="1:9" ht="14.25" customHeight="1">
      <c r="A15" s="2" t="s">
        <v>157</v>
      </c>
      <c r="H15" s="15">
        <v>407</v>
      </c>
      <c r="I15" s="15">
        <v>969</v>
      </c>
    </row>
    <row r="16" spans="1:9" ht="14.25" customHeight="1">
      <c r="A16" s="4" t="s">
        <v>207</v>
      </c>
      <c r="B16" s="4"/>
      <c r="C16" s="4"/>
      <c r="D16" s="4"/>
      <c r="E16" s="4"/>
      <c r="F16" s="4"/>
      <c r="G16" s="4"/>
      <c r="H16" s="15">
        <v>609419</v>
      </c>
      <c r="I16" s="15">
        <v>607995</v>
      </c>
    </row>
    <row r="17" spans="1:9" ht="15" customHeight="1">
      <c r="A17" s="4"/>
      <c r="B17" s="4"/>
      <c r="C17" s="4"/>
      <c r="D17" s="4"/>
      <c r="E17" s="4"/>
      <c r="F17" s="4"/>
      <c r="G17" s="4"/>
      <c r="H17" s="174">
        <f>SUM(H11:H16)</f>
        <v>767134</v>
      </c>
      <c r="I17" s="174">
        <f>SUM(I11:I16)</f>
        <v>748730</v>
      </c>
    </row>
    <row r="18" spans="1:9" ht="14.25" customHeight="1">
      <c r="A18" s="5" t="s">
        <v>289</v>
      </c>
      <c r="H18" s="15"/>
      <c r="I18" s="15"/>
    </row>
    <row r="19" spans="1:9" ht="14.25" customHeight="1">
      <c r="A19" s="2" t="s">
        <v>86</v>
      </c>
      <c r="H19" s="15">
        <v>17186</v>
      </c>
      <c r="I19" s="15">
        <v>14674</v>
      </c>
    </row>
    <row r="20" spans="1:9" ht="14.25" customHeight="1">
      <c r="A20" s="2" t="s">
        <v>158</v>
      </c>
      <c r="H20" s="15">
        <f>28548+38329</f>
        <v>66877</v>
      </c>
      <c r="I20" s="15">
        <v>88723</v>
      </c>
    </row>
    <row r="21" spans="1:9" ht="14.25" customHeight="1">
      <c r="A21" s="2" t="s">
        <v>153</v>
      </c>
      <c r="H21" s="15">
        <v>2730</v>
      </c>
      <c r="I21" s="15">
        <v>6185</v>
      </c>
    </row>
    <row r="22" spans="1:9" ht="14.25" customHeight="1">
      <c r="A22" s="2" t="s">
        <v>159</v>
      </c>
      <c r="H22" s="15">
        <v>478368</v>
      </c>
      <c r="I22" s="15">
        <v>550335</v>
      </c>
    </row>
    <row r="23" spans="1:9" ht="14.25" customHeight="1">
      <c r="A23" s="2" t="s">
        <v>205</v>
      </c>
      <c r="H23" s="15">
        <v>13533</v>
      </c>
      <c r="I23" s="15">
        <v>14689</v>
      </c>
    </row>
    <row r="24" spans="1:9" ht="14.25" customHeight="1">
      <c r="A24" s="2" t="s">
        <v>87</v>
      </c>
      <c r="H24" s="15">
        <v>369920</v>
      </c>
      <c r="I24" s="15">
        <v>626099</v>
      </c>
    </row>
    <row r="25" spans="1:10" ht="14.25" customHeight="1">
      <c r="A25" s="22" t="s">
        <v>12</v>
      </c>
      <c r="B25" s="22"/>
      <c r="C25" s="22"/>
      <c r="D25" s="22"/>
      <c r="E25" s="22"/>
      <c r="F25" s="22"/>
      <c r="G25" s="22"/>
      <c r="H25" s="175">
        <v>19447</v>
      </c>
      <c r="I25" s="175">
        <v>33643</v>
      </c>
      <c r="J25" s="22"/>
    </row>
    <row r="26" spans="1:9" ht="14.25" customHeight="1">
      <c r="A26" s="4"/>
      <c r="B26" s="4"/>
      <c r="C26" s="4"/>
      <c r="D26" s="4"/>
      <c r="E26" s="4"/>
      <c r="F26" s="4"/>
      <c r="G26" s="4"/>
      <c r="H26" s="174">
        <f>SUM(H19:H25)</f>
        <v>968061</v>
      </c>
      <c r="I26" s="174">
        <f>SUM(I19:I25)</f>
        <v>1334348</v>
      </c>
    </row>
    <row r="27" spans="1:9" ht="14.25" customHeight="1" thickBot="1">
      <c r="A27" s="176" t="s">
        <v>285</v>
      </c>
      <c r="B27" s="19"/>
      <c r="C27" s="19"/>
      <c r="D27" s="19"/>
      <c r="E27" s="19"/>
      <c r="F27" s="19"/>
      <c r="G27" s="19"/>
      <c r="H27" s="17">
        <f>H17+H26</f>
        <v>1735195</v>
      </c>
      <c r="I27" s="17">
        <f>I17+I26</f>
        <v>2083078</v>
      </c>
    </row>
    <row r="28" spans="1:9" ht="8.25" customHeight="1">
      <c r="A28" s="4"/>
      <c r="B28" s="4"/>
      <c r="C28" s="4"/>
      <c r="D28" s="4"/>
      <c r="E28" s="4"/>
      <c r="F28" s="4"/>
      <c r="G28" s="4"/>
      <c r="H28" s="15"/>
      <c r="I28" s="15"/>
    </row>
    <row r="29" spans="1:9" ht="15.75" customHeight="1">
      <c r="A29" s="5" t="s">
        <v>286</v>
      </c>
      <c r="H29" s="18"/>
      <c r="I29" s="15"/>
    </row>
    <row r="30" spans="1:9" ht="15.75" customHeight="1">
      <c r="A30" s="5" t="s">
        <v>287</v>
      </c>
      <c r="H30" s="18"/>
      <c r="I30" s="15"/>
    </row>
    <row r="31" spans="1:9" ht="14.25" customHeight="1">
      <c r="A31" s="2" t="s">
        <v>290</v>
      </c>
      <c r="C31" s="2" t="s">
        <v>212</v>
      </c>
      <c r="H31" s="18">
        <f>+SICE!F26</f>
        <v>135103</v>
      </c>
      <c r="I31" s="15">
        <v>675515</v>
      </c>
    </row>
    <row r="32" spans="1:9" ht="14.25" customHeight="1">
      <c r="A32" s="2" t="s">
        <v>291</v>
      </c>
      <c r="H32" s="18">
        <v>207431</v>
      </c>
      <c r="I32" s="15">
        <v>336904</v>
      </c>
    </row>
    <row r="33" spans="1:9" ht="14.25" customHeight="1">
      <c r="A33" s="2" t="s">
        <v>292</v>
      </c>
      <c r="H33" s="18">
        <v>10178</v>
      </c>
      <c r="I33" s="15">
        <v>9945</v>
      </c>
    </row>
    <row r="34" spans="1:9" ht="14.25" customHeight="1">
      <c r="A34" s="2" t="s">
        <v>293</v>
      </c>
      <c r="H34" s="16">
        <f>+SICE!K26</f>
        <v>423885</v>
      </c>
      <c r="I34" s="16">
        <v>453946</v>
      </c>
    </row>
    <row r="35" spans="1:9" ht="14.25" customHeight="1">
      <c r="A35" s="2" t="s">
        <v>294</v>
      </c>
      <c r="H35" s="18">
        <f>SUM(H31:H34)</f>
        <v>776597</v>
      </c>
      <c r="I35" s="18">
        <f>SUM(I31:I34)</f>
        <v>1476310</v>
      </c>
    </row>
    <row r="36" spans="1:9" ht="14.25" customHeight="1">
      <c r="A36" s="2" t="s">
        <v>295</v>
      </c>
      <c r="H36" s="16">
        <f>+SICE!G26</f>
        <v>-215907</v>
      </c>
      <c r="I36" s="16">
        <v>-238427</v>
      </c>
    </row>
    <row r="37" spans="1:9" ht="14.25" customHeight="1">
      <c r="A37" s="2" t="s">
        <v>296</v>
      </c>
      <c r="H37" s="18">
        <f>SUM(H35:H36)</f>
        <v>560690</v>
      </c>
      <c r="I37" s="18">
        <f>SUM(I35:I36)</f>
        <v>1237883</v>
      </c>
    </row>
    <row r="38" spans="1:9" ht="14.25" customHeight="1">
      <c r="A38" s="5" t="s">
        <v>218</v>
      </c>
      <c r="H38" s="16">
        <f>SICE!M26</f>
        <v>13774</v>
      </c>
      <c r="I38" s="16">
        <v>10306</v>
      </c>
    </row>
    <row r="39" spans="1:9" ht="14.25" customHeight="1">
      <c r="A39" s="5" t="s">
        <v>288</v>
      </c>
      <c r="H39" s="174">
        <f>+H37+H38</f>
        <v>574464</v>
      </c>
      <c r="I39" s="174">
        <f>+I37+I38</f>
        <v>1248189</v>
      </c>
    </row>
    <row r="40" spans="1:9" ht="9" customHeight="1">
      <c r="A40" s="5"/>
      <c r="H40" s="15"/>
      <c r="I40" s="15"/>
    </row>
    <row r="41" spans="1:9" ht="14.25" customHeight="1">
      <c r="A41" s="5" t="s">
        <v>297</v>
      </c>
      <c r="H41" s="15"/>
      <c r="I41" s="15"/>
    </row>
    <row r="42" spans="1:9" ht="14.25" customHeight="1">
      <c r="A42" s="2" t="s">
        <v>298</v>
      </c>
      <c r="H42" s="18">
        <v>2407</v>
      </c>
      <c r="I42" s="18">
        <v>2269</v>
      </c>
    </row>
    <row r="43" spans="1:9" ht="14.25" customHeight="1">
      <c r="A43" s="2" t="s">
        <v>299</v>
      </c>
      <c r="H43" s="18">
        <v>445000</v>
      </c>
      <c r="I43" s="18">
        <v>472500</v>
      </c>
    </row>
    <row r="44" spans="1:9" ht="14.25" customHeight="1">
      <c r="A44" s="2" t="s">
        <v>300</v>
      </c>
      <c r="H44" s="15">
        <f>2378+157+587</f>
        <v>3122</v>
      </c>
      <c r="I44" s="18">
        <v>2378</v>
      </c>
    </row>
    <row r="45" spans="1:9" ht="14.25" customHeight="1">
      <c r="A45" s="2" t="s">
        <v>301</v>
      </c>
      <c r="H45" s="18">
        <v>35720</v>
      </c>
      <c r="I45" s="15">
        <v>33784</v>
      </c>
    </row>
    <row r="46" spans="8:9" ht="14.25" customHeight="1">
      <c r="H46" s="174">
        <f>SUM(H42:H45)</f>
        <v>486249</v>
      </c>
      <c r="I46" s="174">
        <f>SUM(I42:I45)</f>
        <v>510931</v>
      </c>
    </row>
    <row r="47" spans="1:9" ht="14.25" customHeight="1">
      <c r="A47" s="5" t="s">
        <v>302</v>
      </c>
      <c r="H47" s="15"/>
      <c r="I47" s="15"/>
    </row>
    <row r="48" spans="1:9" ht="14.25" customHeight="1">
      <c r="A48" s="2" t="s">
        <v>160</v>
      </c>
      <c r="H48" s="15">
        <f>27087+185937+139831</f>
        <v>352855</v>
      </c>
      <c r="I48" s="15">
        <v>219163</v>
      </c>
    </row>
    <row r="49" spans="1:9" ht="14.25" customHeight="1">
      <c r="A49" s="2" t="s">
        <v>161</v>
      </c>
      <c r="H49" s="15">
        <v>576</v>
      </c>
      <c r="I49" s="15">
        <v>344</v>
      </c>
    </row>
    <row r="50" spans="1:9" ht="14.25" customHeight="1">
      <c r="A50" s="2" t="s">
        <v>13</v>
      </c>
      <c r="H50" s="15">
        <v>305000</v>
      </c>
      <c r="I50" s="15">
        <v>102500</v>
      </c>
    </row>
    <row r="51" spans="1:9" ht="14.25" customHeight="1">
      <c r="A51" s="2" t="s">
        <v>14</v>
      </c>
      <c r="H51" s="16">
        <v>16051</v>
      </c>
      <c r="I51" s="16">
        <v>1951</v>
      </c>
    </row>
    <row r="52" spans="1:9" ht="14.25" customHeight="1">
      <c r="A52" s="8" t="s">
        <v>344</v>
      </c>
      <c r="B52" s="4"/>
      <c r="C52" s="4"/>
      <c r="D52" s="4"/>
      <c r="E52" s="4"/>
      <c r="F52" s="4"/>
      <c r="G52" s="4"/>
      <c r="H52" s="174">
        <f>SUM(H48:H51)</f>
        <v>674482</v>
      </c>
      <c r="I52" s="174">
        <f>SUM(I48:I51)</f>
        <v>323958</v>
      </c>
    </row>
    <row r="53" spans="1:13" ht="14.25" customHeight="1" thickBot="1">
      <c r="A53" s="176" t="s">
        <v>303</v>
      </c>
      <c r="B53" s="19"/>
      <c r="C53" s="19"/>
      <c r="D53" s="19"/>
      <c r="E53" s="19"/>
      <c r="F53" s="19"/>
      <c r="G53" s="19"/>
      <c r="H53" s="17">
        <f>H39+H46+H52</f>
        <v>1735195</v>
      </c>
      <c r="I53" s="17">
        <f>I39+I46+I52</f>
        <v>2083078</v>
      </c>
      <c r="L53" s="132">
        <f>ROUND(+H53-H27,0)</f>
        <v>0</v>
      </c>
      <c r="M53" s="132">
        <f>ROUND(+I53-I27,0)</f>
        <v>0</v>
      </c>
    </row>
    <row r="54" spans="1:9" ht="19.5" customHeight="1">
      <c r="A54" s="2" t="s">
        <v>206</v>
      </c>
      <c r="H54" s="86">
        <f>(H37)/((H31/0.1)-56300)</f>
        <v>0.43305554053740936</v>
      </c>
      <c r="I54" s="86">
        <f>(I37)/(($I$31/0.5)-56300)</f>
        <v>0.9560935484618415</v>
      </c>
    </row>
    <row r="55" spans="8:9" ht="2.25" customHeight="1">
      <c r="H55" s="86"/>
      <c r="I55" s="115"/>
    </row>
    <row r="56" spans="8:9" ht="4.5" customHeight="1">
      <c r="H56" s="86"/>
      <c r="I56" s="115"/>
    </row>
    <row r="57" spans="1:9" ht="14.25" customHeight="1">
      <c r="A57" s="2" t="s">
        <v>138</v>
      </c>
      <c r="H57" s="86"/>
      <c r="I57" s="115"/>
    </row>
    <row r="58" spans="1:9" ht="14.25" customHeight="1">
      <c r="A58" s="147" t="s">
        <v>219</v>
      </c>
      <c r="H58" s="86"/>
      <c r="I58" s="115"/>
    </row>
    <row r="59" spans="8:9" ht="9" customHeight="1">
      <c r="H59" s="86"/>
      <c r="I59" s="115"/>
    </row>
    <row r="60" spans="1:9" ht="13.5" customHeight="1">
      <c r="A60" s="5" t="s">
        <v>165</v>
      </c>
      <c r="H60" s="18"/>
      <c r="I60" s="15"/>
    </row>
    <row r="61" spans="8:9" ht="15">
      <c r="H61" s="88"/>
      <c r="I61" s="88"/>
    </row>
  </sheetData>
  <mergeCells count="1">
    <mergeCell ref="H6:I6"/>
  </mergeCells>
  <printOptions/>
  <pageMargins left="0.62" right="0.21" top="0.64" bottom="0" header="0.31" footer="0.5"/>
  <pageSetup horizontalDpi="600" verticalDpi="600" orientation="portrait" paperSize="9" scale="92" r:id="rId1"/>
  <headerFooter alignWithMargins="0">
    <oddHeader>&amp;R&amp;"Arial,Bold"Berjaya Sports Toto Berhad&amp;U
&amp;9&amp;U(&amp;"Arial,Regular"Company No. 9109-K)
Quarterly Report 31-7-2006</oddHeader>
    <oddFooter>&amp;R&amp;"Arial,Bold"   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K51"/>
  <sheetViews>
    <sheetView showGridLines="0" workbookViewId="0" topLeftCell="A22">
      <selection activeCell="H43" sqref="H43"/>
    </sheetView>
  </sheetViews>
  <sheetFormatPr defaultColWidth="9.140625" defaultRowHeight="12.75"/>
  <cols>
    <col min="1" max="1" width="8.421875" style="40" customWidth="1"/>
    <col min="2" max="4" width="8.421875" style="24" customWidth="1"/>
    <col min="5" max="5" width="6.57421875" style="24" customWidth="1"/>
    <col min="6" max="8" width="12.7109375" style="24" customWidth="1"/>
    <col min="9" max="9" width="13.57421875" style="24" customWidth="1"/>
    <col min="10" max="16384" width="9.140625" style="24" customWidth="1"/>
  </cols>
  <sheetData>
    <row r="4" ht="10.5" customHeight="1"/>
    <row r="5" ht="15">
      <c r="A5" s="5" t="str">
        <f>Cover!B10</f>
        <v>UNAUDITED QUARTERLY FINANCIAL REPORT FOR THE PERIOD ENDED 31 JULY 2006</v>
      </c>
    </row>
    <row r="6" ht="5.25" customHeight="1">
      <c r="A6" s="5"/>
    </row>
    <row r="7" ht="15">
      <c r="A7" s="38" t="s">
        <v>193</v>
      </c>
    </row>
    <row r="8" ht="5.25" customHeight="1"/>
    <row r="9" spans="5:9" ht="15">
      <c r="E9" s="23"/>
      <c r="F9" s="182"/>
      <c r="G9" s="182"/>
      <c r="H9" s="182" t="s">
        <v>4</v>
      </c>
      <c r="I9" s="182"/>
    </row>
    <row r="10" spans="5:9" ht="15">
      <c r="E10" s="23"/>
      <c r="F10" s="121"/>
      <c r="G10" s="121"/>
      <c r="H10" s="121" t="s">
        <v>214</v>
      </c>
      <c r="I10" s="121" t="s">
        <v>213</v>
      </c>
    </row>
    <row r="11" spans="5:9" ht="15">
      <c r="E11" s="25"/>
      <c r="F11" s="25"/>
      <c r="G11" s="25"/>
      <c r="H11" s="25" t="s">
        <v>5</v>
      </c>
      <c r="I11" s="25" t="s">
        <v>5</v>
      </c>
    </row>
    <row r="12" spans="1:9" ht="22.5" customHeight="1" thickBot="1">
      <c r="A12" s="65" t="s">
        <v>6</v>
      </c>
      <c r="B12" s="26"/>
      <c r="C12" s="26"/>
      <c r="D12" s="26"/>
      <c r="E12" s="26"/>
      <c r="F12" s="160"/>
      <c r="G12" s="26"/>
      <c r="H12" s="27">
        <v>745599</v>
      </c>
      <c r="I12" s="26">
        <v>715856</v>
      </c>
    </row>
    <row r="13" spans="6:8" ht="15">
      <c r="F13" s="124"/>
      <c r="H13" s="28"/>
    </row>
    <row r="14" spans="1:9" ht="15">
      <c r="A14" s="40" t="s">
        <v>84</v>
      </c>
      <c r="F14" s="124"/>
      <c r="H14" s="28">
        <v>137237</v>
      </c>
      <c r="I14" s="24">
        <v>121791</v>
      </c>
    </row>
    <row r="15" spans="6:8" ht="15">
      <c r="F15" s="124"/>
      <c r="H15" s="28"/>
    </row>
    <row r="16" spans="1:9" ht="15">
      <c r="A16" s="40" t="s">
        <v>146</v>
      </c>
      <c r="F16" s="124"/>
      <c r="H16" s="28">
        <v>14524</v>
      </c>
      <c r="I16" s="24">
        <v>36221</v>
      </c>
    </row>
    <row r="17" spans="1:9" ht="15">
      <c r="A17" s="40" t="s">
        <v>171</v>
      </c>
      <c r="F17" s="124"/>
      <c r="H17" s="28">
        <v>-1349</v>
      </c>
      <c r="I17" s="24">
        <v>-430</v>
      </c>
    </row>
    <row r="18" spans="1:9" ht="15">
      <c r="A18" s="40" t="s">
        <v>7</v>
      </c>
      <c r="F18" s="124"/>
      <c r="H18" s="28">
        <v>-7667</v>
      </c>
      <c r="I18" s="24">
        <v>-617</v>
      </c>
    </row>
    <row r="19" spans="1:9" ht="9.75" customHeight="1">
      <c r="A19" s="66"/>
      <c r="B19" s="29"/>
      <c r="C19" s="29"/>
      <c r="D19" s="29"/>
      <c r="E19" s="29"/>
      <c r="F19" s="137"/>
      <c r="G19" s="29"/>
      <c r="H19" s="30"/>
      <c r="I19" s="29"/>
    </row>
    <row r="20" spans="1:9" ht="17.25" customHeight="1">
      <c r="A20" s="40" t="s">
        <v>8</v>
      </c>
      <c r="F20" s="124"/>
      <c r="H20" s="28">
        <f>SUM(H14:H19)</f>
        <v>142745</v>
      </c>
      <c r="I20" s="24">
        <f>SUM(I14:I19)</f>
        <v>156965</v>
      </c>
    </row>
    <row r="21" spans="6:8" ht="17.25" customHeight="1">
      <c r="F21" s="124"/>
      <c r="H21" s="28"/>
    </row>
    <row r="22" spans="1:9" ht="18.75" customHeight="1">
      <c r="A22" s="67" t="s">
        <v>9</v>
      </c>
      <c r="B22" s="31"/>
      <c r="C22" s="31"/>
      <c r="D22" s="31"/>
      <c r="E22" s="31"/>
      <c r="F22" s="161"/>
      <c r="G22" s="31"/>
      <c r="H22" s="32">
        <v>-44380</v>
      </c>
      <c r="I22" s="31">
        <v>-42765</v>
      </c>
    </row>
    <row r="23" spans="1:9" ht="22.5" customHeight="1" thickBot="1">
      <c r="A23" s="158" t="s">
        <v>215</v>
      </c>
      <c r="B23" s="159"/>
      <c r="C23" s="159"/>
      <c r="D23" s="159"/>
      <c r="E23" s="159"/>
      <c r="F23" s="125"/>
      <c r="G23" s="159"/>
      <c r="H23" s="164">
        <f>SUM(H20:H22)</f>
        <v>98365</v>
      </c>
      <c r="I23" s="159">
        <f>SUM(I20:I22)</f>
        <v>114200</v>
      </c>
    </row>
    <row r="24" spans="6:8" ht="16.5" customHeight="1">
      <c r="F24" s="124"/>
      <c r="H24" s="28"/>
    </row>
    <row r="25" spans="1:8" ht="16.5" customHeight="1">
      <c r="A25" s="40" t="s">
        <v>216</v>
      </c>
      <c r="F25" s="124"/>
      <c r="H25" s="28"/>
    </row>
    <row r="26" spans="1:9" ht="16.5" customHeight="1">
      <c r="A26" s="40" t="s">
        <v>217</v>
      </c>
      <c r="F26" s="124"/>
      <c r="H26" s="28">
        <v>95636</v>
      </c>
      <c r="I26" s="24">
        <v>113607</v>
      </c>
    </row>
    <row r="27" spans="1:9" ht="16.5" customHeight="1">
      <c r="A27" s="40" t="s">
        <v>218</v>
      </c>
      <c r="F27" s="124"/>
      <c r="H27" s="28">
        <v>2729</v>
      </c>
      <c r="I27" s="24">
        <v>593</v>
      </c>
    </row>
    <row r="28" spans="1:9" ht="9.75" customHeight="1">
      <c r="A28" s="66"/>
      <c r="B28" s="29"/>
      <c r="C28" s="29"/>
      <c r="D28" s="29"/>
      <c r="E28" s="29"/>
      <c r="F28" s="137"/>
      <c r="G28" s="29"/>
      <c r="H28" s="30"/>
      <c r="I28" s="29"/>
    </row>
    <row r="29" spans="1:9" ht="22.5" customHeight="1" thickBot="1">
      <c r="A29" s="158"/>
      <c r="B29" s="159"/>
      <c r="C29" s="159"/>
      <c r="D29" s="159"/>
      <c r="E29" s="159"/>
      <c r="F29" s="125"/>
      <c r="G29" s="159"/>
      <c r="H29" s="164">
        <f>SUM(H26:H28)</f>
        <v>98365</v>
      </c>
      <c r="I29" s="159">
        <f>SUM(I26:I28)</f>
        <v>114200</v>
      </c>
    </row>
    <row r="30" spans="6:8" ht="9" customHeight="1">
      <c r="F30" s="124"/>
      <c r="H30" s="28"/>
    </row>
    <row r="31" spans="1:8" ht="15">
      <c r="A31" s="40" t="s">
        <v>173</v>
      </c>
      <c r="F31" s="124"/>
      <c r="H31" s="28"/>
    </row>
    <row r="32" spans="1:11" ht="15.75" customHeight="1">
      <c r="A32" s="40" t="s">
        <v>192</v>
      </c>
      <c r="F32" s="153"/>
      <c r="G32" s="36"/>
      <c r="H32" s="35">
        <f>'Notes (2)'!I153</f>
        <v>7.386559359866536</v>
      </c>
      <c r="I32" s="36">
        <f>'Notes (2)'!J153</f>
        <v>9.967432368645934</v>
      </c>
      <c r="K32" s="124"/>
    </row>
    <row r="33" spans="6:8" ht="8.25" customHeight="1">
      <c r="F33" s="124"/>
      <c r="H33" s="28"/>
    </row>
    <row r="34" spans="1:9" ht="15">
      <c r="A34" s="40" t="s">
        <v>10</v>
      </c>
      <c r="F34" s="163"/>
      <c r="G34" s="36"/>
      <c r="H34" s="90" t="s">
        <v>198</v>
      </c>
      <c r="I34" s="36">
        <f>'Notes (2)'!J160</f>
        <v>9.18552000190987</v>
      </c>
    </row>
    <row r="35" spans="1:9" ht="9" customHeight="1" thickBot="1">
      <c r="A35" s="68"/>
      <c r="B35" s="33"/>
      <c r="C35" s="33"/>
      <c r="D35" s="33"/>
      <c r="E35" s="33"/>
      <c r="F35" s="162"/>
      <c r="G35" s="33"/>
      <c r="H35" s="34"/>
      <c r="I35" s="33"/>
    </row>
    <row r="36" spans="6:8" ht="9.75" customHeight="1">
      <c r="F36" s="124"/>
      <c r="H36" s="28"/>
    </row>
    <row r="37" spans="1:9" ht="15">
      <c r="A37" s="40" t="s">
        <v>53</v>
      </c>
      <c r="F37" s="153"/>
      <c r="G37" s="36"/>
      <c r="H37" s="35"/>
      <c r="I37" s="36"/>
    </row>
    <row r="38" spans="1:10" ht="15">
      <c r="A38" s="41" t="s">
        <v>144</v>
      </c>
      <c r="F38" s="153"/>
      <c r="G38" s="36"/>
      <c r="H38" s="35">
        <f>12.5*0.72</f>
        <v>9</v>
      </c>
      <c r="I38" s="153">
        <f>12.5*0.72</f>
        <v>9</v>
      </c>
      <c r="J38" s="153"/>
    </row>
    <row r="39" spans="1:9" ht="8.25" customHeight="1" thickBot="1">
      <c r="A39" s="68"/>
      <c r="B39" s="33"/>
      <c r="C39" s="33"/>
      <c r="D39" s="33"/>
      <c r="E39" s="33"/>
      <c r="F39" s="162"/>
      <c r="G39" s="33"/>
      <c r="H39" s="34"/>
      <c r="I39" s="33"/>
    </row>
    <row r="41" spans="6:9" ht="15">
      <c r="F41" s="124"/>
      <c r="I41" s="37"/>
    </row>
    <row r="42" spans="6:9" ht="15">
      <c r="F42" s="124"/>
      <c r="I42" s="37"/>
    </row>
    <row r="43" spans="6:9" ht="15" customHeight="1">
      <c r="F43" s="124"/>
      <c r="I43" s="37"/>
    </row>
    <row r="44" spans="6:9" ht="15" customHeight="1">
      <c r="F44" s="124"/>
      <c r="I44" s="37"/>
    </row>
    <row r="45" spans="6:9" ht="15" customHeight="1">
      <c r="F45" s="124"/>
      <c r="I45" s="37"/>
    </row>
    <row r="46" spans="6:9" ht="15" customHeight="1">
      <c r="F46" s="124"/>
      <c r="I46" s="37"/>
    </row>
    <row r="47" spans="6:9" ht="15" customHeight="1">
      <c r="F47" s="124"/>
      <c r="I47" s="37"/>
    </row>
    <row r="48" spans="6:9" ht="15" customHeight="1">
      <c r="F48" s="124"/>
      <c r="I48" s="37"/>
    </row>
    <row r="49" spans="6:9" ht="15" customHeight="1">
      <c r="F49" s="124"/>
      <c r="I49" s="37"/>
    </row>
    <row r="50" spans="6:9" ht="15" customHeight="1">
      <c r="F50" s="124"/>
      <c r="I50" s="37"/>
    </row>
    <row r="51" ht="20.25" customHeight="1">
      <c r="A51" s="69" t="s">
        <v>165</v>
      </c>
    </row>
    <row r="52" ht="6.75" customHeight="1"/>
  </sheetData>
  <mergeCells count="2">
    <mergeCell ref="F9:G9"/>
    <mergeCell ref="H9:I9"/>
  </mergeCells>
  <printOptions/>
  <pageMargins left="0.75" right="0.49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31-7-2006</oddHeader>
    <oddFooter>&amp;R&amp;"Arial,Bold"    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P100"/>
  <sheetViews>
    <sheetView showGridLines="0" workbookViewId="0" topLeftCell="A4">
      <selection activeCell="M16" sqref="M16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2.140625" style="2" customWidth="1"/>
    <col min="6" max="6" width="10.140625" style="2" customWidth="1"/>
    <col min="7" max="7" width="9.8515625" style="20" customWidth="1"/>
    <col min="8" max="8" width="13.00390625" style="20" customWidth="1"/>
    <col min="9" max="9" width="10.8515625" style="2" customWidth="1"/>
    <col min="10" max="10" width="1.1484375" style="2" customWidth="1"/>
    <col min="11" max="13" width="10.8515625" style="2" customWidth="1"/>
    <col min="14" max="14" width="10.140625" style="2" customWidth="1"/>
    <col min="15" max="16384" width="9.140625" style="2" customWidth="1"/>
  </cols>
  <sheetData>
    <row r="3" ht="3.75" customHeight="1"/>
    <row r="4" ht="6" customHeight="1"/>
    <row r="5" ht="15">
      <c r="A5" s="5" t="str">
        <f>PL!A5</f>
        <v>UNAUDITED QUARTERLY FINANCIAL REPORT FOR THE PERIOD ENDED 31 JULY 2006</v>
      </c>
    </row>
    <row r="6" ht="5.25" customHeight="1"/>
    <row r="7" ht="15">
      <c r="A7" s="5" t="s">
        <v>73</v>
      </c>
    </row>
    <row r="8" ht="15">
      <c r="A8" s="5"/>
    </row>
    <row r="9" spans="1:14" ht="15">
      <c r="A9" s="5"/>
      <c r="F9" s="185" t="s">
        <v>223</v>
      </c>
      <c r="G9" s="185"/>
      <c r="H9" s="185"/>
      <c r="I9" s="185"/>
      <c r="J9" s="185"/>
      <c r="K9" s="185"/>
      <c r="L9" s="185"/>
      <c r="M9" s="78"/>
      <c r="N9" s="78"/>
    </row>
    <row r="10" spans="1:14" ht="15">
      <c r="A10" s="5"/>
      <c r="F10" s="78"/>
      <c r="G10" s="165"/>
      <c r="H10" s="165"/>
      <c r="I10" s="78"/>
      <c r="J10" s="78"/>
      <c r="K10" s="78"/>
      <c r="L10" s="77"/>
      <c r="M10" s="78"/>
      <c r="N10" s="78"/>
    </row>
    <row r="11" spans="1:14" ht="15">
      <c r="A11" s="5"/>
      <c r="F11" s="78"/>
      <c r="G11" s="166"/>
      <c r="H11" s="78"/>
      <c r="I11" s="185" t="s">
        <v>140</v>
      </c>
      <c r="J11" s="185"/>
      <c r="K11" s="185"/>
      <c r="L11" s="77"/>
      <c r="M11" s="167"/>
      <c r="N11" s="78"/>
    </row>
    <row r="12" spans="1:14" ht="15">
      <c r="A12" s="5"/>
      <c r="F12" s="78"/>
      <c r="G12" s="166"/>
      <c r="H12" s="78"/>
      <c r="I12" s="167"/>
      <c r="J12" s="167"/>
      <c r="K12" s="167"/>
      <c r="L12" s="77" t="s">
        <v>272</v>
      </c>
      <c r="M12" s="167"/>
      <c r="N12" s="78"/>
    </row>
    <row r="13" spans="1:14" ht="15">
      <c r="A13" s="5"/>
      <c r="F13" s="78"/>
      <c r="G13" s="166"/>
      <c r="H13" s="78"/>
      <c r="I13" s="167"/>
      <c r="J13" s="167"/>
      <c r="K13" s="167"/>
      <c r="L13" s="77" t="s">
        <v>273</v>
      </c>
      <c r="M13" s="167"/>
      <c r="N13" s="78"/>
    </row>
    <row r="14" spans="6:14" ht="15">
      <c r="F14" s="77" t="s">
        <v>61</v>
      </c>
      <c r="G14" s="77" t="s">
        <v>88</v>
      </c>
      <c r="H14" s="77" t="s">
        <v>133</v>
      </c>
      <c r="I14" s="77" t="s">
        <v>15</v>
      </c>
      <c r="J14" s="77"/>
      <c r="K14" s="78"/>
      <c r="L14" s="77" t="s">
        <v>221</v>
      </c>
      <c r="M14" s="77" t="s">
        <v>220</v>
      </c>
      <c r="N14" s="77" t="s">
        <v>17</v>
      </c>
    </row>
    <row r="15" spans="6:14" ht="15">
      <c r="F15" s="77" t="s">
        <v>177</v>
      </c>
      <c r="G15" s="77" t="s">
        <v>176</v>
      </c>
      <c r="H15" s="77" t="s">
        <v>132</v>
      </c>
      <c r="I15" s="77" t="s">
        <v>18</v>
      </c>
      <c r="J15" s="77"/>
      <c r="K15" s="77" t="s">
        <v>16</v>
      </c>
      <c r="L15" s="77" t="s">
        <v>222</v>
      </c>
      <c r="M15" s="77" t="s">
        <v>345</v>
      </c>
      <c r="N15" s="77" t="s">
        <v>136</v>
      </c>
    </row>
    <row r="16" spans="6:14" ht="15">
      <c r="F16" s="77" t="s">
        <v>5</v>
      </c>
      <c r="G16" s="77" t="s">
        <v>5</v>
      </c>
      <c r="H16" s="77" t="s">
        <v>5</v>
      </c>
      <c r="I16" s="77" t="s">
        <v>5</v>
      </c>
      <c r="J16" s="77"/>
      <c r="K16" s="77" t="s">
        <v>5</v>
      </c>
      <c r="L16" s="77" t="s">
        <v>5</v>
      </c>
      <c r="M16" s="77" t="s">
        <v>5</v>
      </c>
      <c r="N16" s="77" t="s">
        <v>5</v>
      </c>
    </row>
    <row r="17" spans="1:6" ht="15">
      <c r="A17" s="128"/>
      <c r="F17" s="20"/>
    </row>
    <row r="18" spans="1:14" ht="15">
      <c r="A18" s="123" t="s">
        <v>227</v>
      </c>
      <c r="B18" s="103"/>
      <c r="C18" s="103"/>
      <c r="F18" s="60">
        <v>675515</v>
      </c>
      <c r="G18" s="60">
        <v>-238427</v>
      </c>
      <c r="H18" s="60">
        <v>0</v>
      </c>
      <c r="I18" s="60">
        <f>336904+9945</f>
        <v>346849</v>
      </c>
      <c r="J18" s="116"/>
      <c r="K18" s="60">
        <v>453946</v>
      </c>
      <c r="L18" s="50">
        <f>SUM(F18:K18)</f>
        <v>1237883</v>
      </c>
      <c r="M18" s="60">
        <v>10306</v>
      </c>
      <c r="N18" s="60">
        <f>L18+M18</f>
        <v>1248189</v>
      </c>
    </row>
    <row r="19" spans="1:14" ht="15">
      <c r="A19" s="106" t="s">
        <v>275</v>
      </c>
      <c r="B19" s="103"/>
      <c r="C19" s="103"/>
      <c r="F19" s="60">
        <f>-1351030*0.4</f>
        <v>-540412</v>
      </c>
      <c r="G19" s="58">
        <f>56300*0.4</f>
        <v>22520</v>
      </c>
      <c r="H19" s="37">
        <v>0</v>
      </c>
      <c r="I19" s="50">
        <f>-1294730*0.1</f>
        <v>-129473</v>
      </c>
      <c r="J19" s="50"/>
      <c r="K19" s="24">
        <v>0</v>
      </c>
      <c r="L19" s="50">
        <f>SUM(F19:K19)</f>
        <v>-647365</v>
      </c>
      <c r="M19" s="24">
        <v>0</v>
      </c>
      <c r="N19" s="60">
        <f>L19+M19</f>
        <v>-647365</v>
      </c>
    </row>
    <row r="20" spans="1:14" ht="15">
      <c r="A20" s="4" t="s">
        <v>112</v>
      </c>
      <c r="B20" s="4"/>
      <c r="C20" s="4"/>
      <c r="D20" s="4"/>
      <c r="E20" s="4"/>
      <c r="F20" s="60"/>
      <c r="G20" s="60"/>
      <c r="H20" s="37"/>
      <c r="I20" s="50"/>
      <c r="J20" s="50"/>
      <c r="K20" s="50"/>
      <c r="L20" s="50"/>
      <c r="M20" s="50"/>
      <c r="N20" s="24"/>
    </row>
    <row r="21" spans="1:14" ht="15">
      <c r="A21" s="4" t="s">
        <v>190</v>
      </c>
      <c r="C21" s="4"/>
      <c r="D21" s="4"/>
      <c r="E21" s="4"/>
      <c r="F21" s="60">
        <v>0</v>
      </c>
      <c r="G21" s="60">
        <v>0</v>
      </c>
      <c r="H21" s="37">
        <v>0</v>
      </c>
      <c r="I21" s="129">
        <v>233</v>
      </c>
      <c r="J21" s="50"/>
      <c r="K21" s="50">
        <v>0</v>
      </c>
      <c r="L21" s="50">
        <f>SUM(F21:K21)</f>
        <v>233</v>
      </c>
      <c r="M21" s="50">
        <v>739</v>
      </c>
      <c r="N21" s="60">
        <f>L21+M21</f>
        <v>972</v>
      </c>
    </row>
    <row r="22" spans="1:14" ht="15">
      <c r="A22" s="4" t="s">
        <v>145</v>
      </c>
      <c r="B22" s="4"/>
      <c r="C22" s="4"/>
      <c r="D22" s="4"/>
      <c r="E22" s="4"/>
      <c r="F22" s="60">
        <v>0</v>
      </c>
      <c r="G22" s="60">
        <v>0</v>
      </c>
      <c r="H22" s="37">
        <v>0</v>
      </c>
      <c r="I22" s="50">
        <v>0</v>
      </c>
      <c r="J22" s="50"/>
      <c r="K22" s="50">
        <v>-139831</v>
      </c>
      <c r="L22" s="50">
        <f>SUM(F22:K22)</f>
        <v>-139831</v>
      </c>
      <c r="M22" s="50">
        <v>0</v>
      </c>
      <c r="N22" s="50">
        <f>L22+M22</f>
        <v>-139831</v>
      </c>
    </row>
    <row r="23" spans="1:14" ht="15">
      <c r="A23" s="169" t="s">
        <v>250</v>
      </c>
      <c r="B23" s="169"/>
      <c r="C23" s="169"/>
      <c r="D23" s="169"/>
      <c r="E23" s="169"/>
      <c r="F23" s="170">
        <v>0</v>
      </c>
      <c r="G23" s="170">
        <v>0</v>
      </c>
      <c r="H23" s="155">
        <v>0</v>
      </c>
      <c r="I23" s="129">
        <v>0</v>
      </c>
      <c r="J23" s="129"/>
      <c r="K23" s="129">
        <f>3137+11154-157</f>
        <v>14134</v>
      </c>
      <c r="L23" s="129">
        <f>SUM(F23:K23)</f>
        <v>14134</v>
      </c>
      <c r="M23" s="129">
        <v>0</v>
      </c>
      <c r="N23" s="129">
        <f>L23+M23</f>
        <v>14134</v>
      </c>
    </row>
    <row r="24" spans="1:14" ht="15">
      <c r="A24" s="6" t="s">
        <v>175</v>
      </c>
      <c r="B24" s="6"/>
      <c r="C24" s="6"/>
      <c r="D24" s="6"/>
      <c r="E24" s="6"/>
      <c r="F24" s="75">
        <v>0</v>
      </c>
      <c r="G24" s="75">
        <v>0</v>
      </c>
      <c r="H24" s="114">
        <v>0</v>
      </c>
      <c r="I24" s="29">
        <v>0</v>
      </c>
      <c r="J24" s="29"/>
      <c r="K24" s="137">
        <f>PL!H26</f>
        <v>95636</v>
      </c>
      <c r="L24" s="29">
        <f>SUM(F24:K24)</f>
        <v>95636</v>
      </c>
      <c r="M24" s="137">
        <f>PL!H27</f>
        <v>2729</v>
      </c>
      <c r="N24" s="75">
        <f>L24+M24</f>
        <v>98365</v>
      </c>
    </row>
    <row r="25" spans="6:14" ht="3.75" customHeight="1">
      <c r="F25" s="20"/>
      <c r="H25" s="37"/>
      <c r="I25" s="24"/>
      <c r="J25" s="24"/>
      <c r="K25" s="24"/>
      <c r="L25" s="24"/>
      <c r="M25" s="24"/>
      <c r="N25" s="24"/>
    </row>
    <row r="26" spans="1:14" ht="15">
      <c r="A26" s="135" t="s">
        <v>225</v>
      </c>
      <c r="C26" s="103"/>
      <c r="F26" s="24">
        <f>SUM(F18:F24)</f>
        <v>135103</v>
      </c>
      <c r="G26" s="24">
        <f>SUM(G18:G24)</f>
        <v>-215907</v>
      </c>
      <c r="H26" s="24">
        <f>SUM(H18:H24)</f>
        <v>0</v>
      </c>
      <c r="I26" s="24">
        <f>SUM(I18:I24)</f>
        <v>217609</v>
      </c>
      <c r="J26" s="37"/>
      <c r="K26" s="124">
        <f>SUM(K18:K24)</f>
        <v>423885</v>
      </c>
      <c r="L26" s="124">
        <f>SUM(L18:L25)</f>
        <v>560690</v>
      </c>
      <c r="M26" s="124">
        <f>SUM(M18:M25)</f>
        <v>13774</v>
      </c>
      <c r="N26" s="24">
        <f>SUM(N18:N24)</f>
        <v>574464</v>
      </c>
    </row>
    <row r="27" spans="1:14" ht="4.5" customHeight="1">
      <c r="A27" s="6"/>
      <c r="B27" s="6"/>
      <c r="C27" s="6"/>
      <c r="D27" s="6"/>
      <c r="E27" s="6"/>
      <c r="F27" s="74"/>
      <c r="G27" s="74"/>
      <c r="H27" s="114"/>
      <c r="I27" s="29"/>
      <c r="J27" s="29"/>
      <c r="K27" s="29"/>
      <c r="L27" s="29"/>
      <c r="M27" s="29"/>
      <c r="N27" s="29"/>
    </row>
    <row r="28" spans="6:14" ht="15">
      <c r="F28" s="20"/>
      <c r="H28" s="37"/>
      <c r="I28" s="24"/>
      <c r="J28" s="24"/>
      <c r="K28" s="24"/>
      <c r="L28" s="24"/>
      <c r="M28" s="24"/>
      <c r="N28" s="24"/>
    </row>
    <row r="29" spans="1:14" ht="4.5" customHeight="1">
      <c r="A29" s="4"/>
      <c r="B29" s="4"/>
      <c r="C29" s="4"/>
      <c r="D29" s="4"/>
      <c r="E29" s="4"/>
      <c r="F29" s="4"/>
      <c r="G29" s="44"/>
      <c r="H29" s="37"/>
      <c r="I29" s="50"/>
      <c r="J29" s="50"/>
      <c r="K29" s="50"/>
      <c r="L29" s="50"/>
      <c r="M29" s="50"/>
      <c r="N29" s="50"/>
    </row>
    <row r="30" spans="1:14" ht="16.5" customHeight="1">
      <c r="A30" s="183"/>
      <c r="B30" s="183"/>
      <c r="C30" s="4"/>
      <c r="D30" s="4"/>
      <c r="E30" s="4"/>
      <c r="F30" s="4"/>
      <c r="G30" s="44"/>
      <c r="H30" s="37"/>
      <c r="I30" s="50"/>
      <c r="J30" s="50"/>
      <c r="K30" s="50"/>
      <c r="L30" s="50"/>
      <c r="M30" s="50"/>
      <c r="N30" s="50"/>
    </row>
    <row r="31" spans="1:14" ht="15" customHeight="1">
      <c r="A31" s="103" t="s">
        <v>174</v>
      </c>
      <c r="B31" s="103"/>
      <c r="C31" s="103"/>
      <c r="D31" s="4"/>
      <c r="E31" s="4"/>
      <c r="F31" s="50">
        <v>1212105</v>
      </c>
      <c r="G31" s="116">
        <v>-373568</v>
      </c>
      <c r="H31" s="37">
        <v>52296</v>
      </c>
      <c r="I31" s="50">
        <f>-57355+296411+1519</f>
        <v>240575</v>
      </c>
      <c r="J31" s="50"/>
      <c r="K31" s="50">
        <v>441939</v>
      </c>
      <c r="L31" s="50">
        <f>SUM(F31:K31)</f>
        <v>1573347</v>
      </c>
      <c r="M31" s="50">
        <v>7429</v>
      </c>
      <c r="N31" s="50">
        <f>L31+M31</f>
        <v>1580776</v>
      </c>
    </row>
    <row r="32" spans="1:14" ht="15">
      <c r="A32" s="106" t="s">
        <v>120</v>
      </c>
      <c r="B32" s="103"/>
      <c r="C32" s="103"/>
      <c r="F32" s="124">
        <v>22559</v>
      </c>
      <c r="G32" s="58">
        <v>0</v>
      </c>
      <c r="H32" s="37">
        <v>0</v>
      </c>
      <c r="I32" s="129">
        <v>4487</v>
      </c>
      <c r="J32" s="50"/>
      <c r="K32" s="24">
        <v>0</v>
      </c>
      <c r="L32" s="50">
        <f>SUM(F32:K32)</f>
        <v>27046</v>
      </c>
      <c r="M32" s="24">
        <v>0</v>
      </c>
      <c r="N32" s="50">
        <f>L32+M32</f>
        <v>27046</v>
      </c>
    </row>
    <row r="33" spans="1:14" ht="15">
      <c r="A33" s="106" t="s">
        <v>134</v>
      </c>
      <c r="B33" s="103"/>
      <c r="C33" s="103"/>
      <c r="F33" s="60">
        <v>0</v>
      </c>
      <c r="G33" s="58">
        <v>0</v>
      </c>
      <c r="H33" s="37">
        <v>1824</v>
      </c>
      <c r="I33" s="50">
        <v>0</v>
      </c>
      <c r="J33" s="50"/>
      <c r="K33" s="24">
        <v>0</v>
      </c>
      <c r="L33" s="50">
        <f>SUM(F33:K33)</f>
        <v>1824</v>
      </c>
      <c r="M33" s="24">
        <v>0</v>
      </c>
      <c r="N33" s="50">
        <f>L33+M33</f>
        <v>1824</v>
      </c>
    </row>
    <row r="34" spans="1:8" ht="15">
      <c r="A34" s="144" t="s">
        <v>191</v>
      </c>
      <c r="B34" s="103"/>
      <c r="C34" s="103"/>
      <c r="G34" s="2"/>
      <c r="H34" s="2"/>
    </row>
    <row r="35" spans="1:14" ht="15">
      <c r="A35" s="106" t="s">
        <v>189</v>
      </c>
      <c r="C35" s="103"/>
      <c r="F35" s="60">
        <v>0</v>
      </c>
      <c r="G35" s="58">
        <v>0</v>
      </c>
      <c r="H35" s="37">
        <v>0</v>
      </c>
      <c r="I35" s="50">
        <v>57355</v>
      </c>
      <c r="J35" s="50"/>
      <c r="K35" s="24">
        <v>0</v>
      </c>
      <c r="L35" s="50">
        <f>SUM(F35:K35)</f>
        <v>57355</v>
      </c>
      <c r="M35" s="24">
        <v>0</v>
      </c>
      <c r="N35" s="50">
        <f>L35+M35</f>
        <v>57355</v>
      </c>
    </row>
    <row r="36" spans="1:14" ht="15">
      <c r="A36" s="106" t="s">
        <v>224</v>
      </c>
      <c r="C36" s="103"/>
      <c r="F36" s="60">
        <v>0</v>
      </c>
      <c r="G36" s="58">
        <v>-27194</v>
      </c>
      <c r="H36" s="37">
        <v>0</v>
      </c>
      <c r="I36" s="50">
        <v>0</v>
      </c>
      <c r="J36" s="50"/>
      <c r="K36" s="24">
        <v>0</v>
      </c>
      <c r="L36" s="50">
        <f>SUM(F36:K36)</f>
        <v>-27194</v>
      </c>
      <c r="M36" s="24">
        <v>0</v>
      </c>
      <c r="N36" s="50">
        <f>L36+M36</f>
        <v>-27194</v>
      </c>
    </row>
    <row r="37" spans="1:14" ht="15">
      <c r="A37" s="4" t="s">
        <v>112</v>
      </c>
      <c r="B37" s="4"/>
      <c r="C37" s="4"/>
      <c r="D37" s="4"/>
      <c r="E37" s="4"/>
      <c r="F37" s="60"/>
      <c r="G37" s="60"/>
      <c r="H37" s="37"/>
      <c r="I37" s="50"/>
      <c r="J37" s="50"/>
      <c r="K37" s="50"/>
      <c r="L37" s="50"/>
      <c r="M37" s="50"/>
      <c r="N37" s="24"/>
    </row>
    <row r="38" spans="1:14" ht="15">
      <c r="A38" s="4" t="s">
        <v>190</v>
      </c>
      <c r="C38" s="4"/>
      <c r="D38" s="4"/>
      <c r="E38" s="4"/>
      <c r="F38" s="60">
        <v>0</v>
      </c>
      <c r="G38" s="60">
        <v>0</v>
      </c>
      <c r="H38" s="37">
        <v>0</v>
      </c>
      <c r="I38" s="129">
        <v>1024</v>
      </c>
      <c r="J38" s="50"/>
      <c r="K38" s="50">
        <v>0</v>
      </c>
      <c r="L38" s="50">
        <f>SUM(F38:K38)</f>
        <v>1024</v>
      </c>
      <c r="M38" s="50">
        <v>-60</v>
      </c>
      <c r="N38" s="50">
        <f>L38+M38</f>
        <v>964</v>
      </c>
    </row>
    <row r="39" spans="1:14" ht="15">
      <c r="A39" s="4" t="s">
        <v>145</v>
      </c>
      <c r="B39" s="4"/>
      <c r="C39" s="4"/>
      <c r="D39" s="4"/>
      <c r="E39" s="4"/>
      <c r="F39" s="60">
        <v>0</v>
      </c>
      <c r="G39" s="60">
        <v>0</v>
      </c>
      <c r="H39" s="37">
        <v>0</v>
      </c>
      <c r="I39" s="50">
        <v>0</v>
      </c>
      <c r="J39" s="50"/>
      <c r="K39" s="50">
        <v>-89774</v>
      </c>
      <c r="L39" s="50">
        <f>SUM(F39:K39)</f>
        <v>-89774</v>
      </c>
      <c r="M39" s="50">
        <v>0</v>
      </c>
      <c r="N39" s="50">
        <f>L39+M39</f>
        <v>-89774</v>
      </c>
    </row>
    <row r="40" spans="1:14" ht="15">
      <c r="A40" s="6" t="s">
        <v>175</v>
      </c>
      <c r="B40" s="6"/>
      <c r="C40" s="6"/>
      <c r="D40" s="6"/>
      <c r="E40" s="6"/>
      <c r="F40" s="75">
        <v>0</v>
      </c>
      <c r="G40" s="75">
        <v>0</v>
      </c>
      <c r="H40" s="114">
        <v>0</v>
      </c>
      <c r="I40" s="29">
        <v>0</v>
      </c>
      <c r="J40" s="29"/>
      <c r="K40" s="137">
        <f>PL!I26</f>
        <v>113607</v>
      </c>
      <c r="L40" s="29">
        <f>SUM(F40:K40)</f>
        <v>113607</v>
      </c>
      <c r="M40" s="137">
        <f>PL!I27</f>
        <v>593</v>
      </c>
      <c r="N40" s="29">
        <f>L40+M40</f>
        <v>114200</v>
      </c>
    </row>
    <row r="41" spans="1:14" ht="3" customHeight="1">
      <c r="A41" s="4"/>
      <c r="B41" s="4"/>
      <c r="C41" s="4"/>
      <c r="D41" s="4"/>
      <c r="E41" s="4"/>
      <c r="F41" s="60"/>
      <c r="G41" s="60"/>
      <c r="H41" s="116"/>
      <c r="I41" s="50"/>
      <c r="J41" s="50"/>
      <c r="K41" s="129"/>
      <c r="L41" s="50"/>
      <c r="M41" s="129"/>
      <c r="N41" s="50"/>
    </row>
    <row r="42" spans="1:14" ht="15">
      <c r="A42" s="8" t="s">
        <v>226</v>
      </c>
      <c r="B42" s="4"/>
      <c r="C42" s="4"/>
      <c r="D42" s="4"/>
      <c r="E42" s="4"/>
      <c r="F42" s="60">
        <f>SUM(F31:F41)</f>
        <v>1234664</v>
      </c>
      <c r="G42" s="60">
        <f>SUM(G31:G41)</f>
        <v>-400762</v>
      </c>
      <c r="H42" s="116">
        <f>SUM(H31:H41)</f>
        <v>54120</v>
      </c>
      <c r="I42" s="50">
        <f>SUM(I31:I41)</f>
        <v>303441</v>
      </c>
      <c r="J42" s="50"/>
      <c r="K42" s="129">
        <f>SUM(K31:K41)</f>
        <v>465772</v>
      </c>
      <c r="L42" s="50">
        <f>SUM(L31:L41)</f>
        <v>1657235</v>
      </c>
      <c r="M42" s="129">
        <f>SUM(M31:M41)</f>
        <v>7962</v>
      </c>
      <c r="N42" s="50">
        <f>SUM(N31:N41)</f>
        <v>1665197</v>
      </c>
    </row>
    <row r="43" spans="1:14" ht="3" customHeight="1">
      <c r="A43" s="6"/>
      <c r="B43" s="6"/>
      <c r="C43" s="6"/>
      <c r="D43" s="6"/>
      <c r="E43" s="6"/>
      <c r="F43" s="29"/>
      <c r="G43" s="29"/>
      <c r="H43" s="29"/>
      <c r="I43" s="29"/>
      <c r="J43" s="29"/>
      <c r="K43" s="104"/>
      <c r="L43" s="104"/>
      <c r="M43" s="104"/>
      <c r="N43" s="29"/>
    </row>
    <row r="44" spans="6:14" ht="15">
      <c r="F44" s="24"/>
      <c r="G44" s="24"/>
      <c r="H44" s="24"/>
      <c r="I44" s="24"/>
      <c r="J44" s="24"/>
      <c r="K44" s="57"/>
      <c r="L44" s="57"/>
      <c r="M44" s="57"/>
      <c r="N44" s="24"/>
    </row>
    <row r="45" spans="1:14" ht="15">
      <c r="A45" s="184"/>
      <c r="B45" s="183"/>
      <c r="F45" s="24"/>
      <c r="G45" s="24"/>
      <c r="H45" s="24"/>
      <c r="I45" s="24"/>
      <c r="J45" s="24"/>
      <c r="K45" s="57"/>
      <c r="L45" s="57"/>
      <c r="M45" s="57"/>
      <c r="N45" s="24"/>
    </row>
    <row r="46" spans="6:14" ht="15">
      <c r="F46" s="24"/>
      <c r="G46" s="24"/>
      <c r="H46" s="24"/>
      <c r="I46" s="24"/>
      <c r="J46" s="24"/>
      <c r="K46" s="57"/>
      <c r="L46" s="57"/>
      <c r="M46" s="57"/>
      <c r="N46" s="24"/>
    </row>
    <row r="47" spans="1:14" ht="15">
      <c r="A47" s="53"/>
      <c r="F47" s="24"/>
      <c r="G47" s="24"/>
      <c r="H47" s="24"/>
      <c r="I47" s="24"/>
      <c r="J47" s="24"/>
      <c r="K47" s="57"/>
      <c r="L47" s="57"/>
      <c r="M47" s="57"/>
      <c r="N47" s="24"/>
    </row>
    <row r="48" spans="1:14" ht="15">
      <c r="A48" s="53"/>
      <c r="F48" s="24"/>
      <c r="G48" s="24"/>
      <c r="H48" s="24"/>
      <c r="I48" s="24"/>
      <c r="J48" s="24"/>
      <c r="K48" s="57"/>
      <c r="L48" s="57"/>
      <c r="M48" s="57"/>
      <c r="N48" s="24"/>
    </row>
    <row r="49" spans="1:14" ht="15">
      <c r="A49" s="53"/>
      <c r="F49" s="24"/>
      <c r="G49" s="24"/>
      <c r="H49" s="24"/>
      <c r="I49" s="24"/>
      <c r="J49" s="24"/>
      <c r="K49" s="57"/>
      <c r="L49" s="57"/>
      <c r="M49" s="57"/>
      <c r="N49" s="24"/>
    </row>
    <row r="50" spans="1:14" ht="15">
      <c r="A50" s="53"/>
      <c r="F50" s="24"/>
      <c r="G50" s="24"/>
      <c r="H50" s="24"/>
      <c r="I50" s="24"/>
      <c r="J50" s="24"/>
      <c r="K50" s="57"/>
      <c r="L50" s="57"/>
      <c r="M50" s="57"/>
      <c r="N50" s="24"/>
    </row>
    <row r="51" spans="1:14" ht="15">
      <c r="A51" s="53"/>
      <c r="F51" s="24"/>
      <c r="G51" s="24"/>
      <c r="H51" s="24"/>
      <c r="I51" s="24"/>
      <c r="J51" s="24"/>
      <c r="K51" s="57"/>
      <c r="L51" s="57"/>
      <c r="M51" s="57"/>
      <c r="N51" s="24"/>
    </row>
    <row r="52" spans="1:14" ht="15">
      <c r="A52" s="53"/>
      <c r="F52" s="24"/>
      <c r="G52" s="24"/>
      <c r="H52" s="24"/>
      <c r="I52" s="24"/>
      <c r="J52" s="24"/>
      <c r="K52" s="57"/>
      <c r="L52" s="57"/>
      <c r="M52" s="57"/>
      <c r="N52" s="24"/>
    </row>
    <row r="53" spans="1:14" ht="15">
      <c r="A53" s="53"/>
      <c r="F53" s="24"/>
      <c r="G53" s="24"/>
      <c r="H53" s="24"/>
      <c r="I53" s="24"/>
      <c r="J53" s="24"/>
      <c r="K53" s="57"/>
      <c r="L53" s="57"/>
      <c r="M53" s="57"/>
      <c r="N53" s="24"/>
    </row>
    <row r="54" spans="1:14" ht="15">
      <c r="A54" s="53"/>
      <c r="F54" s="24"/>
      <c r="G54" s="24"/>
      <c r="H54" s="24"/>
      <c r="I54" s="24"/>
      <c r="J54" s="24"/>
      <c r="K54" s="57"/>
      <c r="L54" s="57"/>
      <c r="M54" s="57"/>
      <c r="N54" s="24"/>
    </row>
    <row r="55" spans="1:14" ht="15">
      <c r="A55" s="53"/>
      <c r="F55" s="24"/>
      <c r="G55" s="24"/>
      <c r="H55" s="24"/>
      <c r="I55" s="24"/>
      <c r="J55" s="24"/>
      <c r="K55" s="57"/>
      <c r="L55" s="57"/>
      <c r="M55" s="57"/>
      <c r="N55" s="24"/>
    </row>
    <row r="56" spans="1:14" ht="15">
      <c r="A56" s="53"/>
      <c r="F56" s="24"/>
      <c r="G56" s="24"/>
      <c r="H56" s="24"/>
      <c r="I56" s="24"/>
      <c r="J56" s="24"/>
      <c r="K56" s="57"/>
      <c r="L56" s="57"/>
      <c r="M56" s="57"/>
      <c r="N56" s="24"/>
    </row>
    <row r="57" spans="1:14" ht="15">
      <c r="A57" s="53"/>
      <c r="F57" s="24"/>
      <c r="G57" s="24"/>
      <c r="H57" s="24"/>
      <c r="I57" s="24"/>
      <c r="J57" s="24"/>
      <c r="K57" s="57"/>
      <c r="L57" s="57"/>
      <c r="M57" s="57"/>
      <c r="N57" s="24"/>
    </row>
    <row r="58" spans="1:14" ht="15">
      <c r="A58" s="53"/>
      <c r="F58" s="24"/>
      <c r="G58" s="24"/>
      <c r="H58" s="24"/>
      <c r="I58" s="24"/>
      <c r="J58" s="24"/>
      <c r="K58" s="57"/>
      <c r="L58" s="57"/>
      <c r="M58" s="57"/>
      <c r="N58" s="24"/>
    </row>
    <row r="59" spans="1:14" ht="15">
      <c r="A59" s="53"/>
      <c r="F59" s="24"/>
      <c r="G59" s="24"/>
      <c r="H59" s="24"/>
      <c r="I59" s="24"/>
      <c r="J59" s="24"/>
      <c r="K59" s="57"/>
      <c r="L59" s="57"/>
      <c r="M59" s="57"/>
      <c r="N59" s="24"/>
    </row>
    <row r="60" spans="1:14" ht="15">
      <c r="A60" s="53"/>
      <c r="F60" s="24"/>
      <c r="G60" s="24"/>
      <c r="H60" s="24"/>
      <c r="I60" s="24"/>
      <c r="J60" s="24"/>
      <c r="K60" s="57"/>
      <c r="L60" s="57"/>
      <c r="M60" s="57"/>
      <c r="N60" s="24"/>
    </row>
    <row r="61" spans="1:14" ht="15">
      <c r="A61" s="53"/>
      <c r="F61" s="24"/>
      <c r="G61" s="24"/>
      <c r="H61" s="24"/>
      <c r="I61" s="24"/>
      <c r="J61" s="24"/>
      <c r="K61" s="57"/>
      <c r="L61" s="57"/>
      <c r="M61" s="57"/>
      <c r="N61" s="24"/>
    </row>
    <row r="62" spans="6:14" ht="15">
      <c r="F62" s="24"/>
      <c r="G62" s="24"/>
      <c r="H62" s="24"/>
      <c r="I62" s="24"/>
      <c r="J62" s="24"/>
      <c r="K62" s="57"/>
      <c r="L62" s="57"/>
      <c r="M62" s="57"/>
      <c r="N62" s="24"/>
    </row>
    <row r="63" spans="6:14" ht="15">
      <c r="F63" s="24"/>
      <c r="G63" s="24"/>
      <c r="H63" s="24"/>
      <c r="I63" s="24"/>
      <c r="J63" s="24"/>
      <c r="K63" s="57"/>
      <c r="L63" s="57"/>
      <c r="M63" s="57"/>
      <c r="N63" s="24"/>
    </row>
    <row r="64" spans="6:14" ht="15">
      <c r="F64" s="24"/>
      <c r="G64" s="24"/>
      <c r="H64" s="24"/>
      <c r="I64" s="24"/>
      <c r="J64" s="24"/>
      <c r="K64" s="57"/>
      <c r="L64" s="57"/>
      <c r="M64" s="57"/>
      <c r="N64" s="24"/>
    </row>
    <row r="65" spans="6:14" ht="15">
      <c r="F65" s="24"/>
      <c r="G65" s="37"/>
      <c r="H65" s="37"/>
      <c r="I65" s="24"/>
      <c r="J65" s="24"/>
      <c r="K65" s="24"/>
      <c r="L65" s="24"/>
      <c r="M65" s="24"/>
      <c r="N65" s="24"/>
    </row>
    <row r="66" spans="6:14" ht="15.75" customHeight="1">
      <c r="F66" s="24"/>
      <c r="G66" s="37"/>
      <c r="H66" s="37"/>
      <c r="I66" s="24"/>
      <c r="J66" s="24"/>
      <c r="K66" s="24"/>
      <c r="L66" s="24"/>
      <c r="M66" s="24"/>
      <c r="N66" s="24"/>
    </row>
    <row r="67" spans="1:14" ht="15">
      <c r="A67" s="5" t="s">
        <v>165</v>
      </c>
      <c r="F67" s="24"/>
      <c r="G67" s="37"/>
      <c r="H67" s="37"/>
      <c r="I67" s="24"/>
      <c r="J67" s="24"/>
      <c r="K67" s="24"/>
      <c r="L67" s="24"/>
      <c r="M67" s="24"/>
      <c r="N67" s="24"/>
    </row>
    <row r="68" spans="6:14" ht="11.25" customHeight="1">
      <c r="F68" s="24"/>
      <c r="G68" s="37"/>
      <c r="H68" s="37"/>
      <c r="I68" s="24"/>
      <c r="J68" s="24"/>
      <c r="K68" s="24"/>
      <c r="L68" s="24"/>
      <c r="M68" s="24"/>
      <c r="N68" s="24"/>
    </row>
    <row r="69" spans="6:14" ht="15">
      <c r="F69" s="24"/>
      <c r="G69" s="37"/>
      <c r="H69" s="37"/>
      <c r="I69" s="24"/>
      <c r="J69" s="24"/>
      <c r="K69" s="24"/>
      <c r="L69" s="24"/>
      <c r="M69" s="24"/>
      <c r="N69" s="24"/>
    </row>
    <row r="70" spans="6:16" ht="15">
      <c r="F70" s="24"/>
      <c r="G70" s="37"/>
      <c r="H70" s="37"/>
      <c r="I70" s="24"/>
      <c r="J70" s="24"/>
      <c r="K70" s="24"/>
      <c r="L70" s="24"/>
      <c r="M70" s="24"/>
      <c r="N70" s="37"/>
      <c r="O70" s="20"/>
      <c r="P70" s="20" t="s">
        <v>22</v>
      </c>
    </row>
    <row r="71" spans="6:14" ht="15">
      <c r="F71" s="24"/>
      <c r="G71" s="37"/>
      <c r="H71" s="37"/>
      <c r="I71" s="24"/>
      <c r="J71" s="24"/>
      <c r="K71" s="24"/>
      <c r="L71" s="24"/>
      <c r="M71" s="24"/>
      <c r="N71" s="24"/>
    </row>
    <row r="72" spans="6:14" ht="15">
      <c r="F72" s="24"/>
      <c r="G72" s="37"/>
      <c r="H72" s="37"/>
      <c r="I72" s="24"/>
      <c r="J72" s="24"/>
      <c r="K72" s="24"/>
      <c r="L72" s="24"/>
      <c r="M72" s="24"/>
      <c r="N72" s="24"/>
    </row>
    <row r="73" spans="6:14" ht="15">
      <c r="F73" s="24"/>
      <c r="G73" s="37"/>
      <c r="H73" s="37"/>
      <c r="I73" s="24"/>
      <c r="J73" s="24"/>
      <c r="K73" s="24"/>
      <c r="L73" s="24"/>
      <c r="M73" s="24"/>
      <c r="N73" s="24"/>
    </row>
    <row r="74" spans="6:14" ht="15">
      <c r="F74" s="24"/>
      <c r="G74" s="37"/>
      <c r="H74" s="37"/>
      <c r="I74" s="24"/>
      <c r="J74" s="24"/>
      <c r="K74" s="24"/>
      <c r="L74" s="24"/>
      <c r="M74" s="24"/>
      <c r="N74" s="24"/>
    </row>
    <row r="75" spans="6:14" ht="15">
      <c r="F75" s="24"/>
      <c r="G75" s="37"/>
      <c r="H75" s="37"/>
      <c r="I75" s="24"/>
      <c r="J75" s="24"/>
      <c r="K75" s="24"/>
      <c r="L75" s="24"/>
      <c r="M75" s="24"/>
      <c r="N75" s="24"/>
    </row>
    <row r="76" spans="9:14" ht="15">
      <c r="I76" s="24"/>
      <c r="J76" s="24"/>
      <c r="K76" s="24"/>
      <c r="L76" s="24"/>
      <c r="M76" s="24"/>
      <c r="N76" s="24"/>
    </row>
    <row r="77" spans="9:14" ht="15">
      <c r="I77" s="24"/>
      <c r="J77" s="24"/>
      <c r="K77" s="24"/>
      <c r="L77" s="24"/>
      <c r="M77" s="24"/>
      <c r="N77" s="24"/>
    </row>
    <row r="78" spans="9:14" ht="15">
      <c r="I78" s="24"/>
      <c r="J78" s="24"/>
      <c r="K78" s="24"/>
      <c r="L78" s="24"/>
      <c r="M78" s="24"/>
      <c r="N78" s="24"/>
    </row>
    <row r="79" spans="9:14" ht="15">
      <c r="I79" s="24"/>
      <c r="J79" s="24"/>
      <c r="K79" s="24"/>
      <c r="L79" s="24"/>
      <c r="M79" s="24"/>
      <c r="N79" s="24"/>
    </row>
    <row r="80" spans="9:14" ht="15">
      <c r="I80" s="24"/>
      <c r="J80" s="24"/>
      <c r="K80" s="24"/>
      <c r="L80" s="24"/>
      <c r="M80" s="24"/>
      <c r="N80" s="24"/>
    </row>
    <row r="81" spans="9:14" ht="15">
      <c r="I81" s="24"/>
      <c r="J81" s="24"/>
      <c r="K81" s="24"/>
      <c r="L81" s="24"/>
      <c r="M81" s="24"/>
      <c r="N81" s="24"/>
    </row>
    <row r="82" spans="9:14" ht="15">
      <c r="I82" s="24"/>
      <c r="J82" s="24"/>
      <c r="K82" s="24"/>
      <c r="L82" s="24"/>
      <c r="M82" s="24"/>
      <c r="N82" s="24"/>
    </row>
    <row r="83" spans="9:14" ht="15">
      <c r="I83" s="24"/>
      <c r="J83" s="24"/>
      <c r="K83" s="24"/>
      <c r="L83" s="24"/>
      <c r="M83" s="24"/>
      <c r="N83" s="24"/>
    </row>
    <row r="84" spans="9:14" ht="15">
      <c r="I84" s="24"/>
      <c r="J84" s="24"/>
      <c r="K84" s="24"/>
      <c r="L84" s="24"/>
      <c r="M84" s="24"/>
      <c r="N84" s="24"/>
    </row>
    <row r="85" spans="9:14" ht="15">
      <c r="I85" s="24"/>
      <c r="J85" s="24"/>
      <c r="K85" s="24"/>
      <c r="L85" s="24"/>
      <c r="M85" s="24"/>
      <c r="N85" s="24"/>
    </row>
    <row r="86" spans="9:14" ht="15">
      <c r="I86" s="24"/>
      <c r="J86" s="24"/>
      <c r="K86" s="24"/>
      <c r="L86" s="24"/>
      <c r="M86" s="24"/>
      <c r="N86" s="24"/>
    </row>
    <row r="87" spans="9:14" ht="15">
      <c r="I87" s="24"/>
      <c r="J87" s="24"/>
      <c r="K87" s="24"/>
      <c r="L87" s="24"/>
      <c r="M87" s="24"/>
      <c r="N87" s="24"/>
    </row>
    <row r="88" spans="9:14" ht="15">
      <c r="I88" s="24"/>
      <c r="J88" s="24"/>
      <c r="K88" s="24"/>
      <c r="L88" s="24"/>
      <c r="M88" s="24"/>
      <c r="N88" s="24"/>
    </row>
    <row r="89" spans="9:14" ht="15">
      <c r="I89" s="24"/>
      <c r="J89" s="24"/>
      <c r="K89" s="24"/>
      <c r="L89" s="24"/>
      <c r="M89" s="24"/>
      <c r="N89" s="24"/>
    </row>
    <row r="90" spans="9:14" ht="15">
      <c r="I90" s="24"/>
      <c r="J90" s="24"/>
      <c r="K90" s="24"/>
      <c r="L90" s="24"/>
      <c r="M90" s="24"/>
      <c r="N90" s="24"/>
    </row>
    <row r="91" spans="9:14" ht="15">
      <c r="I91" s="24"/>
      <c r="J91" s="24"/>
      <c r="K91" s="24"/>
      <c r="L91" s="24"/>
      <c r="M91" s="24"/>
      <c r="N91" s="24"/>
    </row>
    <row r="92" spans="9:14" ht="15">
      <c r="I92" s="24"/>
      <c r="J92" s="24"/>
      <c r="K92" s="24"/>
      <c r="L92" s="24"/>
      <c r="M92" s="24"/>
      <c r="N92" s="24"/>
    </row>
    <row r="93" spans="9:14" ht="15">
      <c r="I93" s="24"/>
      <c r="J93" s="24"/>
      <c r="K93" s="24"/>
      <c r="L93" s="24"/>
      <c r="M93" s="24"/>
      <c r="N93" s="24"/>
    </row>
    <row r="94" spans="9:14" ht="15">
      <c r="I94" s="24"/>
      <c r="J94" s="24"/>
      <c r="K94" s="24"/>
      <c r="L94" s="24"/>
      <c r="M94" s="24"/>
      <c r="N94" s="24"/>
    </row>
    <row r="95" spans="9:14" ht="15">
      <c r="I95" s="24"/>
      <c r="J95" s="24"/>
      <c r="K95" s="24"/>
      <c r="L95" s="24"/>
      <c r="M95" s="24"/>
      <c r="N95" s="24"/>
    </row>
    <row r="96" spans="9:14" ht="15">
      <c r="I96" s="24"/>
      <c r="J96" s="24"/>
      <c r="K96" s="24"/>
      <c r="L96" s="24"/>
      <c r="M96" s="24"/>
      <c r="N96" s="24"/>
    </row>
    <row r="97" spans="9:14" ht="15">
      <c r="I97" s="24"/>
      <c r="J97" s="24"/>
      <c r="K97" s="24"/>
      <c r="L97" s="24"/>
      <c r="M97" s="24"/>
      <c r="N97" s="24"/>
    </row>
    <row r="98" spans="9:14" ht="15">
      <c r="I98" s="24"/>
      <c r="J98" s="24"/>
      <c r="K98" s="24"/>
      <c r="L98" s="24"/>
      <c r="M98" s="24"/>
      <c r="N98" s="24"/>
    </row>
    <row r="99" spans="9:14" ht="15">
      <c r="I99" s="24"/>
      <c r="J99" s="24"/>
      <c r="K99" s="24"/>
      <c r="L99" s="24"/>
      <c r="M99" s="24"/>
      <c r="N99" s="24"/>
    </row>
    <row r="100" spans="9:14" ht="15">
      <c r="I100" s="24"/>
      <c r="J100" s="24"/>
      <c r="K100" s="24"/>
      <c r="L100" s="24"/>
      <c r="M100" s="24"/>
      <c r="N100" s="24"/>
    </row>
  </sheetData>
  <mergeCells count="4">
    <mergeCell ref="A30:B30"/>
    <mergeCell ref="A45:B45"/>
    <mergeCell ref="I11:K11"/>
    <mergeCell ref="F9:L9"/>
  </mergeCells>
  <printOptions/>
  <pageMargins left="0.55" right="0.23" top="0.86" bottom="0.31" header="0.5" footer="0.5"/>
  <pageSetup horizontalDpi="600" verticalDpi="600" orientation="portrait" paperSize="9" scale="80" r:id="rId1"/>
  <headerFooter alignWithMargins="0">
    <oddHeader>&amp;R&amp;"Arial,Bold"Berjaya Sports Toto Berhad&amp;U
&amp;9&amp;U(&amp;"Arial,Regular"Company No. 9109-K)
Quarterly Report 31-7-2006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58"/>
  <sheetViews>
    <sheetView showGridLines="0" workbookViewId="0" topLeftCell="A41">
      <selection activeCell="F56" sqref="F56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9.7109375" style="2" customWidth="1"/>
    <col min="8" max="8" width="14.7109375" style="2" customWidth="1"/>
    <col min="9" max="9" width="0.85546875" style="2" customWidth="1"/>
    <col min="10" max="10" width="14.7109375" style="52" customWidth="1"/>
    <col min="11" max="16384" width="9.140625" style="2" customWidth="1"/>
  </cols>
  <sheetData>
    <row r="1" ht="13.5" customHeight="1"/>
    <row r="2" ht="4.5" customHeight="1"/>
    <row r="3" ht="0.75" customHeight="1" hidden="1"/>
    <row r="4" ht="15">
      <c r="A4" s="5" t="str">
        <f>PL!A5</f>
        <v>UNAUDITED QUARTERLY FINANCIAL REPORT FOR THE PERIOD ENDED 31 JULY 2006</v>
      </c>
    </row>
    <row r="5" spans="1:10" s="4" customFormat="1" ht="15.75" thickBot="1">
      <c r="A5" s="112" t="s">
        <v>72</v>
      </c>
      <c r="B5" s="10"/>
      <c r="C5" s="10"/>
      <c r="D5" s="10"/>
      <c r="E5" s="10"/>
      <c r="F5" s="10"/>
      <c r="G5" s="10"/>
      <c r="H5" s="10"/>
      <c r="I5" s="10"/>
      <c r="J5" s="113"/>
    </row>
    <row r="6" spans="1:10" ht="15">
      <c r="A6" s="4"/>
      <c r="B6" s="4"/>
      <c r="C6" s="4"/>
      <c r="D6" s="4"/>
      <c r="E6" s="4"/>
      <c r="F6" s="4"/>
      <c r="G6" s="4"/>
      <c r="H6" s="12" t="s">
        <v>228</v>
      </c>
      <c r="I6" s="12"/>
      <c r="J6" s="12" t="str">
        <f>+H6</f>
        <v>3-month ended</v>
      </c>
    </row>
    <row r="7" spans="1:10" ht="15">
      <c r="A7" s="4"/>
      <c r="B7" s="4"/>
      <c r="C7" s="4"/>
      <c r="D7" s="4"/>
      <c r="E7" s="4"/>
      <c r="F7" s="4"/>
      <c r="G7" s="4"/>
      <c r="H7" s="146" t="str">
        <f>+PL!H10</f>
        <v>31-7-2006</v>
      </c>
      <c r="I7" s="12"/>
      <c r="J7" s="12" t="str">
        <f>+PL!I10</f>
        <v>31-7-2005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5</v>
      </c>
      <c r="I8" s="1"/>
      <c r="J8" s="1" t="s">
        <v>5</v>
      </c>
    </row>
    <row r="9" spans="8:10" ht="1.5" customHeight="1">
      <c r="H9" s="70"/>
      <c r="I9" s="70"/>
      <c r="J9" s="70"/>
    </row>
    <row r="10" spans="1:10" ht="15">
      <c r="A10" s="5" t="s">
        <v>124</v>
      </c>
      <c r="H10" s="70"/>
      <c r="I10" s="70"/>
      <c r="J10" s="70"/>
    </row>
    <row r="11" spans="1:10" ht="15">
      <c r="A11" s="2" t="s">
        <v>129</v>
      </c>
      <c r="H11" s="70">
        <f>810847</f>
        <v>810847</v>
      </c>
      <c r="I11" s="70"/>
      <c r="J11" s="70">
        <v>763571</v>
      </c>
    </row>
    <row r="12" spans="1:10" ht="15">
      <c r="A12" s="2" t="s">
        <v>179</v>
      </c>
      <c r="H12" s="70"/>
      <c r="I12" s="70"/>
      <c r="J12" s="70"/>
    </row>
    <row r="13" spans="2:10" ht="15">
      <c r="B13" s="2" t="s">
        <v>178</v>
      </c>
      <c r="H13" s="70">
        <f>-612391-45437-26915</f>
        <v>-684743</v>
      </c>
      <c r="I13" s="70"/>
      <c r="J13" s="70">
        <v>-650659</v>
      </c>
    </row>
    <row r="14" spans="1:10" ht="15">
      <c r="A14" s="2" t="s">
        <v>196</v>
      </c>
      <c r="H14" s="70">
        <v>10</v>
      </c>
      <c r="I14" s="70"/>
      <c r="J14" s="70">
        <v>17</v>
      </c>
    </row>
    <row r="15" spans="1:10" ht="15">
      <c r="A15" s="5" t="s">
        <v>79</v>
      </c>
      <c r="B15" s="5"/>
      <c r="C15" s="5"/>
      <c r="D15" s="5"/>
      <c r="E15" s="5"/>
      <c r="F15" s="5"/>
      <c r="G15" s="5"/>
      <c r="H15" s="109">
        <f>SUM(H11:H14)</f>
        <v>126114</v>
      </c>
      <c r="I15" s="110"/>
      <c r="J15" s="109">
        <f>SUM(J11:J14)</f>
        <v>112929</v>
      </c>
    </row>
    <row r="16" spans="1:10" ht="2.25" customHeight="1">
      <c r="A16" s="5"/>
      <c r="B16" s="5"/>
      <c r="C16" s="5"/>
      <c r="D16" s="5"/>
      <c r="E16" s="5"/>
      <c r="F16" s="5"/>
      <c r="G16" s="5"/>
      <c r="H16" s="70"/>
      <c r="I16" s="70"/>
      <c r="J16" s="70"/>
    </row>
    <row r="17" spans="1:10" ht="15">
      <c r="A17" s="5" t="s">
        <v>125</v>
      </c>
      <c r="B17" s="5"/>
      <c r="C17" s="5"/>
      <c r="D17" s="5"/>
      <c r="E17" s="5"/>
      <c r="F17" s="5"/>
      <c r="G17" s="5"/>
      <c r="H17" s="70"/>
      <c r="I17" s="70"/>
      <c r="J17" s="70"/>
    </row>
    <row r="18" spans="1:10" ht="15">
      <c r="A18" s="2" t="s">
        <v>230</v>
      </c>
      <c r="B18" s="5"/>
      <c r="C18" s="5"/>
      <c r="D18" s="5"/>
      <c r="E18" s="5"/>
      <c r="F18" s="5"/>
      <c r="G18" s="5"/>
      <c r="H18" s="70">
        <v>12</v>
      </c>
      <c r="I18" s="70"/>
      <c r="J18" s="70">
        <v>197</v>
      </c>
    </row>
    <row r="19" spans="1:10" ht="15">
      <c r="A19" s="2" t="s">
        <v>231</v>
      </c>
      <c r="B19" s="5"/>
      <c r="C19" s="5"/>
      <c r="D19" s="5"/>
      <c r="E19" s="5"/>
      <c r="F19" s="5"/>
      <c r="G19" s="5"/>
      <c r="H19" s="70">
        <v>0</v>
      </c>
      <c r="I19" s="70"/>
      <c r="J19" s="70">
        <v>114005</v>
      </c>
    </row>
    <row r="20" spans="1:10" ht="15">
      <c r="A20" s="2" t="s">
        <v>305</v>
      </c>
      <c r="B20" s="5"/>
      <c r="C20" s="5"/>
      <c r="D20" s="5"/>
      <c r="E20" s="5"/>
      <c r="F20" s="5"/>
      <c r="G20" s="5"/>
      <c r="H20" s="70">
        <v>21965</v>
      </c>
      <c r="I20" s="70"/>
      <c r="J20" s="70">
        <v>92</v>
      </c>
    </row>
    <row r="21" spans="1:10" ht="15">
      <c r="A21" s="2" t="s">
        <v>306</v>
      </c>
      <c r="B21" s="5"/>
      <c r="C21" s="5"/>
      <c r="D21" s="5"/>
      <c r="E21" s="5"/>
      <c r="F21" s="5"/>
      <c r="G21" s="5"/>
      <c r="J21" s="2"/>
    </row>
    <row r="22" spans="2:10" ht="15">
      <c r="B22" s="2" t="s">
        <v>170</v>
      </c>
      <c r="C22" s="5"/>
      <c r="D22" s="5"/>
      <c r="E22" s="5"/>
      <c r="F22" s="5"/>
      <c r="G22" s="5"/>
      <c r="H22" s="70">
        <v>-20685</v>
      </c>
      <c r="I22" s="70"/>
      <c r="J22" s="70">
        <v>-5968</v>
      </c>
    </row>
    <row r="23" spans="1:10" ht="15">
      <c r="A23" s="2" t="s">
        <v>304</v>
      </c>
      <c r="C23" s="5"/>
      <c r="D23" s="5"/>
      <c r="E23" s="5"/>
      <c r="F23" s="5"/>
      <c r="G23" s="5"/>
      <c r="H23" s="70">
        <v>-1353</v>
      </c>
      <c r="I23" s="70"/>
      <c r="J23" s="70">
        <v>0</v>
      </c>
    </row>
    <row r="24" spans="1:10" ht="15">
      <c r="A24" s="2" t="s">
        <v>126</v>
      </c>
      <c r="B24" s="5"/>
      <c r="C24" s="5"/>
      <c r="D24" s="5"/>
      <c r="E24" s="5"/>
      <c r="F24" s="5"/>
      <c r="G24" s="5"/>
      <c r="H24" s="70">
        <v>-7846</v>
      </c>
      <c r="I24" s="70"/>
      <c r="J24" s="70">
        <v>-2316</v>
      </c>
    </row>
    <row r="25" spans="1:11" ht="15">
      <c r="A25" s="2" t="s">
        <v>199</v>
      </c>
      <c r="B25" s="5"/>
      <c r="C25" s="5"/>
      <c r="D25" s="5"/>
      <c r="E25" s="5"/>
      <c r="F25" s="5"/>
      <c r="G25" s="5"/>
      <c r="H25" s="70">
        <f>80029+334</f>
        <v>80363</v>
      </c>
      <c r="I25" s="70"/>
      <c r="J25" s="70">
        <v>35441</v>
      </c>
      <c r="K25" s="70"/>
    </row>
    <row r="26" spans="1:10" ht="15">
      <c r="A26" s="2" t="s">
        <v>203</v>
      </c>
      <c r="B26" s="5"/>
      <c r="C26" s="5"/>
      <c r="D26" s="5"/>
      <c r="E26" s="5"/>
      <c r="F26" s="5"/>
      <c r="G26" s="5"/>
      <c r="H26" s="70">
        <v>-298</v>
      </c>
      <c r="I26" s="70"/>
      <c r="J26" s="70">
        <v>-595</v>
      </c>
    </row>
    <row r="27" spans="1:10" ht="15">
      <c r="A27" s="2" t="s">
        <v>307</v>
      </c>
      <c r="B27" s="5"/>
      <c r="C27" s="5"/>
      <c r="D27" s="5"/>
      <c r="E27" s="5"/>
      <c r="F27" s="5"/>
      <c r="G27" s="5"/>
      <c r="H27" s="70">
        <v>6479</v>
      </c>
      <c r="I27" s="70"/>
      <c r="J27" s="70">
        <v>2179</v>
      </c>
    </row>
    <row r="28" spans="1:10" ht="15">
      <c r="A28" s="2" t="s">
        <v>194</v>
      </c>
      <c r="B28" s="5"/>
      <c r="C28" s="5"/>
      <c r="D28" s="5"/>
      <c r="E28" s="5"/>
      <c r="F28" s="5"/>
      <c r="G28" s="5"/>
      <c r="H28" s="70">
        <f>1586</f>
        <v>1586</v>
      </c>
      <c r="I28" s="70"/>
      <c r="J28" s="70">
        <v>94</v>
      </c>
    </row>
    <row r="29" spans="1:10" ht="15">
      <c r="A29" s="5" t="s">
        <v>200</v>
      </c>
      <c r="B29" s="5"/>
      <c r="C29" s="5"/>
      <c r="D29" s="5"/>
      <c r="E29" s="5"/>
      <c r="F29" s="5"/>
      <c r="G29" s="5"/>
      <c r="H29" s="109">
        <f>SUM(H18:H28)</f>
        <v>80223</v>
      </c>
      <c r="I29" s="110"/>
      <c r="J29" s="109">
        <f>SUM(J18:J28)</f>
        <v>143129</v>
      </c>
    </row>
    <row r="30" spans="1:10" ht="2.25" customHeight="1">
      <c r="A30" s="5"/>
      <c r="B30" s="5"/>
      <c r="C30" s="5"/>
      <c r="D30" s="5"/>
      <c r="E30" s="5"/>
      <c r="F30" s="5"/>
      <c r="G30" s="5"/>
      <c r="H30" s="110"/>
      <c r="I30" s="110"/>
      <c r="J30" s="110"/>
    </row>
    <row r="31" spans="1:10" ht="15">
      <c r="A31" s="5" t="s">
        <v>127</v>
      </c>
      <c r="B31" s="5"/>
      <c r="C31" s="5"/>
      <c r="D31" s="5"/>
      <c r="E31" s="5"/>
      <c r="F31" s="5"/>
      <c r="G31" s="5"/>
      <c r="H31" s="110"/>
      <c r="I31" s="110"/>
      <c r="J31" s="110"/>
    </row>
    <row r="32" spans="1:10" ht="15">
      <c r="A32" s="2" t="s">
        <v>128</v>
      </c>
      <c r="B32" s="5"/>
      <c r="C32" s="5"/>
      <c r="D32" s="5"/>
      <c r="E32" s="5"/>
      <c r="F32" s="5"/>
      <c r="G32" s="5"/>
      <c r="H32" s="110">
        <v>0</v>
      </c>
      <c r="I32" s="110"/>
      <c r="J32" s="110">
        <v>4062</v>
      </c>
    </row>
    <row r="33" spans="1:10" ht="15">
      <c r="A33" s="2" t="s">
        <v>232</v>
      </c>
      <c r="B33" s="5"/>
      <c r="C33" s="5"/>
      <c r="D33" s="5"/>
      <c r="E33" s="5"/>
      <c r="F33" s="5"/>
      <c r="G33" s="5"/>
      <c r="H33" s="110">
        <v>-643094</v>
      </c>
      <c r="I33" s="110"/>
      <c r="J33" s="110">
        <v>0</v>
      </c>
    </row>
    <row r="34" spans="1:10" ht="15">
      <c r="A34" s="2" t="s">
        <v>195</v>
      </c>
      <c r="B34" s="5"/>
      <c r="C34" s="5"/>
      <c r="D34" s="5"/>
      <c r="E34" s="5"/>
      <c r="F34" s="5"/>
      <c r="G34" s="5"/>
      <c r="H34" s="110">
        <v>200000</v>
      </c>
      <c r="I34" s="110"/>
      <c r="J34" s="110">
        <v>0</v>
      </c>
    </row>
    <row r="35" spans="1:10" ht="15">
      <c r="A35" s="2" t="s">
        <v>346</v>
      </c>
      <c r="B35" s="5"/>
      <c r="C35" s="5"/>
      <c r="D35" s="5"/>
      <c r="E35" s="5"/>
      <c r="F35" s="5"/>
      <c r="G35" s="5"/>
      <c r="H35" s="110">
        <v>-25000</v>
      </c>
      <c r="I35" s="110"/>
      <c r="J35" s="110">
        <v>-375</v>
      </c>
    </row>
    <row r="36" spans="1:10" ht="15">
      <c r="A36" s="2" t="s">
        <v>147</v>
      </c>
      <c r="B36" s="5"/>
      <c r="C36" s="5"/>
      <c r="D36" s="5"/>
      <c r="E36" s="5"/>
      <c r="F36" s="5"/>
      <c r="G36" s="5"/>
      <c r="H36" s="110">
        <v>0</v>
      </c>
      <c r="I36" s="110"/>
      <c r="J36" s="110">
        <v>-27194</v>
      </c>
    </row>
    <row r="37" spans="1:10" ht="15">
      <c r="A37" s="2" t="s">
        <v>130</v>
      </c>
      <c r="B37" s="5"/>
      <c r="C37" s="5"/>
      <c r="D37" s="5"/>
      <c r="E37" s="5"/>
      <c r="F37" s="5"/>
      <c r="G37" s="5"/>
      <c r="H37" s="110">
        <v>-1279</v>
      </c>
      <c r="I37" s="110"/>
      <c r="J37" s="110">
        <v>-89207</v>
      </c>
    </row>
    <row r="38" spans="1:10" ht="15">
      <c r="A38" s="2" t="s">
        <v>131</v>
      </c>
      <c r="B38" s="5"/>
      <c r="C38" s="5"/>
      <c r="D38" s="5"/>
      <c r="E38" s="5"/>
      <c r="F38" s="5"/>
      <c r="G38" s="5"/>
      <c r="H38" s="110">
        <v>-41</v>
      </c>
      <c r="I38" s="110"/>
      <c r="J38" s="110">
        <v>-3</v>
      </c>
    </row>
    <row r="39" spans="1:10" ht="15">
      <c r="A39" s="2" t="s">
        <v>347</v>
      </c>
      <c r="B39" s="5"/>
      <c r="C39" s="5"/>
      <c r="D39" s="5"/>
      <c r="E39" s="5"/>
      <c r="F39" s="5"/>
      <c r="G39" s="5"/>
      <c r="H39" s="110">
        <f>-7542</f>
        <v>-7542</v>
      </c>
      <c r="I39" s="110"/>
      <c r="J39" s="110">
        <f>-65+24</f>
        <v>-41</v>
      </c>
    </row>
    <row r="40" spans="1:10" ht="15">
      <c r="A40" s="2" t="s">
        <v>358</v>
      </c>
      <c r="B40" s="5"/>
      <c r="C40" s="5"/>
      <c r="D40" s="5"/>
      <c r="E40" s="5"/>
      <c r="F40" s="5"/>
      <c r="G40" s="5"/>
      <c r="H40" s="110">
        <v>0</v>
      </c>
      <c r="I40" s="110"/>
      <c r="J40" s="110">
        <v>-24</v>
      </c>
    </row>
    <row r="41" spans="1:10" ht="15">
      <c r="A41" s="8" t="s">
        <v>80</v>
      </c>
      <c r="B41" s="5"/>
      <c r="C41" s="5"/>
      <c r="D41" s="5"/>
      <c r="E41" s="5"/>
      <c r="F41" s="5"/>
      <c r="G41" s="5"/>
      <c r="H41" s="109">
        <f>SUM(H32:H40)</f>
        <v>-476956</v>
      </c>
      <c r="I41" s="110"/>
      <c r="J41" s="109">
        <f>SUM(J32:J40)</f>
        <v>-112782</v>
      </c>
    </row>
    <row r="42" spans="1:10" ht="3" customHeight="1">
      <c r="A42" s="54"/>
      <c r="B42" s="54"/>
      <c r="C42" s="54"/>
      <c r="D42" s="54"/>
      <c r="E42" s="54"/>
      <c r="F42" s="54"/>
      <c r="G42" s="54"/>
      <c r="H42" s="71"/>
      <c r="I42" s="71"/>
      <c r="J42" s="71"/>
    </row>
    <row r="43" spans="1:10" ht="15">
      <c r="A43" s="2" t="s">
        <v>263</v>
      </c>
      <c r="H43" s="70">
        <f>+H41+H29+H15</f>
        <v>-270619</v>
      </c>
      <c r="I43" s="70"/>
      <c r="J43" s="70">
        <f>+J41+J29+J15</f>
        <v>143276</v>
      </c>
    </row>
    <row r="44" spans="1:10" ht="15">
      <c r="A44" s="85" t="s">
        <v>162</v>
      </c>
      <c r="H44" s="70">
        <v>659742</v>
      </c>
      <c r="I44" s="70"/>
      <c r="J44" s="70">
        <v>343574</v>
      </c>
    </row>
    <row r="45" spans="1:10" ht="15">
      <c r="A45" s="111" t="s">
        <v>89</v>
      </c>
      <c r="B45" s="6"/>
      <c r="C45" s="6"/>
      <c r="D45" s="6"/>
      <c r="E45" s="6"/>
      <c r="F45" s="6"/>
      <c r="G45" s="6"/>
      <c r="H45" s="71">
        <v>244</v>
      </c>
      <c r="I45" s="71"/>
      <c r="J45" s="71">
        <v>-965</v>
      </c>
    </row>
    <row r="46" spans="1:10" ht="15.75" thickBot="1">
      <c r="A46" s="87" t="s">
        <v>229</v>
      </c>
      <c r="B46" s="10"/>
      <c r="C46" s="10"/>
      <c r="D46" s="10"/>
      <c r="E46" s="10"/>
      <c r="F46" s="10"/>
      <c r="G46" s="10"/>
      <c r="H46" s="72">
        <f>SUM(H43:H45)</f>
        <v>389367</v>
      </c>
      <c r="I46" s="72"/>
      <c r="J46" s="72">
        <f>SUM(J43:J45)</f>
        <v>485885</v>
      </c>
    </row>
    <row r="47" spans="8:10" ht="3" customHeight="1">
      <c r="H47" s="70"/>
      <c r="I47" s="70"/>
      <c r="J47" s="70"/>
    </row>
    <row r="48" spans="8:10" ht="15">
      <c r="H48" s="12" t="str">
        <f>+H6</f>
        <v>3-month ended</v>
      </c>
      <c r="I48" s="12"/>
      <c r="J48" s="12" t="str">
        <f>+J6</f>
        <v>3-month ended</v>
      </c>
    </row>
    <row r="49" spans="8:10" ht="15">
      <c r="H49" s="12" t="str">
        <f>+H7</f>
        <v>31-7-2006</v>
      </c>
      <c r="I49" s="12"/>
      <c r="J49" s="12" t="str">
        <f>+J7</f>
        <v>31-7-2005</v>
      </c>
    </row>
    <row r="50" spans="8:10" ht="15.75" thickBot="1">
      <c r="H50" s="1" t="s">
        <v>5</v>
      </c>
      <c r="I50" s="1"/>
      <c r="J50" s="1" t="s">
        <v>5</v>
      </c>
    </row>
    <row r="51" spans="1:9" ht="15">
      <c r="A51" s="2" t="s">
        <v>90</v>
      </c>
      <c r="H51" s="52"/>
      <c r="I51" s="52"/>
    </row>
    <row r="52" spans="1:8" ht="15">
      <c r="A52" s="2" t="s">
        <v>137</v>
      </c>
      <c r="H52" s="52"/>
    </row>
    <row r="53" spans="2:10" ht="15">
      <c r="B53" s="2" t="s">
        <v>76</v>
      </c>
      <c r="H53" s="57">
        <f>'BS'!H25</f>
        <v>19447</v>
      </c>
      <c r="I53" s="57"/>
      <c r="J53" s="57">
        <v>51720</v>
      </c>
    </row>
    <row r="54" spans="2:11" ht="15">
      <c r="B54" s="2" t="s">
        <v>87</v>
      </c>
      <c r="H54" s="57">
        <f>'BS'!H24</f>
        <v>369920</v>
      </c>
      <c r="I54" s="57"/>
      <c r="J54" s="57">
        <v>434165</v>
      </c>
      <c r="K54" s="57"/>
    </row>
    <row r="55" spans="8:10" ht="14.25" customHeight="1" thickBot="1">
      <c r="H55" s="91">
        <f>+H53+H54</f>
        <v>389367</v>
      </c>
      <c r="I55" s="91"/>
      <c r="J55" s="91">
        <f>+J53+J54</f>
        <v>485885</v>
      </c>
    </row>
    <row r="56" ht="15" customHeight="1" thickTop="1">
      <c r="J56" s="57"/>
    </row>
    <row r="57" ht="15" customHeight="1">
      <c r="J57" s="57"/>
    </row>
    <row r="58" spans="1:10" ht="15">
      <c r="A58" s="5" t="s">
        <v>165</v>
      </c>
      <c r="J58" s="20"/>
    </row>
  </sheetData>
  <printOptions/>
  <pageMargins left="0.75" right="0.49" top="0.86" bottom="0.81" header="0.5" footer="0.5"/>
  <pageSetup horizontalDpi="600" verticalDpi="600" orientation="portrait" paperSize="9" scale="90" r:id="rId1"/>
  <headerFooter alignWithMargins="0">
    <oddHeader>&amp;R&amp;"Arial,Bold"Berjaya Sports Toto Berhad&amp;U
&amp;9&amp;U(&amp;"Arial,Regular"Company No. 9109-K)
Quarterly Report 31-7-2006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73"/>
  <sheetViews>
    <sheetView showGridLines="0" workbookViewId="0" topLeftCell="A133">
      <selection activeCell="B145" sqref="B145:B146"/>
    </sheetView>
  </sheetViews>
  <sheetFormatPr defaultColWidth="9.140625" defaultRowHeight="12.75"/>
  <cols>
    <col min="1" max="1" width="4.57421875" style="40" customWidth="1"/>
    <col min="2" max="2" width="4.28125" style="40" customWidth="1"/>
    <col min="3" max="3" width="10.28125" style="24" customWidth="1"/>
    <col min="4" max="4" width="8.7109375" style="24" customWidth="1"/>
    <col min="5" max="5" width="9.28125" style="24" customWidth="1"/>
    <col min="6" max="6" width="8.421875" style="24" customWidth="1"/>
    <col min="7" max="7" width="7.7109375" style="24" customWidth="1"/>
    <col min="8" max="8" width="12.140625" style="24" customWidth="1"/>
    <col min="9" max="9" width="11.8515625" style="24" customWidth="1"/>
    <col min="10" max="10" width="9.28125" style="24" customWidth="1"/>
    <col min="11" max="11" width="10.00390625" style="24" customWidth="1"/>
    <col min="12" max="12" width="0.2890625" style="24" hidden="1" customWidth="1"/>
    <col min="13" max="13" width="6.8515625" style="24" hidden="1" customWidth="1"/>
    <col min="14" max="14" width="6.140625" style="24" hidden="1" customWidth="1"/>
    <col min="15" max="15" width="6.28125" style="24" hidden="1" customWidth="1"/>
    <col min="16" max="16" width="0.42578125" style="24" customWidth="1"/>
    <col min="17" max="17" width="6.140625" style="24" customWidth="1"/>
    <col min="18" max="18" width="5.57421875" style="24" customWidth="1"/>
    <col min="19" max="16384" width="9.140625" style="24" customWidth="1"/>
  </cols>
  <sheetData>
    <row r="2" spans="1:256" ht="6" customHeight="1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5" t="str">
        <f>PL!A5</f>
        <v>UNAUDITED QUARTERLY FINANCIAL REPORT FOR THE PERIOD ENDED 31 JULY 2006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" ht="14.25" customHeight="1">
      <c r="A4" s="38" t="s">
        <v>166</v>
      </c>
      <c r="C4" s="40"/>
      <c r="D4" s="40"/>
    </row>
    <row r="5" spans="1:4" ht="8.25" customHeight="1">
      <c r="A5" s="38"/>
      <c r="C5" s="40"/>
      <c r="D5" s="40"/>
    </row>
    <row r="6" spans="1:4" ht="15">
      <c r="A6" s="40" t="s">
        <v>28</v>
      </c>
      <c r="B6" s="40" t="s">
        <v>264</v>
      </c>
      <c r="C6" s="40"/>
      <c r="D6" s="40"/>
    </row>
    <row r="7" ht="15">
      <c r="B7" s="40" t="s">
        <v>154</v>
      </c>
    </row>
    <row r="8" spans="3:4" ht="9" customHeight="1">
      <c r="C8" s="40"/>
      <c r="D8" s="40"/>
    </row>
    <row r="9" spans="2:4" ht="15">
      <c r="B9" s="40" t="s">
        <v>148</v>
      </c>
      <c r="C9" s="40"/>
      <c r="D9" s="40"/>
    </row>
    <row r="10" ht="15">
      <c r="B10" s="40" t="s">
        <v>233</v>
      </c>
    </row>
    <row r="11" spans="3:4" ht="9" customHeight="1">
      <c r="C11" s="40"/>
      <c r="D11" s="40"/>
    </row>
    <row r="12" spans="2:4" ht="15">
      <c r="B12" s="122" t="s">
        <v>26</v>
      </c>
      <c r="C12" s="40"/>
      <c r="D12" s="40"/>
    </row>
    <row r="13" spans="2:3" ht="15">
      <c r="B13" s="40" t="s">
        <v>234</v>
      </c>
      <c r="C13" s="40"/>
    </row>
    <row r="14" spans="2:4" ht="15">
      <c r="B14" s="40" t="s">
        <v>265</v>
      </c>
      <c r="C14" s="40"/>
      <c r="D14" s="40"/>
    </row>
    <row r="15" spans="2:4" ht="15">
      <c r="B15" s="40" t="s">
        <v>313</v>
      </c>
      <c r="C15" s="40"/>
      <c r="D15" s="40"/>
    </row>
    <row r="16" spans="2:4" ht="15">
      <c r="B16" s="40" t="s">
        <v>314</v>
      </c>
      <c r="C16" s="40"/>
      <c r="D16" s="40"/>
    </row>
    <row r="17" spans="2:4" ht="15">
      <c r="B17" s="40" t="s">
        <v>315</v>
      </c>
      <c r="C17" s="40"/>
      <c r="D17" s="40"/>
    </row>
    <row r="18" spans="3:4" ht="15">
      <c r="C18" s="40"/>
      <c r="D18" s="40"/>
    </row>
    <row r="19" spans="2:4" ht="15">
      <c r="B19" s="89" t="s">
        <v>316</v>
      </c>
      <c r="C19" s="40"/>
      <c r="D19" s="40"/>
    </row>
    <row r="20" spans="2:4" ht="15">
      <c r="B20" s="40" t="s">
        <v>317</v>
      </c>
      <c r="C20" s="40"/>
      <c r="D20" s="40"/>
    </row>
    <row r="21" spans="2:4" ht="15">
      <c r="B21" s="40" t="s">
        <v>348</v>
      </c>
      <c r="C21" s="40"/>
      <c r="D21" s="40"/>
    </row>
    <row r="22" spans="3:4" ht="15">
      <c r="C22" s="40"/>
      <c r="D22" s="40"/>
    </row>
    <row r="23" spans="2:4" ht="15">
      <c r="B23" s="89" t="s">
        <v>318</v>
      </c>
      <c r="C23" s="40"/>
      <c r="D23" s="40"/>
    </row>
    <row r="24" spans="2:4" ht="15">
      <c r="B24" s="40" t="s">
        <v>319</v>
      </c>
      <c r="C24" s="40"/>
      <c r="D24" s="40"/>
    </row>
    <row r="25" spans="2:4" ht="15">
      <c r="B25" s="40" t="s">
        <v>320</v>
      </c>
      <c r="C25" s="40"/>
      <c r="D25" s="40"/>
    </row>
    <row r="26" spans="2:4" ht="15">
      <c r="B26" s="40" t="s">
        <v>321</v>
      </c>
      <c r="C26" s="40"/>
      <c r="D26" s="40"/>
    </row>
    <row r="27" spans="2:4" ht="15">
      <c r="B27" s="40" t="s">
        <v>322</v>
      </c>
      <c r="C27" s="40"/>
      <c r="D27" s="40"/>
    </row>
    <row r="28" spans="2:4" ht="15">
      <c r="B28" s="40" t="s">
        <v>349</v>
      </c>
      <c r="C28" s="40"/>
      <c r="D28" s="40"/>
    </row>
    <row r="29" spans="3:9" ht="15">
      <c r="C29" s="40"/>
      <c r="D29" s="40"/>
      <c r="I29" s="37" t="s">
        <v>5</v>
      </c>
    </row>
    <row r="30" spans="3:9" ht="15">
      <c r="C30" s="40" t="s">
        <v>323</v>
      </c>
      <c r="D30" s="40"/>
      <c r="I30" s="24">
        <f>3137+11741-744</f>
        <v>14134</v>
      </c>
    </row>
    <row r="31" spans="3:9" ht="15.75" thickBot="1">
      <c r="C31" s="40" t="s">
        <v>324</v>
      </c>
      <c r="D31" s="40"/>
      <c r="I31" s="61">
        <f>157+587</f>
        <v>744</v>
      </c>
    </row>
    <row r="32" spans="3:4" ht="15.75" thickTop="1">
      <c r="C32" s="40"/>
      <c r="D32" s="40"/>
    </row>
    <row r="33" spans="2:4" ht="15">
      <c r="B33" s="40" t="s">
        <v>325</v>
      </c>
      <c r="C33" s="40"/>
      <c r="D33" s="40"/>
    </row>
    <row r="34" spans="2:4" ht="15">
      <c r="B34" s="40" t="s">
        <v>326</v>
      </c>
      <c r="C34" s="40"/>
      <c r="D34" s="40"/>
    </row>
    <row r="35" ht="13.5" customHeight="1">
      <c r="D35" s="40"/>
    </row>
    <row r="36" spans="1:4" ht="15">
      <c r="A36" s="40" t="s">
        <v>29</v>
      </c>
      <c r="B36" s="40" t="s">
        <v>135</v>
      </c>
      <c r="C36" s="40"/>
      <c r="D36" s="40"/>
    </row>
    <row r="37" spans="2:4" ht="15">
      <c r="B37" s="40" t="s">
        <v>25</v>
      </c>
      <c r="C37" s="40"/>
      <c r="D37" s="40"/>
    </row>
    <row r="38" ht="11.25" customHeight="1"/>
    <row r="39" spans="1:4" ht="15">
      <c r="A39" s="40" t="s">
        <v>30</v>
      </c>
      <c r="B39" s="40" t="s">
        <v>78</v>
      </c>
      <c r="C39" s="40"/>
      <c r="D39" s="40"/>
    </row>
    <row r="40" ht="15">
      <c r="B40" s="40" t="s">
        <v>116</v>
      </c>
    </row>
    <row r="41" ht="11.25" customHeight="1"/>
    <row r="42" spans="1:4" ht="15">
      <c r="A42" s="40" t="s">
        <v>31</v>
      </c>
      <c r="B42" s="40" t="s">
        <v>149</v>
      </c>
      <c r="C42" s="40"/>
      <c r="D42" s="40"/>
    </row>
    <row r="43" spans="2:3" ht="15">
      <c r="B43" s="40" t="s">
        <v>368</v>
      </c>
      <c r="C43" s="41"/>
    </row>
    <row r="44" spans="2:3" ht="15">
      <c r="B44" s="40" t="s">
        <v>369</v>
      </c>
      <c r="C44" s="41"/>
    </row>
    <row r="45" spans="2:3" ht="15">
      <c r="B45" s="122" t="s">
        <v>370</v>
      </c>
      <c r="C45" s="40"/>
    </row>
    <row r="46" spans="2:3" ht="15">
      <c r="B46" s="122" t="s">
        <v>371</v>
      </c>
      <c r="C46" s="40"/>
    </row>
    <row r="47" spans="2:3" ht="15">
      <c r="B47" s="122"/>
      <c r="C47" s="40"/>
    </row>
    <row r="48" spans="2:3" ht="15">
      <c r="B48" s="122" t="s">
        <v>372</v>
      </c>
      <c r="C48" s="40"/>
    </row>
    <row r="49" spans="2:3" ht="15">
      <c r="B49" s="122" t="s">
        <v>373</v>
      </c>
      <c r="C49" s="40"/>
    </row>
    <row r="50" spans="2:3" ht="15">
      <c r="B50" s="122" t="s">
        <v>374</v>
      </c>
      <c r="C50" s="40"/>
    </row>
    <row r="51" spans="2:3" ht="15" customHeight="1">
      <c r="B51" s="40" t="s">
        <v>375</v>
      </c>
      <c r="C51" s="41"/>
    </row>
    <row r="52" ht="15" customHeight="1">
      <c r="C52" s="41"/>
    </row>
    <row r="53" spans="2:3" ht="15">
      <c r="B53" s="40" t="s">
        <v>163</v>
      </c>
      <c r="C53" s="41"/>
    </row>
    <row r="54" spans="2:3" ht="15">
      <c r="B54" s="40" t="s">
        <v>235</v>
      </c>
      <c r="C54" s="41"/>
    </row>
    <row r="55" ht="15">
      <c r="C55" s="41"/>
    </row>
    <row r="56" ht="15">
      <c r="C56" s="41"/>
    </row>
    <row r="57" ht="15">
      <c r="C57" s="41"/>
    </row>
    <row r="58" ht="15">
      <c r="C58" s="41"/>
    </row>
    <row r="59" ht="12" customHeight="1">
      <c r="C59" s="41"/>
    </row>
    <row r="60" spans="1:11" ht="15">
      <c r="A60" s="40" t="s">
        <v>32</v>
      </c>
      <c r="B60" s="122" t="s">
        <v>266</v>
      </c>
      <c r="C60" s="142"/>
      <c r="D60" s="124"/>
      <c r="E60" s="124"/>
      <c r="F60" s="124"/>
      <c r="G60" s="124"/>
      <c r="H60" s="124"/>
      <c r="I60" s="124"/>
      <c r="J60" s="124"/>
      <c r="K60" s="124"/>
    </row>
    <row r="61" spans="2:11" ht="15">
      <c r="B61" s="122" t="s">
        <v>267</v>
      </c>
      <c r="C61" s="156"/>
      <c r="D61" s="156"/>
      <c r="E61" s="124"/>
      <c r="F61" s="124"/>
      <c r="G61" s="124"/>
      <c r="H61" s="124"/>
      <c r="I61" s="124"/>
      <c r="J61" s="124"/>
      <c r="K61" s="124"/>
    </row>
    <row r="62" spans="1:2" ht="12.75" customHeight="1">
      <c r="A62" s="24"/>
      <c r="B62" s="24"/>
    </row>
    <row r="63" ht="15" customHeight="1">
      <c r="B63" s="40" t="s">
        <v>236</v>
      </c>
    </row>
    <row r="64" ht="3.75" customHeight="1">
      <c r="A64" s="24"/>
    </row>
    <row r="65" spans="2:10" ht="15" customHeight="1">
      <c r="B65" s="93"/>
      <c r="C65" s="94"/>
      <c r="D65" s="94"/>
      <c r="E65" s="94"/>
      <c r="F65" s="94"/>
      <c r="G65" s="101"/>
      <c r="H65" s="102"/>
      <c r="I65" s="186" t="s">
        <v>92</v>
      </c>
      <c r="J65" s="187"/>
    </row>
    <row r="66" spans="2:10" ht="15" customHeight="1">
      <c r="B66" s="98"/>
      <c r="C66" s="29"/>
      <c r="D66" s="29"/>
      <c r="E66" s="29"/>
      <c r="F66" s="29"/>
      <c r="G66" s="190" t="s">
        <v>91</v>
      </c>
      <c r="H66" s="189"/>
      <c r="I66" s="188" t="s">
        <v>5</v>
      </c>
      <c r="J66" s="189"/>
    </row>
    <row r="67" spans="2:10" ht="15" customHeight="1">
      <c r="B67" s="95" t="s">
        <v>237</v>
      </c>
      <c r="C67" s="50"/>
      <c r="D67" s="50"/>
      <c r="E67" s="50"/>
      <c r="F67" s="50"/>
      <c r="G67" s="100"/>
      <c r="H67" s="96">
        <v>56300000</v>
      </c>
      <c r="I67" s="50"/>
      <c r="J67" s="96">
        <v>238427</v>
      </c>
    </row>
    <row r="68" spans="2:10" ht="15" customHeight="1">
      <c r="B68" s="95" t="s">
        <v>204</v>
      </c>
      <c r="C68" s="50"/>
      <c r="D68" s="50"/>
      <c r="E68" s="50"/>
      <c r="F68" s="50"/>
      <c r="G68" s="100"/>
      <c r="H68" s="96"/>
      <c r="I68" s="50"/>
      <c r="J68" s="96"/>
    </row>
    <row r="69" spans="2:10" ht="15" customHeight="1">
      <c r="B69" s="95" t="s">
        <v>268</v>
      </c>
      <c r="C69" s="50"/>
      <c r="D69" s="50"/>
      <c r="E69" s="50"/>
      <c r="F69" s="50"/>
      <c r="G69" s="100"/>
      <c r="H69" s="96"/>
      <c r="I69" s="50"/>
      <c r="J69" s="96"/>
    </row>
    <row r="70" spans="2:10" ht="15" customHeight="1">
      <c r="B70" s="95" t="s">
        <v>239</v>
      </c>
      <c r="C70" s="50"/>
      <c r="D70" s="50"/>
      <c r="E70" s="50"/>
      <c r="F70" s="50"/>
      <c r="G70" s="99"/>
      <c r="H70" s="97">
        <v>0</v>
      </c>
      <c r="I70" s="29"/>
      <c r="J70" s="97">
        <f>-56300*0.4</f>
        <v>-22520</v>
      </c>
    </row>
    <row r="71" spans="2:10" ht="15" customHeight="1">
      <c r="B71" s="98" t="s">
        <v>238</v>
      </c>
      <c r="C71" s="29"/>
      <c r="D71" s="29"/>
      <c r="E71" s="29"/>
      <c r="F71" s="29"/>
      <c r="G71" s="99"/>
      <c r="H71" s="97">
        <f>SUM(H67:H70)</f>
        <v>56300000</v>
      </c>
      <c r="I71" s="29"/>
      <c r="J71" s="97">
        <f>SUM(J67:J70)</f>
        <v>215907</v>
      </c>
    </row>
    <row r="72" ht="12" customHeight="1"/>
    <row r="73" ht="15" customHeight="1">
      <c r="B73" s="40" t="s">
        <v>240</v>
      </c>
    </row>
    <row r="74" ht="15" customHeight="1">
      <c r="B74" s="40" t="s">
        <v>241</v>
      </c>
    </row>
    <row r="75" ht="15" customHeight="1">
      <c r="B75" s="40" t="s">
        <v>242</v>
      </c>
    </row>
    <row r="76" ht="15" customHeight="1">
      <c r="B76" s="40" t="s">
        <v>243</v>
      </c>
    </row>
    <row r="77" ht="15" customHeight="1">
      <c r="B77" s="40" t="s">
        <v>244</v>
      </c>
    </row>
    <row r="78" ht="13.5" customHeight="1"/>
    <row r="79" spans="1:2" ht="15" customHeight="1">
      <c r="A79" s="24"/>
      <c r="B79" s="40" t="s">
        <v>245</v>
      </c>
    </row>
    <row r="80" ht="15" customHeight="1">
      <c r="B80" s="40" t="s">
        <v>246</v>
      </c>
    </row>
    <row r="81" ht="15" customHeight="1">
      <c r="B81" s="40" t="s">
        <v>197</v>
      </c>
    </row>
    <row r="82" spans="1:2" ht="15" customHeight="1">
      <c r="A82" s="24"/>
      <c r="B82" s="24"/>
    </row>
    <row r="83" spans="1:4" ht="15" customHeight="1">
      <c r="A83" s="40" t="s">
        <v>33</v>
      </c>
      <c r="B83" s="40" t="s">
        <v>247</v>
      </c>
      <c r="C83" s="40"/>
      <c r="D83" s="40"/>
    </row>
    <row r="84" spans="3:4" ht="13.5" customHeight="1">
      <c r="C84" s="40"/>
      <c r="D84" s="40"/>
    </row>
    <row r="85" spans="2:4" ht="15" customHeight="1">
      <c r="B85" s="40" t="s">
        <v>276</v>
      </c>
      <c r="C85" s="40"/>
      <c r="D85" s="40"/>
    </row>
    <row r="86" spans="2:4" ht="15" customHeight="1">
      <c r="B86" s="40" t="s">
        <v>277</v>
      </c>
      <c r="C86" s="40"/>
      <c r="D86" s="40"/>
    </row>
    <row r="87" spans="2:4" ht="15" customHeight="1">
      <c r="B87" s="40" t="s">
        <v>248</v>
      </c>
      <c r="C87" s="40"/>
      <c r="D87" s="40"/>
    </row>
    <row r="88" spans="3:4" ht="15" customHeight="1">
      <c r="C88" s="122"/>
      <c r="D88" s="122"/>
    </row>
    <row r="89" spans="1:8" ht="15" customHeight="1">
      <c r="A89" s="40" t="s">
        <v>34</v>
      </c>
      <c r="B89" s="122" t="s">
        <v>269</v>
      </c>
      <c r="C89" s="40"/>
      <c r="D89" s="40"/>
      <c r="H89" s="124"/>
    </row>
    <row r="90" spans="2:4" ht="11.25" customHeight="1">
      <c r="B90" s="42"/>
      <c r="C90" s="42"/>
      <c r="D90" s="42"/>
    </row>
    <row r="91" spans="2:18" ht="15" customHeight="1">
      <c r="B91" s="89" t="s">
        <v>6</v>
      </c>
      <c r="C91" s="40"/>
      <c r="F91" s="55"/>
      <c r="G91" s="55"/>
      <c r="H91" s="56"/>
      <c r="I91" s="138" t="s">
        <v>58</v>
      </c>
      <c r="J91" s="55" t="s">
        <v>59</v>
      </c>
      <c r="K91" s="55" t="s">
        <v>17</v>
      </c>
      <c r="L91" s="46"/>
      <c r="M91" s="46"/>
      <c r="N91" s="46"/>
      <c r="O91" s="46"/>
      <c r="P91" s="46"/>
      <c r="Q91" s="46"/>
      <c r="R91" s="46"/>
    </row>
    <row r="92" spans="3:18" ht="15" customHeight="1">
      <c r="C92" s="40"/>
      <c r="F92" s="55"/>
      <c r="G92" s="55"/>
      <c r="H92" s="56"/>
      <c r="I92" s="73"/>
      <c r="J92" s="55" t="s">
        <v>60</v>
      </c>
      <c r="K92" s="55"/>
      <c r="L92" s="46"/>
      <c r="M92" s="46"/>
      <c r="N92" s="46"/>
      <c r="O92" s="46"/>
      <c r="P92" s="46"/>
      <c r="Q92" s="46"/>
      <c r="R92" s="46"/>
    </row>
    <row r="93" spans="2:18" ht="15" customHeight="1">
      <c r="B93" s="24"/>
      <c r="C93" s="40"/>
      <c r="D93" s="40"/>
      <c r="I93" s="37" t="s">
        <v>5</v>
      </c>
      <c r="J93" s="24" t="s">
        <v>5</v>
      </c>
      <c r="K93" s="24" t="s">
        <v>5</v>
      </c>
      <c r="N93" s="37"/>
      <c r="Q93" s="37"/>
      <c r="R93" s="37"/>
    </row>
    <row r="94" spans="2:18" ht="15" customHeight="1">
      <c r="B94" s="40" t="s">
        <v>110</v>
      </c>
      <c r="C94" s="40"/>
      <c r="D94" s="40"/>
      <c r="I94" s="50">
        <v>745329</v>
      </c>
      <c r="J94" s="50">
        <v>0</v>
      </c>
      <c r="K94" s="50">
        <f>SUM(I94:J94)</f>
        <v>745329</v>
      </c>
      <c r="N94" s="37"/>
      <c r="Q94" s="37"/>
      <c r="R94" s="37"/>
    </row>
    <row r="95" spans="2:18" ht="15" customHeight="1">
      <c r="B95" s="40" t="s">
        <v>113</v>
      </c>
      <c r="C95" s="40"/>
      <c r="D95" s="40"/>
      <c r="E95" s="47"/>
      <c r="F95" s="47"/>
      <c r="G95" s="47"/>
      <c r="H95" s="47"/>
      <c r="I95" s="50">
        <f>223+47</f>
        <v>270</v>
      </c>
      <c r="J95" s="129">
        <v>16388</v>
      </c>
      <c r="K95" s="50">
        <f>SUM(I95:J95)</f>
        <v>16658</v>
      </c>
      <c r="N95" s="37"/>
      <c r="Q95" s="37"/>
      <c r="R95" s="37"/>
    </row>
    <row r="96" spans="2:18" ht="15" customHeight="1">
      <c r="B96" s="40" t="s">
        <v>114</v>
      </c>
      <c r="C96" s="40"/>
      <c r="D96" s="40"/>
      <c r="E96" s="47"/>
      <c r="F96" s="47"/>
      <c r="G96" s="47"/>
      <c r="H96" s="47"/>
      <c r="I96" s="50">
        <v>0</v>
      </c>
      <c r="J96" s="129">
        <f>-J95-J94</f>
        <v>-16388</v>
      </c>
      <c r="K96" s="50">
        <f>SUM(I96:J96)</f>
        <v>-16388</v>
      </c>
      <c r="N96" s="37"/>
      <c r="Q96" s="37"/>
      <c r="R96" s="37"/>
    </row>
    <row r="97" spans="2:18" ht="15" customHeight="1" thickBot="1">
      <c r="B97" s="48" t="s">
        <v>27</v>
      </c>
      <c r="C97" s="48"/>
      <c r="D97" s="48"/>
      <c r="F97" s="50"/>
      <c r="G97" s="50"/>
      <c r="H97" s="50"/>
      <c r="I97" s="62">
        <f>SUM(I94:I96)</f>
        <v>745599</v>
      </c>
      <c r="J97" s="62">
        <f>SUM(J94:J96)</f>
        <v>0</v>
      </c>
      <c r="K97" s="62">
        <f>SUM(K94:K96)</f>
        <v>745599</v>
      </c>
      <c r="N97" s="37"/>
      <c r="Q97" s="37"/>
      <c r="R97" s="37"/>
    </row>
    <row r="98" spans="3:18" ht="6" customHeight="1" thickTop="1">
      <c r="C98" s="40"/>
      <c r="D98" s="40"/>
      <c r="F98" s="50"/>
      <c r="G98" s="50"/>
      <c r="H98" s="50"/>
      <c r="I98" s="50"/>
      <c r="J98" s="50"/>
      <c r="N98" s="37"/>
      <c r="Q98" s="49"/>
      <c r="R98" s="49"/>
    </row>
    <row r="99" spans="2:4" ht="15" customHeight="1">
      <c r="B99" s="89" t="s">
        <v>81</v>
      </c>
      <c r="C99" s="40"/>
      <c r="D99" s="40"/>
    </row>
    <row r="100" spans="2:18" ht="15" customHeight="1">
      <c r="B100" s="40" t="s">
        <v>110</v>
      </c>
      <c r="C100" s="40"/>
      <c r="D100" s="40"/>
      <c r="I100"/>
      <c r="J100"/>
      <c r="K100" s="50">
        <v>147168</v>
      </c>
      <c r="N100" s="37"/>
      <c r="Q100" s="37"/>
      <c r="R100" s="37"/>
    </row>
    <row r="101" spans="2:18" ht="15" customHeight="1">
      <c r="B101" s="40" t="s">
        <v>113</v>
      </c>
      <c r="C101" s="40"/>
      <c r="D101" s="40"/>
      <c r="I101"/>
      <c r="J101"/>
      <c r="K101" s="137">
        <v>-7199</v>
      </c>
      <c r="N101" s="37"/>
      <c r="Q101" s="37"/>
      <c r="R101" s="37"/>
    </row>
    <row r="102" spans="3:18" ht="15" customHeight="1">
      <c r="C102" s="40"/>
      <c r="D102" s="40"/>
      <c r="I102" s="120"/>
      <c r="J102" s="120"/>
      <c r="K102" s="129">
        <f>SUM(K100:K101)</f>
        <v>139969</v>
      </c>
      <c r="N102" s="37"/>
      <c r="Q102" s="37"/>
      <c r="R102" s="37"/>
    </row>
    <row r="103" spans="2:18" ht="15" customHeight="1">
      <c r="B103" s="40" t="s">
        <v>52</v>
      </c>
      <c r="C103" s="40"/>
      <c r="D103" s="40"/>
      <c r="F103" s="50"/>
      <c r="G103" s="50"/>
      <c r="H103" s="50"/>
      <c r="I103" s="50"/>
      <c r="J103" s="50"/>
      <c r="K103" s="137">
        <f>-2552-100-80</f>
        <v>-2732</v>
      </c>
      <c r="N103" s="37"/>
      <c r="Q103" s="37"/>
      <c r="R103" s="37"/>
    </row>
    <row r="104" spans="2:18" ht="15" customHeight="1">
      <c r="B104" s="48" t="s">
        <v>111</v>
      </c>
      <c r="C104" s="48"/>
      <c r="D104" s="48"/>
      <c r="F104" s="64"/>
      <c r="G104" s="64"/>
      <c r="H104" s="64"/>
      <c r="I104" s="64"/>
      <c r="J104" s="64"/>
      <c r="K104" s="64">
        <f>+K102+K103</f>
        <v>137237</v>
      </c>
      <c r="N104" s="37"/>
      <c r="Q104" s="37"/>
      <c r="R104" s="37"/>
    </row>
    <row r="105" spans="2:18" ht="15" customHeight="1">
      <c r="B105" s="40" t="s">
        <v>7</v>
      </c>
      <c r="C105" s="40"/>
      <c r="D105" s="40"/>
      <c r="F105" s="50"/>
      <c r="G105" s="50"/>
      <c r="H105" s="50"/>
      <c r="I105" s="50"/>
      <c r="J105" s="50"/>
      <c r="K105" s="50">
        <f>+PL!H18</f>
        <v>-7667</v>
      </c>
      <c r="N105" s="51"/>
      <c r="Q105" s="49"/>
      <c r="R105" s="49"/>
    </row>
    <row r="106" spans="2:18" ht="15" customHeight="1">
      <c r="B106" s="40" t="s">
        <v>23</v>
      </c>
      <c r="C106" s="40"/>
      <c r="D106" s="40"/>
      <c r="F106" s="50"/>
      <c r="G106" s="50"/>
      <c r="H106" s="50"/>
      <c r="I106" s="50"/>
      <c r="J106" s="50"/>
      <c r="K106" s="50">
        <f>+PL!H16</f>
        <v>14524</v>
      </c>
      <c r="N106" s="37"/>
      <c r="Q106" s="37"/>
      <c r="R106" s="37"/>
    </row>
    <row r="107" spans="2:18" ht="15" customHeight="1">
      <c r="B107" s="40" t="s">
        <v>171</v>
      </c>
      <c r="C107" s="40"/>
      <c r="D107" s="40"/>
      <c r="F107" s="50"/>
      <c r="G107" s="50"/>
      <c r="H107" s="50"/>
      <c r="I107" s="50"/>
      <c r="J107" s="50"/>
      <c r="K107" s="29">
        <f>+PL!H17</f>
        <v>-1349</v>
      </c>
      <c r="N107" s="37"/>
      <c r="Q107" s="37"/>
      <c r="R107" s="37"/>
    </row>
    <row r="108" spans="2:18" ht="15" customHeight="1">
      <c r="B108" s="40" t="s">
        <v>77</v>
      </c>
      <c r="C108" s="40"/>
      <c r="D108" s="40"/>
      <c r="F108" s="50"/>
      <c r="G108" s="50"/>
      <c r="H108" s="50"/>
      <c r="I108" s="50"/>
      <c r="J108" s="50"/>
      <c r="K108" s="24">
        <f>SUM(K104:K107)</f>
        <v>142745</v>
      </c>
      <c r="N108" s="37"/>
      <c r="Q108" s="37"/>
      <c r="R108" s="37"/>
    </row>
    <row r="109" spans="2:18" ht="15" customHeight="1">
      <c r="B109" s="40" t="s">
        <v>172</v>
      </c>
      <c r="C109" s="40"/>
      <c r="D109" s="40"/>
      <c r="F109" s="50"/>
      <c r="G109" s="50"/>
      <c r="H109" s="50"/>
      <c r="I109" s="50"/>
      <c r="J109" s="50"/>
      <c r="K109" s="137">
        <f>+PL!H22</f>
        <v>-44380</v>
      </c>
      <c r="N109" s="37"/>
      <c r="Q109" s="37"/>
      <c r="R109" s="37"/>
    </row>
    <row r="110" spans="2:18" ht="15" customHeight="1" thickBot="1">
      <c r="B110" s="40" t="s">
        <v>117</v>
      </c>
      <c r="C110" s="40"/>
      <c r="D110" s="40"/>
      <c r="F110" s="50"/>
      <c r="G110" s="50"/>
      <c r="H110" s="50"/>
      <c r="I110" s="50"/>
      <c r="J110" s="50"/>
      <c r="K110" s="125">
        <f>+K108+K109</f>
        <v>98365</v>
      </c>
      <c r="N110" s="51"/>
      <c r="Q110" s="49"/>
      <c r="R110" s="49"/>
    </row>
    <row r="111" spans="2:18" ht="15" customHeight="1">
      <c r="B111" s="76"/>
      <c r="J111" s="50"/>
      <c r="N111" s="37"/>
      <c r="Q111" s="37"/>
      <c r="R111" s="37"/>
    </row>
    <row r="112" spans="2:18" ht="15" customHeight="1">
      <c r="B112" s="76"/>
      <c r="J112" s="50"/>
      <c r="N112" s="37"/>
      <c r="Q112" s="37"/>
      <c r="R112" s="37"/>
    </row>
    <row r="113" spans="2:18" ht="15" customHeight="1">
      <c r="B113" s="76"/>
      <c r="J113" s="50"/>
      <c r="N113" s="37"/>
      <c r="Q113" s="37"/>
      <c r="R113" s="37"/>
    </row>
    <row r="114" spans="2:18" ht="15" customHeight="1">
      <c r="B114" s="76"/>
      <c r="J114" s="50"/>
      <c r="N114" s="37"/>
      <c r="Q114" s="37"/>
      <c r="R114" s="37"/>
    </row>
    <row r="115" spans="2:18" ht="15" customHeight="1">
      <c r="B115" s="76"/>
      <c r="J115" s="50"/>
      <c r="N115" s="37"/>
      <c r="Q115" s="37"/>
      <c r="R115" s="37"/>
    </row>
    <row r="116" spans="1:4" ht="15" customHeight="1">
      <c r="A116" s="40" t="s">
        <v>35</v>
      </c>
      <c r="B116" s="40" t="s">
        <v>118</v>
      </c>
      <c r="C116" s="40"/>
      <c r="D116" s="40"/>
    </row>
    <row r="117" spans="1:4" ht="15" customHeight="1">
      <c r="A117" s="41"/>
      <c r="B117" s="40" t="s">
        <v>327</v>
      </c>
      <c r="C117" s="40"/>
      <c r="D117" s="40"/>
    </row>
    <row r="118" spans="1:4" ht="15" customHeight="1">
      <c r="A118" s="41"/>
      <c r="B118" s="40" t="s">
        <v>328</v>
      </c>
      <c r="C118" s="40"/>
      <c r="D118" s="40"/>
    </row>
    <row r="119" spans="2:4" ht="15" customHeight="1">
      <c r="B119" s="24"/>
      <c r="D119" s="40"/>
    </row>
    <row r="120" spans="1:4" ht="15" customHeight="1">
      <c r="A120" s="40" t="s">
        <v>36</v>
      </c>
      <c r="B120" s="40" t="s">
        <v>249</v>
      </c>
      <c r="C120" s="40"/>
      <c r="D120" s="40"/>
    </row>
    <row r="121" spans="2:4" ht="15" customHeight="1">
      <c r="B121" s="40" t="s">
        <v>350</v>
      </c>
      <c r="C121" s="42"/>
      <c r="D121" s="42"/>
    </row>
    <row r="122" spans="1:4" ht="13.5" customHeight="1">
      <c r="A122" s="24"/>
      <c r="B122" s="24"/>
      <c r="C122" s="40"/>
      <c r="D122" s="40"/>
    </row>
    <row r="123" spans="1:4" ht="15" customHeight="1">
      <c r="A123" s="122" t="s">
        <v>37</v>
      </c>
      <c r="B123" s="40" t="s">
        <v>351</v>
      </c>
      <c r="C123" s="40"/>
      <c r="D123" s="40"/>
    </row>
    <row r="124" spans="2:4" ht="15" customHeight="1">
      <c r="B124" s="40" t="s">
        <v>167</v>
      </c>
      <c r="C124" s="42"/>
      <c r="D124" s="42"/>
    </row>
    <row r="125" ht="15" customHeight="1">
      <c r="B125" s="40" t="s">
        <v>281</v>
      </c>
    </row>
    <row r="126" ht="15" customHeight="1">
      <c r="B126" s="40" t="s">
        <v>308</v>
      </c>
    </row>
    <row r="127" ht="15" customHeight="1">
      <c r="B127" s="40" t="s">
        <v>278</v>
      </c>
    </row>
    <row r="128" spans="1:4" ht="10.5" customHeight="1">
      <c r="A128" s="41"/>
      <c r="C128" s="40"/>
      <c r="D128" s="40"/>
    </row>
    <row r="129" spans="1:4" ht="15">
      <c r="A129" s="122" t="s">
        <v>38</v>
      </c>
      <c r="B129" s="40" t="s">
        <v>329</v>
      </c>
      <c r="C129" s="40"/>
      <c r="D129" s="40"/>
    </row>
    <row r="130" spans="2:4" ht="15">
      <c r="B130" s="40" t="s">
        <v>330</v>
      </c>
      <c r="C130" s="40"/>
      <c r="D130" s="40"/>
    </row>
    <row r="131" spans="3:9" ht="15">
      <c r="C131" s="40"/>
      <c r="D131" s="40"/>
      <c r="I131" s="37" t="s">
        <v>5</v>
      </c>
    </row>
    <row r="132" spans="2:4" ht="15">
      <c r="B132" s="89" t="s">
        <v>331</v>
      </c>
      <c r="C132" s="40"/>
      <c r="D132" s="40"/>
    </row>
    <row r="133" spans="2:4" ht="15">
      <c r="B133" s="40" t="s">
        <v>334</v>
      </c>
      <c r="C133" s="40"/>
      <c r="D133" s="40"/>
    </row>
    <row r="134" spans="2:4" ht="15">
      <c r="B134" s="40" t="s">
        <v>338</v>
      </c>
      <c r="C134" s="40"/>
      <c r="D134" s="40"/>
    </row>
    <row r="135" spans="2:11" ht="16.5" customHeight="1">
      <c r="B135" s="40" t="s">
        <v>339</v>
      </c>
      <c r="C135" s="40"/>
      <c r="E135" s="40"/>
      <c r="J135" s="37"/>
      <c r="K135" s="37"/>
    </row>
    <row r="136" spans="3:11" ht="16.5" customHeight="1">
      <c r="C136" s="40" t="s">
        <v>237</v>
      </c>
      <c r="E136" s="40"/>
      <c r="I136" s="24">
        <v>575000</v>
      </c>
      <c r="J136" s="37"/>
      <c r="K136" s="37"/>
    </row>
    <row r="137" spans="3:11" ht="16.5" customHeight="1">
      <c r="C137" s="40" t="s">
        <v>332</v>
      </c>
      <c r="E137" s="40"/>
      <c r="I137" s="29">
        <v>-25000</v>
      </c>
      <c r="J137" s="37"/>
      <c r="K137" s="37"/>
    </row>
    <row r="138" spans="3:11" ht="16.5" customHeight="1">
      <c r="C138" s="40" t="s">
        <v>333</v>
      </c>
      <c r="E138" s="40"/>
      <c r="I138" s="24">
        <f>SUM(I136:I137)</f>
        <v>550000</v>
      </c>
      <c r="J138" s="37"/>
      <c r="K138" s="37"/>
    </row>
    <row r="139" spans="3:11" ht="8.25" customHeight="1">
      <c r="C139" s="40"/>
      <c r="E139" s="40"/>
      <c r="J139" s="37"/>
      <c r="K139" s="37"/>
    </row>
    <row r="140" spans="2:11" ht="16.5" customHeight="1">
      <c r="B140" s="40" t="s">
        <v>335</v>
      </c>
      <c r="C140" s="40"/>
      <c r="E140" s="40"/>
      <c r="J140" s="37"/>
      <c r="K140" s="37"/>
    </row>
    <row r="141" spans="2:11" ht="16.5" customHeight="1">
      <c r="B141" s="40" t="s">
        <v>340</v>
      </c>
      <c r="C141" s="40"/>
      <c r="E141" s="40"/>
      <c r="J141" s="37"/>
      <c r="K141" s="37"/>
    </row>
    <row r="142" spans="2:11" ht="16.5" customHeight="1">
      <c r="B142" s="40" t="s">
        <v>341</v>
      </c>
      <c r="C142" s="40"/>
      <c r="E142" s="40"/>
      <c r="I142" s="24">
        <v>200000</v>
      </c>
      <c r="J142" s="37"/>
      <c r="K142" s="37"/>
    </row>
    <row r="143" spans="3:11" ht="16.5" customHeight="1" thickBot="1">
      <c r="C143" s="40"/>
      <c r="E143" s="40"/>
      <c r="I143" s="62">
        <f>SUM(I138:I142)</f>
        <v>750000</v>
      </c>
      <c r="J143" s="37"/>
      <c r="K143" s="37"/>
    </row>
    <row r="144" spans="3:11" ht="8.25" customHeight="1" thickTop="1">
      <c r="C144" s="40"/>
      <c r="E144" s="40"/>
      <c r="J144" s="37"/>
      <c r="K144" s="37"/>
    </row>
    <row r="145" spans="2:11" ht="16.5" customHeight="1">
      <c r="B145" s="40" t="s">
        <v>270</v>
      </c>
      <c r="C145" s="40"/>
      <c r="E145" s="40"/>
      <c r="J145" s="37"/>
      <c r="K145" s="37"/>
    </row>
    <row r="146" spans="2:11" ht="16.5" customHeight="1">
      <c r="B146" s="40" t="s">
        <v>342</v>
      </c>
      <c r="C146" s="40"/>
      <c r="E146" s="40"/>
      <c r="J146" s="37"/>
      <c r="K146" s="37"/>
    </row>
    <row r="147" spans="3:11" ht="16.5" customHeight="1">
      <c r="C147" s="40"/>
      <c r="E147" s="40"/>
      <c r="J147" s="37"/>
      <c r="K147" s="37"/>
    </row>
    <row r="148" spans="3:11" ht="16.5" customHeight="1">
      <c r="C148" s="40"/>
      <c r="E148" s="40"/>
      <c r="J148" s="37"/>
      <c r="K148" s="37"/>
    </row>
    <row r="149" spans="3:11" ht="16.5" customHeight="1">
      <c r="C149" s="40"/>
      <c r="E149" s="40"/>
      <c r="J149" s="37"/>
      <c r="K149" s="37"/>
    </row>
    <row r="150" spans="3:11" ht="16.5" customHeight="1">
      <c r="C150" s="40"/>
      <c r="E150" s="40"/>
      <c r="J150" s="37"/>
      <c r="K150" s="37"/>
    </row>
    <row r="151" spans="3:11" ht="16.5" customHeight="1">
      <c r="C151" s="40"/>
      <c r="E151" s="40"/>
      <c r="J151" s="37"/>
      <c r="K151" s="37"/>
    </row>
    <row r="152" spans="3:11" ht="16.5" customHeight="1">
      <c r="C152" s="40"/>
      <c r="E152" s="40"/>
      <c r="J152" s="37"/>
      <c r="K152" s="37"/>
    </row>
    <row r="153" spans="3:11" ht="16.5" customHeight="1">
      <c r="C153" s="40"/>
      <c r="E153" s="40"/>
      <c r="J153" s="37"/>
      <c r="K153" s="37"/>
    </row>
    <row r="154" spans="3:11" ht="16.5" customHeight="1">
      <c r="C154" s="40"/>
      <c r="E154" s="40"/>
      <c r="J154" s="37"/>
      <c r="K154" s="37"/>
    </row>
    <row r="155" spans="3:4" ht="15">
      <c r="C155" s="40"/>
      <c r="D155" s="40"/>
    </row>
    <row r="156" spans="3:4" ht="15">
      <c r="C156" s="40"/>
      <c r="D156" s="40"/>
    </row>
    <row r="162" spans="3:19" ht="15">
      <c r="C162" s="40"/>
      <c r="D162" s="40"/>
      <c r="S162" s="37"/>
    </row>
    <row r="163" spans="3:14" ht="15">
      <c r="C163" s="40"/>
      <c r="D163" s="40"/>
      <c r="N163" s="37"/>
    </row>
    <row r="164" spans="3:19" ht="15">
      <c r="C164" s="40"/>
      <c r="D164" s="40"/>
      <c r="O164" s="37"/>
      <c r="S164" s="37"/>
    </row>
    <row r="166" spans="3:19" ht="15">
      <c r="C166" s="40"/>
      <c r="D166" s="40"/>
      <c r="S166" s="37"/>
    </row>
    <row r="169" spans="3:4" ht="15">
      <c r="C169" s="40"/>
      <c r="D169" s="40"/>
    </row>
    <row r="170" spans="3:12" ht="15">
      <c r="C170" s="40"/>
      <c r="D170" s="40"/>
      <c r="L170" s="37"/>
    </row>
    <row r="173" spans="3:4" ht="15">
      <c r="C173" s="40"/>
      <c r="D173" s="40"/>
    </row>
  </sheetData>
  <mergeCells count="3">
    <mergeCell ref="I65:J65"/>
    <mergeCell ref="I66:J66"/>
    <mergeCell ref="G66:H66"/>
  </mergeCells>
  <printOptions/>
  <pageMargins left="0.59" right="0.14" top="0.73" bottom="0.31" header="0.33" footer="0.5"/>
  <pageSetup firstPageNumber="5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31-7-2006</oddHeader>
    <oddFooter>&amp;R&amp;"Arial,Bold"    Page &amp;P</oddFooter>
  </headerFooter>
  <rowBreaks count="1" manualBreakCount="1">
    <brk id="1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78"/>
  <sheetViews>
    <sheetView showGridLines="0" tabSelected="1" workbookViewId="0" topLeftCell="A91">
      <selection activeCell="B106" sqref="B106"/>
    </sheetView>
  </sheetViews>
  <sheetFormatPr defaultColWidth="9.140625" defaultRowHeight="12.75"/>
  <cols>
    <col min="1" max="1" width="4.421875" style="2" customWidth="1"/>
    <col min="2" max="2" width="3.28125" style="2" customWidth="1"/>
    <col min="3" max="3" width="8.421875" style="2" customWidth="1"/>
    <col min="4" max="4" width="10.28125" style="2" customWidth="1"/>
    <col min="5" max="5" width="9.57421875" style="2" customWidth="1"/>
    <col min="6" max="6" width="12.28125" style="2" customWidth="1"/>
    <col min="7" max="7" width="10.8515625" style="2" customWidth="1"/>
    <col min="8" max="8" width="10.140625" style="52" customWidth="1"/>
    <col min="9" max="9" width="11.7109375" style="52" customWidth="1"/>
    <col min="10" max="10" width="9.57421875" style="52" customWidth="1"/>
    <col min="11" max="11" width="7.140625" style="2" customWidth="1"/>
    <col min="12" max="12" width="2.8515625" style="2" customWidth="1"/>
    <col min="13" max="13" width="16.42187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39"/>
      <c r="C1" s="39"/>
      <c r="D1" s="39"/>
      <c r="E1" s="24"/>
      <c r="F1" s="24"/>
      <c r="G1" s="24"/>
      <c r="H1" s="57"/>
      <c r="I1" s="57"/>
    </row>
    <row r="2" spans="2:9" ht="12.75" customHeight="1">
      <c r="B2" s="39"/>
      <c r="C2" s="39"/>
      <c r="D2" s="39"/>
      <c r="E2" s="24"/>
      <c r="F2" s="24"/>
      <c r="G2" s="24"/>
      <c r="H2" s="57"/>
      <c r="I2" s="57"/>
    </row>
    <row r="3" spans="1:9" ht="15">
      <c r="A3" s="5" t="str">
        <f>PL!A5</f>
        <v>UNAUDITED QUARTERLY FINANCIAL REPORT FOR THE PERIOD ENDED 31 JULY 2006</v>
      </c>
      <c r="B3" s="39"/>
      <c r="C3" s="39"/>
      <c r="D3" s="39"/>
      <c r="E3" s="24"/>
      <c r="F3" s="24"/>
      <c r="G3" s="24"/>
      <c r="H3" s="57"/>
      <c r="I3" s="57"/>
    </row>
    <row r="4" spans="1:9" ht="15">
      <c r="A4" s="38" t="s">
        <v>168</v>
      </c>
      <c r="B4" s="39"/>
      <c r="C4" s="39"/>
      <c r="D4" s="39"/>
      <c r="E4" s="24"/>
      <c r="F4" s="24"/>
      <c r="G4" s="24"/>
      <c r="H4" s="57"/>
      <c r="I4" s="57"/>
    </row>
    <row r="5" spans="1:9" ht="15">
      <c r="A5" s="38" t="s">
        <v>169</v>
      </c>
      <c r="B5" s="39"/>
      <c r="C5" s="39"/>
      <c r="D5" s="39"/>
      <c r="E5" s="24"/>
      <c r="F5" s="24"/>
      <c r="G5" s="24"/>
      <c r="H5" s="57"/>
      <c r="I5" s="57"/>
    </row>
    <row r="6" spans="1:9" ht="15">
      <c r="A6" s="38"/>
      <c r="B6" s="39"/>
      <c r="C6" s="39"/>
      <c r="D6" s="39"/>
      <c r="E6" s="24"/>
      <c r="F6" s="24"/>
      <c r="G6" s="24"/>
      <c r="H6" s="57"/>
      <c r="I6" s="57"/>
    </row>
    <row r="7" spans="1:9" ht="15" customHeight="1">
      <c r="A7" s="40" t="s">
        <v>39</v>
      </c>
      <c r="B7" s="40" t="s">
        <v>386</v>
      </c>
      <c r="C7" s="40"/>
      <c r="D7" s="40"/>
      <c r="E7" s="24"/>
      <c r="F7" s="24"/>
      <c r="G7" s="24"/>
      <c r="H7" s="57"/>
      <c r="I7" s="57"/>
    </row>
    <row r="8" spans="1:9" ht="15" customHeight="1">
      <c r="A8" s="40"/>
      <c r="B8" s="2" t="s">
        <v>387</v>
      </c>
      <c r="D8" s="40"/>
      <c r="E8" s="24"/>
      <c r="F8" s="24"/>
      <c r="G8" s="24"/>
      <c r="H8" s="57"/>
      <c r="I8" s="57"/>
    </row>
    <row r="9" spans="1:9" ht="15" customHeight="1">
      <c r="A9" s="40"/>
      <c r="B9" s="2" t="s">
        <v>388</v>
      </c>
      <c r="D9" s="40"/>
      <c r="E9" s="24"/>
      <c r="F9" s="24"/>
      <c r="G9" s="24"/>
      <c r="H9" s="57"/>
      <c r="I9" s="57"/>
    </row>
    <row r="10" spans="1:9" ht="15" customHeight="1">
      <c r="A10" s="40"/>
      <c r="B10" s="2" t="s">
        <v>389</v>
      </c>
      <c r="D10" s="40"/>
      <c r="E10" s="24"/>
      <c r="F10" s="24"/>
      <c r="G10" s="24"/>
      <c r="H10" s="57"/>
      <c r="I10" s="57"/>
    </row>
    <row r="11" spans="1:9" ht="15" customHeight="1">
      <c r="A11" s="40"/>
      <c r="B11" s="2" t="s">
        <v>390</v>
      </c>
      <c r="D11" s="40"/>
      <c r="E11" s="24"/>
      <c r="F11" s="24"/>
      <c r="G11" s="24"/>
      <c r="H11" s="57"/>
      <c r="I11" s="57"/>
    </row>
    <row r="12" spans="1:9" ht="15" customHeight="1">
      <c r="A12" s="40"/>
      <c r="D12" s="40"/>
      <c r="E12" s="24"/>
      <c r="F12" s="24"/>
      <c r="G12" s="24"/>
      <c r="H12" s="57"/>
      <c r="I12" s="57"/>
    </row>
    <row r="13" spans="1:9" ht="15" customHeight="1">
      <c r="A13" s="40"/>
      <c r="B13" s="2" t="s">
        <v>395</v>
      </c>
      <c r="D13" s="40"/>
      <c r="E13" s="24"/>
      <c r="F13" s="24"/>
      <c r="G13" s="24"/>
      <c r="H13" s="57"/>
      <c r="I13" s="57"/>
    </row>
    <row r="14" spans="1:9" ht="15" customHeight="1">
      <c r="A14" s="40"/>
      <c r="B14" s="2" t="s">
        <v>396</v>
      </c>
      <c r="D14" s="40"/>
      <c r="E14" s="24"/>
      <c r="F14" s="24"/>
      <c r="G14" s="24"/>
      <c r="H14" s="57"/>
      <c r="I14" s="57"/>
    </row>
    <row r="15" spans="1:9" ht="15" customHeight="1">
      <c r="A15" s="40"/>
      <c r="B15" s="2" t="s">
        <v>397</v>
      </c>
      <c r="D15" s="40"/>
      <c r="E15" s="24"/>
      <c r="F15" s="24"/>
      <c r="G15" s="24"/>
      <c r="H15" s="57"/>
      <c r="I15" s="57"/>
    </row>
    <row r="16" spans="1:9" ht="15" customHeight="1">
      <c r="A16" s="40"/>
      <c r="B16" s="2" t="s">
        <v>402</v>
      </c>
      <c r="D16" s="40"/>
      <c r="E16" s="24"/>
      <c r="F16" s="24"/>
      <c r="G16" s="24"/>
      <c r="H16" s="57"/>
      <c r="I16" s="57"/>
    </row>
    <row r="17" spans="1:9" ht="15" customHeight="1">
      <c r="A17" s="40"/>
      <c r="B17" s="2" t="s">
        <v>398</v>
      </c>
      <c r="D17" s="40"/>
      <c r="E17" s="24"/>
      <c r="F17" s="24"/>
      <c r="G17" s="24"/>
      <c r="H17" s="57"/>
      <c r="I17" s="57"/>
    </row>
    <row r="18" spans="1:9" ht="15" customHeight="1">
      <c r="A18" s="40"/>
      <c r="B18" s="2" t="s">
        <v>399</v>
      </c>
      <c r="D18" s="40"/>
      <c r="E18" s="24"/>
      <c r="F18" s="24"/>
      <c r="G18" s="24"/>
      <c r="H18" s="57"/>
      <c r="I18" s="57"/>
    </row>
    <row r="19" spans="1:9" ht="15" customHeight="1">
      <c r="A19" s="40"/>
      <c r="B19" s="2" t="s">
        <v>400</v>
      </c>
      <c r="D19" s="40"/>
      <c r="E19" s="24"/>
      <c r="F19" s="24"/>
      <c r="G19" s="24"/>
      <c r="H19" s="57"/>
      <c r="I19" s="57"/>
    </row>
    <row r="20" spans="1:9" ht="15" customHeight="1">
      <c r="A20" s="40"/>
      <c r="B20" s="2" t="s">
        <v>401</v>
      </c>
      <c r="D20" s="40"/>
      <c r="E20" s="24"/>
      <c r="F20" s="24"/>
      <c r="G20" s="24"/>
      <c r="H20" s="57"/>
      <c r="I20" s="57"/>
    </row>
    <row r="21" spans="1:10" ht="15">
      <c r="A21" s="40"/>
      <c r="F21" s="24"/>
      <c r="G21" s="24"/>
      <c r="H21" s="145"/>
      <c r="I21" s="145"/>
      <c r="J21" s="58"/>
    </row>
    <row r="22" spans="1:9" ht="15">
      <c r="A22" s="40" t="s">
        <v>40</v>
      </c>
      <c r="B22" s="40" t="s">
        <v>343</v>
      </c>
      <c r="C22" s="40"/>
      <c r="D22" s="40"/>
      <c r="E22" s="24"/>
      <c r="F22" s="24"/>
      <c r="G22" s="24"/>
      <c r="H22" s="57"/>
      <c r="I22" s="57"/>
    </row>
    <row r="23" spans="1:9" ht="15">
      <c r="A23" s="40"/>
      <c r="B23" s="40" t="s">
        <v>279</v>
      </c>
      <c r="C23" s="40"/>
      <c r="D23" s="40"/>
      <c r="E23" s="24"/>
      <c r="F23" s="24"/>
      <c r="G23" s="24"/>
      <c r="H23" s="134"/>
      <c r="I23" s="57"/>
    </row>
    <row r="24" spans="1:9" ht="15">
      <c r="A24" s="40"/>
      <c r="B24" s="40"/>
      <c r="C24" s="40"/>
      <c r="D24" s="40"/>
      <c r="E24" s="24"/>
      <c r="F24" s="24"/>
      <c r="G24" s="24"/>
      <c r="H24" s="134"/>
      <c r="I24" s="57"/>
    </row>
    <row r="25" spans="1:9" ht="15">
      <c r="A25" s="40"/>
      <c r="B25" s="40" t="s">
        <v>352</v>
      </c>
      <c r="C25" s="40"/>
      <c r="D25" s="40"/>
      <c r="E25" s="24"/>
      <c r="F25" s="24"/>
      <c r="G25" s="24"/>
      <c r="H25" s="134"/>
      <c r="I25" s="57"/>
    </row>
    <row r="26" spans="1:9" ht="15">
      <c r="A26" s="40"/>
      <c r="B26" s="40" t="s">
        <v>376</v>
      </c>
      <c r="C26" s="40"/>
      <c r="D26" s="40"/>
      <c r="E26" s="24"/>
      <c r="F26" s="24"/>
      <c r="G26" s="24"/>
      <c r="H26" s="134"/>
      <c r="I26" s="57"/>
    </row>
    <row r="27" spans="1:9" ht="15">
      <c r="A27" s="40"/>
      <c r="B27" s="40" t="s">
        <v>377</v>
      </c>
      <c r="C27" s="40"/>
      <c r="D27" s="40"/>
      <c r="E27" s="24"/>
      <c r="F27" s="24"/>
      <c r="G27" s="24"/>
      <c r="H27" s="134"/>
      <c r="I27" s="57"/>
    </row>
    <row r="28" spans="1:9" ht="15">
      <c r="A28" s="40"/>
      <c r="B28" s="40" t="s">
        <v>378</v>
      </c>
      <c r="C28" s="40"/>
      <c r="D28" s="40"/>
      <c r="E28" s="24"/>
      <c r="F28" s="24"/>
      <c r="G28" s="24"/>
      <c r="H28" s="134"/>
      <c r="I28" s="57"/>
    </row>
    <row r="29" spans="1:9" ht="15">
      <c r="A29" s="40"/>
      <c r="B29" s="40"/>
      <c r="C29" s="40"/>
      <c r="D29" s="40"/>
      <c r="E29" s="24"/>
      <c r="F29" s="24"/>
      <c r="G29" s="24"/>
      <c r="H29" s="134"/>
      <c r="I29" s="57"/>
    </row>
    <row r="30" spans="1:9" ht="15">
      <c r="A30" s="40" t="s">
        <v>41</v>
      </c>
      <c r="B30" s="40" t="s">
        <v>382</v>
      </c>
      <c r="C30" s="40"/>
      <c r="D30" s="40"/>
      <c r="E30" s="24"/>
      <c r="F30" s="24"/>
      <c r="G30" s="24"/>
      <c r="H30" s="57"/>
      <c r="I30" s="57"/>
    </row>
    <row r="31" spans="1:9" ht="15">
      <c r="A31" s="40"/>
      <c r="B31" s="40" t="s">
        <v>383</v>
      </c>
      <c r="C31" s="40"/>
      <c r="D31" s="40"/>
      <c r="E31" s="24"/>
      <c r="F31" s="24"/>
      <c r="G31" s="24"/>
      <c r="H31" s="57"/>
      <c r="I31" s="57"/>
    </row>
    <row r="32" spans="1:9" ht="15">
      <c r="A32" s="40"/>
      <c r="B32" s="40"/>
      <c r="C32" s="40"/>
      <c r="D32" s="40"/>
      <c r="E32" s="24"/>
      <c r="F32" s="24"/>
      <c r="G32" s="24"/>
      <c r="H32" s="57"/>
      <c r="I32" s="57"/>
    </row>
    <row r="33" spans="1:9" ht="15">
      <c r="A33" s="41" t="s">
        <v>42</v>
      </c>
      <c r="B33" s="40" t="s">
        <v>251</v>
      </c>
      <c r="C33" s="40"/>
      <c r="D33" s="24"/>
      <c r="E33" s="24"/>
      <c r="F33" s="24"/>
      <c r="G33" s="24"/>
      <c r="H33" s="57"/>
      <c r="I33" s="57"/>
    </row>
    <row r="34" spans="1:9" ht="12.75" customHeight="1">
      <c r="A34" s="41"/>
      <c r="B34" s="40"/>
      <c r="C34" s="40"/>
      <c r="D34" s="24"/>
      <c r="E34" s="24"/>
      <c r="F34" s="24"/>
      <c r="G34" s="24"/>
      <c r="H34" s="57"/>
      <c r="I34" s="57"/>
    </row>
    <row r="35" spans="1:2" ht="15" customHeight="1">
      <c r="A35" s="2" t="s">
        <v>43</v>
      </c>
      <c r="B35" s="2" t="s">
        <v>14</v>
      </c>
    </row>
    <row r="36" spans="7:9" ht="15" customHeight="1">
      <c r="G36" s="44"/>
      <c r="H36" s="2"/>
      <c r="I36" s="20" t="s">
        <v>252</v>
      </c>
    </row>
    <row r="37" spans="7:9" ht="15" customHeight="1">
      <c r="G37" s="44"/>
      <c r="H37" s="2"/>
      <c r="I37" s="20" t="s">
        <v>253</v>
      </c>
    </row>
    <row r="38" spans="2:9" ht="14.25" customHeight="1">
      <c r="B38" s="4"/>
      <c r="C38" s="4"/>
      <c r="D38" s="4"/>
      <c r="E38" s="4"/>
      <c r="F38" s="4"/>
      <c r="G38" s="44"/>
      <c r="H38" s="2"/>
      <c r="I38" s="127" t="s">
        <v>254</v>
      </c>
    </row>
    <row r="39" spans="2:9" ht="15" customHeight="1">
      <c r="B39" s="4"/>
      <c r="C39" s="4"/>
      <c r="D39" s="4"/>
      <c r="E39" s="4"/>
      <c r="F39" s="4"/>
      <c r="G39" s="168"/>
      <c r="H39" s="2"/>
      <c r="I39" s="92" t="s">
        <v>5</v>
      </c>
    </row>
    <row r="40" spans="2:9" ht="15" customHeight="1">
      <c r="B40" s="2" t="s">
        <v>141</v>
      </c>
      <c r="G40" s="64"/>
      <c r="H40" s="57"/>
      <c r="I40" s="50"/>
    </row>
    <row r="41" spans="2:9" ht="15" customHeight="1">
      <c r="B41" s="43" t="s">
        <v>21</v>
      </c>
      <c r="C41" s="43"/>
      <c r="D41" s="43"/>
      <c r="E41" s="43"/>
      <c r="F41" s="43"/>
      <c r="G41" s="50"/>
      <c r="H41" s="24"/>
      <c r="I41" s="124">
        <v>41422</v>
      </c>
    </row>
    <row r="42" spans="2:9" ht="15" customHeight="1">
      <c r="B42" s="43" t="s">
        <v>93</v>
      </c>
      <c r="C42" s="43"/>
      <c r="D42" s="43"/>
      <c r="E42" s="43"/>
      <c r="F42" s="43"/>
      <c r="G42" s="64"/>
      <c r="H42" s="57"/>
      <c r="I42" s="129">
        <v>2958</v>
      </c>
    </row>
    <row r="43" spans="2:9" ht="15" customHeight="1" thickBot="1">
      <c r="B43" s="4"/>
      <c r="C43" s="59"/>
      <c r="D43" s="59"/>
      <c r="E43" s="4"/>
      <c r="F43" s="4"/>
      <c r="G43" s="136"/>
      <c r="H43" s="57"/>
      <c r="I43" s="131">
        <f>SUM(I41:I42)</f>
        <v>44380</v>
      </c>
    </row>
    <row r="44" spans="2:9" ht="9.75" customHeight="1" thickTop="1">
      <c r="B44" s="4"/>
      <c r="C44" s="59"/>
      <c r="D44" s="59"/>
      <c r="E44" s="4"/>
      <c r="F44" s="4"/>
      <c r="G44" s="136"/>
      <c r="H44" s="57"/>
      <c r="I44" s="50"/>
    </row>
    <row r="45" spans="2:10" ht="15">
      <c r="B45" s="128" t="s">
        <v>255</v>
      </c>
      <c r="C45" s="157"/>
      <c r="D45" s="157"/>
      <c r="E45" s="128"/>
      <c r="F45" s="128"/>
      <c r="G45" s="128"/>
      <c r="H45" s="21"/>
      <c r="I45" s="21"/>
      <c r="J45" s="21"/>
    </row>
    <row r="46" spans="2:10" ht="15">
      <c r="B46" s="128" t="s">
        <v>256</v>
      </c>
      <c r="C46" s="128"/>
      <c r="D46" s="128"/>
      <c r="E46" s="128"/>
      <c r="F46" s="128"/>
      <c r="G46" s="128"/>
      <c r="H46" s="21"/>
      <c r="I46" s="21"/>
      <c r="J46" s="21"/>
    </row>
    <row r="48" spans="1:2" ht="15">
      <c r="A48" s="2" t="s">
        <v>46</v>
      </c>
      <c r="B48" s="2" t="s">
        <v>119</v>
      </c>
    </row>
    <row r="49" spans="2:3" ht="15">
      <c r="B49" s="40" t="s">
        <v>139</v>
      </c>
      <c r="C49" s="42"/>
    </row>
    <row r="50" ht="15">
      <c r="B50" s="40" t="s">
        <v>257</v>
      </c>
    </row>
    <row r="51" ht="15">
      <c r="B51" s="40"/>
    </row>
    <row r="52" ht="15">
      <c r="B52" s="40"/>
    </row>
    <row r="53" ht="15">
      <c r="B53" s="40"/>
    </row>
    <row r="54" ht="15">
      <c r="B54" s="40"/>
    </row>
    <row r="55" spans="1:2" ht="15">
      <c r="A55" s="2" t="s">
        <v>45</v>
      </c>
      <c r="B55" s="2" t="s">
        <v>94</v>
      </c>
    </row>
    <row r="56" spans="2:9" ht="9" customHeight="1">
      <c r="B56" s="40"/>
      <c r="C56" s="42"/>
      <c r="D56" s="42"/>
      <c r="H56" s="20"/>
      <c r="I56" s="20"/>
    </row>
    <row r="57" spans="2:3" ht="15">
      <c r="B57" s="2" t="s">
        <v>188</v>
      </c>
      <c r="C57" s="2" t="s">
        <v>366</v>
      </c>
    </row>
    <row r="58" ht="15">
      <c r="C58" s="2" t="s">
        <v>315</v>
      </c>
    </row>
    <row r="59" ht="15">
      <c r="I59" s="20" t="s">
        <v>282</v>
      </c>
    </row>
    <row r="60" ht="15">
      <c r="I60" s="127" t="s">
        <v>254</v>
      </c>
    </row>
    <row r="61" ht="15">
      <c r="I61" s="58" t="s">
        <v>5</v>
      </c>
    </row>
    <row r="62" spans="3:9" ht="15.75" thickBot="1">
      <c r="C62" s="2" t="s">
        <v>361</v>
      </c>
      <c r="I62" s="177">
        <v>20685</v>
      </c>
    </row>
    <row r="63" spans="3:9" ht="16.5" thickBot="1" thickTop="1">
      <c r="C63" s="2" t="s">
        <v>359</v>
      </c>
      <c r="I63" s="177">
        <v>21965</v>
      </c>
    </row>
    <row r="64" spans="3:9" ht="16.5" thickBot="1" thickTop="1">
      <c r="C64" s="2" t="s">
        <v>360</v>
      </c>
      <c r="I64" s="177">
        <v>0</v>
      </c>
    </row>
    <row r="65" ht="15.75" thickTop="1"/>
    <row r="66" spans="2:9" ht="15" customHeight="1">
      <c r="B66" s="2" t="s">
        <v>54</v>
      </c>
      <c r="C66" s="2" t="s">
        <v>271</v>
      </c>
      <c r="G66" s="117"/>
      <c r="H66" s="118"/>
      <c r="I66" s="118"/>
    </row>
    <row r="67" spans="7:9" ht="7.5" customHeight="1">
      <c r="G67" s="117"/>
      <c r="H67" s="118"/>
      <c r="I67" s="118"/>
    </row>
    <row r="68" spans="7:11" ht="15" customHeight="1">
      <c r="G68" s="44"/>
      <c r="H68" s="2"/>
      <c r="I68" s="20" t="s">
        <v>282</v>
      </c>
      <c r="J68" s="58"/>
      <c r="K68" s="58"/>
    </row>
    <row r="69" spans="7:11" ht="15" customHeight="1">
      <c r="G69" s="44"/>
      <c r="H69" s="2"/>
      <c r="I69" s="127" t="s">
        <v>254</v>
      </c>
      <c r="J69" s="58"/>
      <c r="K69" s="58"/>
    </row>
    <row r="70" spans="3:11" ht="15" customHeight="1">
      <c r="C70" s="80"/>
      <c r="G70" s="116"/>
      <c r="I70" s="58" t="s">
        <v>5</v>
      </c>
      <c r="J70" s="58"/>
      <c r="K70" s="58"/>
    </row>
    <row r="71" spans="2:12" ht="15.75" thickBot="1">
      <c r="B71" s="2" t="s">
        <v>55</v>
      </c>
      <c r="C71" s="2" t="s">
        <v>150</v>
      </c>
      <c r="G71" s="4"/>
      <c r="I71" s="171">
        <v>21433</v>
      </c>
      <c r="L71" s="4"/>
    </row>
    <row r="72" spans="2:12" ht="16.5" thickBot="1" thickTop="1">
      <c r="B72" s="2" t="s">
        <v>56</v>
      </c>
      <c r="C72" s="2" t="s">
        <v>151</v>
      </c>
      <c r="G72" s="4"/>
      <c r="I72" s="172">
        <v>12443</v>
      </c>
      <c r="L72" s="4"/>
    </row>
    <row r="73" spans="2:12" ht="16.5" thickBot="1" thickTop="1">
      <c r="B73" s="2" t="s">
        <v>57</v>
      </c>
      <c r="C73" s="2" t="s">
        <v>152</v>
      </c>
      <c r="G73" s="4"/>
      <c r="H73" s="2"/>
      <c r="I73" s="171">
        <v>12654</v>
      </c>
      <c r="L73" s="4"/>
    </row>
    <row r="74" spans="7:12" ht="15.75" thickTop="1">
      <c r="G74" s="4"/>
      <c r="H74" s="2"/>
      <c r="I74" s="129"/>
      <c r="L74" s="4"/>
    </row>
    <row r="75" spans="2:12" ht="15.75" thickBot="1">
      <c r="B75" s="2" t="s">
        <v>55</v>
      </c>
      <c r="C75" s="2" t="s">
        <v>208</v>
      </c>
      <c r="G75" s="4"/>
      <c r="I75" s="171">
        <v>13533</v>
      </c>
      <c r="L75" s="4"/>
    </row>
    <row r="76" spans="2:12" ht="16.5" thickBot="1" thickTop="1">
      <c r="B76" s="2" t="s">
        <v>56</v>
      </c>
      <c r="C76" s="2" t="s">
        <v>209</v>
      </c>
      <c r="G76" s="4"/>
      <c r="I76" s="172">
        <v>13533</v>
      </c>
      <c r="L76" s="4"/>
    </row>
    <row r="77" spans="2:12" ht="16.5" thickBot="1" thickTop="1">
      <c r="B77" s="2" t="s">
        <v>57</v>
      </c>
      <c r="C77" s="2" t="s">
        <v>210</v>
      </c>
      <c r="G77" s="4"/>
      <c r="H77" s="2"/>
      <c r="I77" s="171">
        <v>13533</v>
      </c>
      <c r="L77" s="4"/>
    </row>
    <row r="78" spans="7:12" ht="15" customHeight="1" thickTop="1">
      <c r="G78" s="4"/>
      <c r="H78" s="2"/>
      <c r="I78" s="129"/>
      <c r="L78" s="4"/>
    </row>
    <row r="79" spans="1:3" ht="15">
      <c r="A79" s="2" t="s">
        <v>44</v>
      </c>
      <c r="B79" s="128" t="s">
        <v>258</v>
      </c>
      <c r="C79" s="128"/>
    </row>
    <row r="80" ht="11.25" customHeight="1">
      <c r="B80" s="45"/>
    </row>
    <row r="81" spans="2:10" ht="15">
      <c r="B81" s="2" t="s">
        <v>95</v>
      </c>
      <c r="G81" s="20"/>
      <c r="H81" s="20"/>
      <c r="J81" s="2"/>
    </row>
    <row r="82" spans="1:10" ht="15">
      <c r="A82" s="43"/>
      <c r="B82" s="2" t="s">
        <v>143</v>
      </c>
      <c r="G82" s="20"/>
      <c r="H82" s="20"/>
      <c r="J82" s="2"/>
    </row>
    <row r="83" spans="1:10" ht="15">
      <c r="A83" s="43"/>
      <c r="B83" s="2" t="s">
        <v>142</v>
      </c>
      <c r="G83" s="20"/>
      <c r="H83" s="20"/>
      <c r="J83" s="2"/>
    </row>
    <row r="84" spans="1:10" ht="15">
      <c r="A84" s="43"/>
      <c r="B84" s="2" t="s">
        <v>201</v>
      </c>
      <c r="G84" s="20"/>
      <c r="H84" s="20"/>
      <c r="J84" s="2"/>
    </row>
    <row r="85" spans="8:13" ht="10.5" customHeight="1">
      <c r="H85" s="20"/>
      <c r="I85" s="20"/>
      <c r="L85" s="139"/>
      <c r="M85" s="24"/>
    </row>
    <row r="86" spans="2:17" ht="15" customHeight="1">
      <c r="B86" s="143" t="s">
        <v>180</v>
      </c>
      <c r="C86" s="143"/>
      <c r="D86" s="143"/>
      <c r="E86" s="143"/>
      <c r="F86" s="143"/>
      <c r="G86" s="143"/>
      <c r="H86" s="143"/>
      <c r="I86" s="143"/>
      <c r="J86" s="50"/>
      <c r="L86" s="50"/>
      <c r="M86" s="50"/>
      <c r="N86" s="50"/>
      <c r="O86" s="50"/>
      <c r="P86" s="50"/>
      <c r="Q86" s="50"/>
    </row>
    <row r="87" spans="2:17" ht="15" customHeight="1">
      <c r="B87" s="143" t="s">
        <v>181</v>
      </c>
      <c r="C87" s="143"/>
      <c r="D87" s="143"/>
      <c r="E87" s="143"/>
      <c r="F87" s="143"/>
      <c r="G87" s="143"/>
      <c r="H87" s="143"/>
      <c r="I87" s="143"/>
      <c r="J87" s="50"/>
      <c r="L87" s="50"/>
      <c r="M87" s="50"/>
      <c r="N87" s="50"/>
      <c r="O87" s="50"/>
      <c r="P87" s="50"/>
      <c r="Q87" s="50"/>
    </row>
    <row r="88" spans="2:17" ht="15" customHeight="1">
      <c r="B88" s="143" t="s">
        <v>182</v>
      </c>
      <c r="C88" s="143"/>
      <c r="D88" s="143"/>
      <c r="E88" s="143"/>
      <c r="F88" s="143"/>
      <c r="G88" s="143"/>
      <c r="H88" s="143"/>
      <c r="I88" s="143"/>
      <c r="J88" s="50"/>
      <c r="L88" s="50"/>
      <c r="M88" s="50"/>
      <c r="N88" s="50"/>
      <c r="O88" s="50"/>
      <c r="P88" s="50"/>
      <c r="Q88" s="50"/>
    </row>
    <row r="89" spans="2:17" ht="15" customHeight="1">
      <c r="B89" s="143" t="s">
        <v>262</v>
      </c>
      <c r="C89" s="143"/>
      <c r="D89" s="143"/>
      <c r="E89" s="143"/>
      <c r="F89" s="143"/>
      <c r="G89" s="143"/>
      <c r="H89" s="143"/>
      <c r="I89" s="143"/>
      <c r="J89" s="50"/>
      <c r="L89" s="50"/>
      <c r="M89" s="50"/>
      <c r="N89" s="50"/>
      <c r="O89" s="50"/>
      <c r="P89" s="50"/>
      <c r="Q89" s="50"/>
    </row>
    <row r="90" spans="2:17" ht="15" customHeight="1">
      <c r="B90" s="143" t="s">
        <v>274</v>
      </c>
      <c r="C90" s="143"/>
      <c r="D90" s="143"/>
      <c r="E90" s="143"/>
      <c r="F90" s="143"/>
      <c r="G90" s="143"/>
      <c r="H90" s="143"/>
      <c r="I90" s="143"/>
      <c r="J90" s="50"/>
      <c r="L90" s="50"/>
      <c r="M90" s="50"/>
      <c r="N90" s="50"/>
      <c r="O90" s="50"/>
      <c r="P90" s="50"/>
      <c r="Q90" s="50"/>
    </row>
    <row r="91" spans="2:17" ht="9.75" customHeight="1">
      <c r="B91" s="143"/>
      <c r="C91" s="143"/>
      <c r="D91" s="143"/>
      <c r="E91" s="143"/>
      <c r="F91" s="143"/>
      <c r="G91" s="143"/>
      <c r="H91" s="143"/>
      <c r="I91" s="143"/>
      <c r="J91" s="50"/>
      <c r="L91" s="50"/>
      <c r="M91" s="50"/>
      <c r="N91" s="50"/>
      <c r="O91" s="50"/>
      <c r="P91" s="50"/>
      <c r="Q91" s="50"/>
    </row>
    <row r="92" spans="2:17" ht="15" customHeight="1">
      <c r="B92" s="143" t="s">
        <v>367</v>
      </c>
      <c r="C92" s="143"/>
      <c r="D92" s="143"/>
      <c r="E92" s="143"/>
      <c r="F92" s="143"/>
      <c r="G92" s="143"/>
      <c r="H92" s="143"/>
      <c r="I92" s="143"/>
      <c r="J92" s="50"/>
      <c r="L92" s="50"/>
      <c r="M92" s="50"/>
      <c r="N92" s="50"/>
      <c r="O92" s="50"/>
      <c r="P92" s="50"/>
      <c r="Q92" s="50"/>
    </row>
    <row r="93" spans="2:17" ht="15" customHeight="1">
      <c r="B93" s="143" t="s">
        <v>365</v>
      </c>
      <c r="C93" s="143"/>
      <c r="D93" s="143"/>
      <c r="E93" s="143"/>
      <c r="F93" s="143"/>
      <c r="G93" s="143"/>
      <c r="H93" s="143"/>
      <c r="I93" s="143"/>
      <c r="J93" s="50"/>
      <c r="L93" s="50"/>
      <c r="M93" s="50"/>
      <c r="N93" s="50"/>
      <c r="O93" s="50"/>
      <c r="P93" s="50"/>
      <c r="Q93" s="50"/>
    </row>
    <row r="94" spans="2:17" ht="15" customHeight="1">
      <c r="B94" s="143" t="s">
        <v>355</v>
      </c>
      <c r="C94" s="143"/>
      <c r="D94" s="143"/>
      <c r="E94" s="143"/>
      <c r="F94" s="143"/>
      <c r="G94" s="143"/>
      <c r="H94" s="143"/>
      <c r="I94" s="143"/>
      <c r="J94" s="50"/>
      <c r="L94" s="50"/>
      <c r="M94" s="50"/>
      <c r="N94" s="50"/>
      <c r="O94" s="50"/>
      <c r="P94" s="50"/>
      <c r="Q94" s="50"/>
    </row>
    <row r="95" spans="2:17" ht="15" customHeight="1">
      <c r="B95" s="143" t="s">
        <v>357</v>
      </c>
      <c r="C95" s="143"/>
      <c r="D95" s="143"/>
      <c r="E95" s="143"/>
      <c r="F95" s="143"/>
      <c r="G95" s="143"/>
      <c r="H95" s="143"/>
      <c r="I95" s="143"/>
      <c r="J95" s="50"/>
      <c r="L95" s="50"/>
      <c r="M95" s="50"/>
      <c r="N95" s="50"/>
      <c r="O95" s="50"/>
      <c r="P95" s="50"/>
      <c r="Q95" s="50"/>
    </row>
    <row r="96" spans="2:17" ht="15" customHeight="1">
      <c r="B96" s="143" t="s">
        <v>356</v>
      </c>
      <c r="C96" s="143"/>
      <c r="D96" s="143"/>
      <c r="E96" s="143"/>
      <c r="F96" s="143"/>
      <c r="G96" s="143"/>
      <c r="H96" s="143"/>
      <c r="I96" s="143"/>
      <c r="J96" s="50"/>
      <c r="L96" s="50"/>
      <c r="M96" s="50"/>
      <c r="N96" s="50"/>
      <c r="O96" s="50"/>
      <c r="P96" s="50"/>
      <c r="Q96" s="50"/>
    </row>
    <row r="97" spans="2:17" ht="10.5" customHeight="1">
      <c r="B97" s="143"/>
      <c r="C97" s="143"/>
      <c r="D97" s="143"/>
      <c r="E97" s="143"/>
      <c r="F97" s="143"/>
      <c r="G97" s="143"/>
      <c r="H97" s="143"/>
      <c r="I97" s="143"/>
      <c r="J97" s="50"/>
      <c r="L97" s="50"/>
      <c r="M97" s="50"/>
      <c r="N97" s="50"/>
      <c r="O97" s="50"/>
      <c r="P97" s="50"/>
      <c r="Q97" s="50"/>
    </row>
    <row r="98" spans="2:17" ht="15" customHeight="1">
      <c r="B98" s="2" t="s">
        <v>353</v>
      </c>
      <c r="C98" s="143"/>
      <c r="D98" s="143"/>
      <c r="E98" s="143"/>
      <c r="F98" s="143"/>
      <c r="G98" s="143"/>
      <c r="H98" s="143"/>
      <c r="I98" s="143"/>
      <c r="J98" s="50"/>
      <c r="L98" s="50"/>
      <c r="M98" s="50"/>
      <c r="N98" s="50"/>
      <c r="O98" s="50"/>
      <c r="P98" s="50"/>
      <c r="Q98" s="50"/>
    </row>
    <row r="99" spans="2:17" ht="15" customHeight="1">
      <c r="B99" s="2" t="s">
        <v>354</v>
      </c>
      <c r="C99" s="143"/>
      <c r="D99" s="143"/>
      <c r="E99" s="143"/>
      <c r="F99" s="143"/>
      <c r="G99" s="143"/>
      <c r="H99" s="143"/>
      <c r="I99" s="143"/>
      <c r="J99" s="50"/>
      <c r="L99" s="50"/>
      <c r="M99" s="50"/>
      <c r="N99" s="50"/>
      <c r="O99" s="50"/>
      <c r="P99" s="50"/>
      <c r="Q99" s="50"/>
    </row>
    <row r="100" spans="2:17" ht="10.5" customHeight="1">
      <c r="B100" s="143"/>
      <c r="C100" s="143"/>
      <c r="D100" s="143"/>
      <c r="E100" s="143"/>
      <c r="F100" s="143"/>
      <c r="G100" s="143"/>
      <c r="H100" s="143"/>
      <c r="I100" s="143"/>
      <c r="J100" s="50"/>
      <c r="L100" s="50"/>
      <c r="M100" s="50"/>
      <c r="N100" s="50"/>
      <c r="O100" s="50"/>
      <c r="P100" s="50"/>
      <c r="Q100" s="50"/>
    </row>
    <row r="101" spans="2:17" ht="15" customHeight="1">
      <c r="B101" s="143" t="s">
        <v>379</v>
      </c>
      <c r="C101" s="143"/>
      <c r="D101" s="143"/>
      <c r="E101" s="143"/>
      <c r="F101" s="143"/>
      <c r="G101" s="143"/>
      <c r="H101" s="143"/>
      <c r="I101" s="143"/>
      <c r="J101" s="50"/>
      <c r="L101" s="50"/>
      <c r="M101" s="50"/>
      <c r="N101" s="50"/>
      <c r="O101" s="50"/>
      <c r="P101" s="50"/>
      <c r="Q101" s="50"/>
    </row>
    <row r="102" spans="2:17" ht="15" customHeight="1">
      <c r="B102" s="143" t="s">
        <v>380</v>
      </c>
      <c r="C102" s="143"/>
      <c r="D102" s="143"/>
      <c r="E102" s="143"/>
      <c r="F102" s="143"/>
      <c r="G102" s="143"/>
      <c r="H102" s="143"/>
      <c r="I102" s="143"/>
      <c r="J102" s="50"/>
      <c r="L102" s="50"/>
      <c r="M102" s="50"/>
      <c r="N102" s="50"/>
      <c r="O102" s="50"/>
      <c r="P102" s="50"/>
      <c r="Q102" s="50"/>
    </row>
    <row r="103" spans="2:17" ht="15" customHeight="1">
      <c r="B103" s="143" t="s">
        <v>391</v>
      </c>
      <c r="C103" s="143"/>
      <c r="D103" s="143"/>
      <c r="E103" s="143"/>
      <c r="F103" s="143"/>
      <c r="G103" s="143"/>
      <c r="H103" s="143"/>
      <c r="I103" s="143"/>
      <c r="J103" s="50"/>
      <c r="L103" s="50"/>
      <c r="M103" s="50"/>
      <c r="N103" s="50"/>
      <c r="O103" s="50"/>
      <c r="P103" s="50"/>
      <c r="Q103" s="50"/>
    </row>
    <row r="104" spans="2:17" ht="15" customHeight="1">
      <c r="B104" s="143" t="s">
        <v>381</v>
      </c>
      <c r="C104" s="143"/>
      <c r="D104" s="143"/>
      <c r="E104" s="143"/>
      <c r="F104" s="143"/>
      <c r="G104" s="143"/>
      <c r="H104" s="143"/>
      <c r="I104" s="143"/>
      <c r="J104" s="50"/>
      <c r="L104" s="50"/>
      <c r="M104" s="50"/>
      <c r="N104" s="50"/>
      <c r="O104" s="50"/>
      <c r="P104" s="50"/>
      <c r="Q104" s="50"/>
    </row>
    <row r="105" spans="2:13" ht="15" customHeight="1">
      <c r="B105" s="2" t="s">
        <v>403</v>
      </c>
      <c r="E105" s="140"/>
      <c r="F105" s="119"/>
      <c r="G105" s="119"/>
      <c r="H105" s="130"/>
      <c r="I105" s="130"/>
      <c r="J105" s="118"/>
      <c r="L105" s="43"/>
      <c r="M105" s="133"/>
    </row>
    <row r="106" spans="2:13" ht="15" customHeight="1">
      <c r="B106" s="128"/>
      <c r="C106" s="128"/>
      <c r="G106" s="128"/>
      <c r="H106" s="127"/>
      <c r="I106" s="150"/>
      <c r="J106" s="128"/>
      <c r="L106" s="43"/>
      <c r="M106" s="133"/>
    </row>
    <row r="107" spans="2:13" ht="15" customHeight="1">
      <c r="B107" s="128"/>
      <c r="C107" s="128"/>
      <c r="G107" s="128"/>
      <c r="H107" s="127"/>
      <c r="I107" s="150"/>
      <c r="J107" s="128"/>
      <c r="L107" s="43"/>
      <c r="M107" s="133"/>
    </row>
    <row r="108" spans="1:12" ht="15">
      <c r="A108" s="2" t="s">
        <v>47</v>
      </c>
      <c r="B108" s="2" t="s">
        <v>259</v>
      </c>
      <c r="E108" s="44"/>
      <c r="F108" s="44"/>
      <c r="G108" s="20"/>
      <c r="I108" s="20"/>
      <c r="J108" s="20"/>
      <c r="K108" s="53"/>
      <c r="L108" s="44"/>
    </row>
    <row r="109" spans="5:12" ht="15">
      <c r="E109" s="44"/>
      <c r="F109" s="126"/>
      <c r="G109" s="127"/>
      <c r="I109" s="127" t="s">
        <v>5</v>
      </c>
      <c r="J109" s="20"/>
      <c r="K109" s="53"/>
      <c r="L109" s="44"/>
    </row>
    <row r="110" spans="2:12" ht="15">
      <c r="B110" s="2" t="s">
        <v>0</v>
      </c>
      <c r="E110" s="44"/>
      <c r="F110" s="126"/>
      <c r="G110" s="127"/>
      <c r="I110" s="20"/>
      <c r="J110" s="20"/>
      <c r="K110" s="53"/>
      <c r="L110" s="44"/>
    </row>
    <row r="111" spans="3:12" ht="15">
      <c r="C111" s="2" t="s">
        <v>1</v>
      </c>
      <c r="E111" s="148" t="s">
        <v>2</v>
      </c>
      <c r="F111" s="126"/>
      <c r="G111" s="127"/>
      <c r="I111" s="154">
        <v>305000</v>
      </c>
      <c r="J111" s="20"/>
      <c r="K111" s="53"/>
      <c r="L111" s="44"/>
    </row>
    <row r="112" spans="2:12" ht="15">
      <c r="B112" s="2" t="s">
        <v>3</v>
      </c>
      <c r="E112" s="44"/>
      <c r="F112" s="126"/>
      <c r="G112" s="127"/>
      <c r="I112" s="127"/>
      <c r="J112" s="20"/>
      <c r="K112" s="53"/>
      <c r="L112" s="44"/>
    </row>
    <row r="113" spans="3:12" ht="15">
      <c r="C113" s="2" t="s">
        <v>1</v>
      </c>
      <c r="E113" s="148" t="s">
        <v>2</v>
      </c>
      <c r="F113" s="126"/>
      <c r="G113" s="127"/>
      <c r="I113" s="155">
        <v>445000</v>
      </c>
      <c r="J113" s="20"/>
      <c r="K113" s="53"/>
      <c r="L113" s="44"/>
    </row>
    <row r="114" spans="2:12" ht="15.75" thickBot="1">
      <c r="B114" s="2" t="s">
        <v>17</v>
      </c>
      <c r="E114" s="44"/>
      <c r="F114" s="126"/>
      <c r="G114" s="127"/>
      <c r="I114" s="149">
        <f>+I111+I113</f>
        <v>750000</v>
      </c>
      <c r="J114" s="20"/>
      <c r="K114" s="53"/>
      <c r="L114" s="44"/>
    </row>
    <row r="115" spans="5:12" ht="5.25" customHeight="1" thickTop="1">
      <c r="E115" s="44"/>
      <c r="F115" s="126"/>
      <c r="G115" s="127"/>
      <c r="I115" s="116"/>
      <c r="J115" s="20"/>
      <c r="K115" s="53"/>
      <c r="L115" s="44"/>
    </row>
    <row r="116" spans="2:12" ht="15" customHeight="1">
      <c r="B116" s="40" t="s">
        <v>392</v>
      </c>
      <c r="E116" s="44"/>
      <c r="F116" s="126"/>
      <c r="G116" s="127"/>
      <c r="I116" s="116"/>
      <c r="J116" s="20"/>
      <c r="K116" s="53"/>
      <c r="L116" s="44"/>
    </row>
    <row r="117" spans="2:12" ht="15" customHeight="1">
      <c r="B117" s="40" t="s">
        <v>393</v>
      </c>
      <c r="E117" s="44"/>
      <c r="F117" s="126"/>
      <c r="G117" s="127"/>
      <c r="I117" s="116"/>
      <c r="J117" s="20"/>
      <c r="K117" s="53"/>
      <c r="L117" s="44"/>
    </row>
    <row r="118" spans="2:12" ht="15" customHeight="1">
      <c r="B118" s="2" t="s">
        <v>394</v>
      </c>
      <c r="E118" s="44"/>
      <c r="F118" s="126"/>
      <c r="G118" s="127"/>
      <c r="I118" s="116"/>
      <c r="J118" s="20"/>
      <c r="K118" s="53"/>
      <c r="L118" s="44"/>
    </row>
    <row r="119" spans="5:12" ht="11.25" customHeight="1">
      <c r="E119" s="44"/>
      <c r="F119" s="44"/>
      <c r="G119" s="20"/>
      <c r="I119" s="20"/>
      <c r="J119" s="127"/>
      <c r="K119" s="53"/>
      <c r="L119" s="44"/>
    </row>
    <row r="120" spans="1:2" ht="15">
      <c r="A120" s="2" t="s">
        <v>48</v>
      </c>
      <c r="B120" s="2" t="s">
        <v>122</v>
      </c>
    </row>
    <row r="121" ht="15">
      <c r="B121" s="2" t="s">
        <v>123</v>
      </c>
    </row>
    <row r="122" ht="10.5" customHeight="1"/>
    <row r="123" spans="1:2" ht="15">
      <c r="A123" s="2" t="s">
        <v>49</v>
      </c>
      <c r="B123" s="2" t="s">
        <v>121</v>
      </c>
    </row>
    <row r="124" ht="15">
      <c r="B124" s="2" t="s">
        <v>24</v>
      </c>
    </row>
    <row r="125" ht="11.25" customHeight="1"/>
    <row r="126" spans="1:7" ht="15">
      <c r="A126" s="2" t="s">
        <v>50</v>
      </c>
      <c r="B126" s="2" t="s">
        <v>384</v>
      </c>
      <c r="G126" s="128"/>
    </row>
    <row r="127" spans="2:11" ht="15">
      <c r="B127" s="2" t="s">
        <v>362</v>
      </c>
      <c r="J127" s="21"/>
      <c r="K127" s="128"/>
    </row>
    <row r="128" spans="2:10" ht="15">
      <c r="B128" s="2" t="s">
        <v>363</v>
      </c>
      <c r="F128" s="128"/>
      <c r="G128" s="128"/>
      <c r="J128" s="21"/>
    </row>
    <row r="129" ht="11.25" customHeight="1"/>
    <row r="130" spans="2:13" ht="15" customHeight="1">
      <c r="B130" s="122" t="s">
        <v>260</v>
      </c>
      <c r="C130" s="124"/>
      <c r="D130" s="124"/>
      <c r="E130" s="128"/>
      <c r="F130" s="128"/>
      <c r="G130" s="128"/>
      <c r="H130" s="21"/>
      <c r="I130" s="21"/>
      <c r="J130" s="21"/>
      <c r="K130" s="128"/>
      <c r="L130" s="43"/>
      <c r="M130" s="122"/>
    </row>
    <row r="131" spans="2:13" ht="15" customHeight="1">
      <c r="B131" s="122" t="s">
        <v>261</v>
      </c>
      <c r="C131" s="124"/>
      <c r="D131" s="124"/>
      <c r="E131" s="128"/>
      <c r="F131" s="128"/>
      <c r="G131" s="128"/>
      <c r="H131" s="21"/>
      <c r="I131" s="21"/>
      <c r="J131" s="21"/>
      <c r="K131" s="128"/>
      <c r="L131" s="43"/>
      <c r="M131" s="122"/>
    </row>
    <row r="132" spans="2:13" ht="15" customHeight="1">
      <c r="B132" s="128" t="s">
        <v>385</v>
      </c>
      <c r="C132" s="128"/>
      <c r="D132" s="128"/>
      <c r="E132" s="128"/>
      <c r="F132" s="128"/>
      <c r="G132" s="128"/>
      <c r="H132" s="21"/>
      <c r="I132" s="21"/>
      <c r="J132" s="21"/>
      <c r="K132" s="128"/>
      <c r="M132" s="128"/>
    </row>
    <row r="133" spans="2:13" ht="15" customHeight="1">
      <c r="B133" s="173" t="s">
        <v>280</v>
      </c>
      <c r="C133" s="128"/>
      <c r="D133" s="128"/>
      <c r="E133" s="128"/>
      <c r="F133" s="128"/>
      <c r="G133" s="128"/>
      <c r="H133" s="21"/>
      <c r="I133" s="21"/>
      <c r="J133" s="21"/>
      <c r="K133" s="128"/>
      <c r="M133" s="173"/>
    </row>
    <row r="134" spans="2:10" ht="7.5" customHeight="1">
      <c r="B134" s="128"/>
      <c r="C134" s="128"/>
      <c r="D134" s="128"/>
      <c r="E134" s="128"/>
      <c r="F134" s="128"/>
      <c r="G134" s="128"/>
      <c r="H134" s="21"/>
      <c r="I134" s="21"/>
      <c r="J134" s="21"/>
    </row>
    <row r="135" spans="2:10" ht="15" customHeight="1">
      <c r="B135" s="128" t="s">
        <v>183</v>
      </c>
      <c r="C135" s="128"/>
      <c r="D135" s="128"/>
      <c r="E135" s="128"/>
      <c r="F135" s="128"/>
      <c r="G135" s="128"/>
      <c r="H135" s="21"/>
      <c r="I135" s="21"/>
      <c r="J135" s="21"/>
    </row>
    <row r="136" spans="2:10" ht="3.75" customHeight="1">
      <c r="B136" s="128"/>
      <c r="C136" s="128"/>
      <c r="D136" s="128"/>
      <c r="E136" s="128"/>
      <c r="F136" s="128"/>
      <c r="G136" s="128"/>
      <c r="H136" s="21"/>
      <c r="I136" s="21"/>
      <c r="J136" s="21"/>
    </row>
    <row r="137" spans="2:10" ht="15" customHeight="1">
      <c r="B137" s="128" t="s">
        <v>184</v>
      </c>
      <c r="C137" s="128" t="s">
        <v>364</v>
      </c>
      <c r="D137" s="128"/>
      <c r="E137" s="128"/>
      <c r="F137" s="128"/>
      <c r="G137" s="128"/>
      <c r="H137" s="21"/>
      <c r="I137" s="21"/>
      <c r="J137" s="21"/>
    </row>
    <row r="138" spans="2:10" ht="15" customHeight="1">
      <c r="B138" s="128"/>
      <c r="C138" s="128" t="s">
        <v>185</v>
      </c>
      <c r="D138" s="128"/>
      <c r="E138" s="128"/>
      <c r="F138" s="128"/>
      <c r="G138" s="128"/>
      <c r="H138" s="21"/>
      <c r="I138" s="21"/>
      <c r="J138" s="21"/>
    </row>
    <row r="139" ht="6" customHeight="1"/>
    <row r="140" spans="2:3" ht="15" customHeight="1">
      <c r="B140" s="2" t="s">
        <v>186</v>
      </c>
      <c r="C140" s="2" t="s">
        <v>311</v>
      </c>
    </row>
    <row r="141" ht="15" customHeight="1">
      <c r="C141" s="2" t="s">
        <v>312</v>
      </c>
    </row>
    <row r="142" ht="7.5" customHeight="1"/>
    <row r="143" spans="1:2" ht="15">
      <c r="A143" s="2" t="s">
        <v>51</v>
      </c>
      <c r="B143" s="2" t="s">
        <v>187</v>
      </c>
    </row>
    <row r="144" spans="9:11" ht="2.25" customHeight="1">
      <c r="I144" s="107"/>
      <c r="J144" s="108"/>
      <c r="K144" s="63"/>
    </row>
    <row r="145" spans="7:11" ht="15" customHeight="1">
      <c r="G145" s="191" t="s">
        <v>115</v>
      </c>
      <c r="H145" s="191"/>
      <c r="I145" s="191"/>
      <c r="J145" s="191"/>
      <c r="K145" s="63"/>
    </row>
    <row r="146" spans="7:11" ht="15" customHeight="1">
      <c r="G146" s="179" t="s">
        <v>97</v>
      </c>
      <c r="H146" s="179"/>
      <c r="I146" s="179" t="s">
        <v>99</v>
      </c>
      <c r="J146" s="179"/>
      <c r="K146" s="63"/>
    </row>
    <row r="147" spans="7:11" ht="15" customHeight="1">
      <c r="G147" s="179" t="s">
        <v>96</v>
      </c>
      <c r="H147" s="179"/>
      <c r="I147" s="179" t="s">
        <v>98</v>
      </c>
      <c r="J147" s="179"/>
      <c r="K147" s="63"/>
    </row>
    <row r="148" spans="7:11" ht="15" customHeight="1">
      <c r="G148" s="20" t="str">
        <f>+PL!H10</f>
        <v>31-7-2006</v>
      </c>
      <c r="H148" s="20" t="str">
        <f>+PL!I10</f>
        <v>31-7-2005</v>
      </c>
      <c r="I148" s="20" t="str">
        <f>+G148</f>
        <v>31-7-2006</v>
      </c>
      <c r="J148" s="20" t="str">
        <f>+H148</f>
        <v>31-7-2005</v>
      </c>
      <c r="K148" s="63"/>
    </row>
    <row r="149" spans="2:11" ht="15" customHeight="1">
      <c r="B149" s="2" t="s">
        <v>175</v>
      </c>
      <c r="G149" s="129">
        <f>PL!H26</f>
        <v>95636</v>
      </c>
      <c r="H149" s="64">
        <v>113607</v>
      </c>
      <c r="K149" s="63"/>
    </row>
    <row r="150" spans="2:11" ht="15" customHeight="1">
      <c r="B150" s="2" t="s">
        <v>106</v>
      </c>
      <c r="G150" s="50"/>
      <c r="H150" s="64"/>
      <c r="K150" s="63"/>
    </row>
    <row r="151" spans="2:11" ht="15" customHeight="1">
      <c r="B151" s="2" t="s">
        <v>107</v>
      </c>
      <c r="G151" s="50">
        <v>0</v>
      </c>
      <c r="H151" s="64">
        <v>1821</v>
      </c>
      <c r="K151" s="63"/>
    </row>
    <row r="152" spans="2:11" ht="15" customHeight="1" thickBot="1">
      <c r="B152" s="2" t="s">
        <v>108</v>
      </c>
      <c r="G152" s="62">
        <f>+G149+G151</f>
        <v>95636</v>
      </c>
      <c r="H152" s="91">
        <f>+H149+H151</f>
        <v>115428</v>
      </c>
      <c r="K152" s="63"/>
    </row>
    <row r="153" spans="2:11" ht="15" customHeight="1" thickBot="1" thickTop="1">
      <c r="B153" s="2" t="s">
        <v>100</v>
      </c>
      <c r="G153" s="24"/>
      <c r="H153" s="57"/>
      <c r="I153" s="152">
        <f>+G149/G156*100</f>
        <v>7.386559359866536</v>
      </c>
      <c r="J153" s="141">
        <f>+H149/H156*100</f>
        <v>9.967432368645934</v>
      </c>
      <c r="K153" s="63"/>
    </row>
    <row r="154" spans="9:11" ht="6" customHeight="1" thickTop="1">
      <c r="I154" s="107"/>
      <c r="J154" s="108"/>
      <c r="K154" s="63"/>
    </row>
    <row r="155" spans="2:11" ht="15" customHeight="1">
      <c r="B155" s="2" t="s">
        <v>103</v>
      </c>
      <c r="G155" s="24"/>
      <c r="H155" s="57"/>
      <c r="I155" s="20"/>
      <c r="J155" s="20"/>
      <c r="K155" s="63"/>
    </row>
    <row r="156" spans="2:11" ht="15" customHeight="1">
      <c r="B156" s="2" t="s">
        <v>104</v>
      </c>
      <c r="G156" s="124">
        <v>1294730</v>
      </c>
      <c r="H156" s="57">
        <v>1139782</v>
      </c>
      <c r="I156" s="20"/>
      <c r="J156" s="20"/>
      <c r="K156" s="63"/>
    </row>
    <row r="157" spans="2:11" ht="15" customHeight="1">
      <c r="B157" s="2" t="s">
        <v>109</v>
      </c>
      <c r="G157" s="137">
        <v>0</v>
      </c>
      <c r="H157" s="104">
        <v>116848</v>
      </c>
      <c r="I157" s="63"/>
      <c r="K157" s="63"/>
    </row>
    <row r="158" spans="2:11" ht="15" customHeight="1">
      <c r="B158" s="2" t="s">
        <v>101</v>
      </c>
      <c r="G158" s="50"/>
      <c r="H158" s="64"/>
      <c r="I158" s="63"/>
      <c r="K158" s="63"/>
    </row>
    <row r="159" spans="2:11" ht="15" customHeight="1" thickBot="1">
      <c r="B159" s="2" t="s">
        <v>105</v>
      </c>
      <c r="G159" s="61">
        <f>SUM(G156:G157)</f>
        <v>1294730</v>
      </c>
      <c r="H159" s="61">
        <f>SUM(H156:H157)</f>
        <v>1256630</v>
      </c>
      <c r="I159" s="63"/>
      <c r="K159" s="63"/>
    </row>
    <row r="160" spans="2:11" ht="15" customHeight="1" thickBot="1" thickTop="1">
      <c r="B160" s="2" t="s">
        <v>102</v>
      </c>
      <c r="I160" s="151" t="s">
        <v>309</v>
      </c>
      <c r="J160" s="105">
        <f>+H152/H159*100</f>
        <v>9.18552000190987</v>
      </c>
      <c r="K160" s="63"/>
    </row>
    <row r="161" spans="9:11" ht="5.25" customHeight="1" thickTop="1">
      <c r="I161" s="107"/>
      <c r="J161" s="108"/>
      <c r="K161" s="63"/>
    </row>
    <row r="162" spans="9:11" ht="1.5" customHeight="1">
      <c r="I162" s="107"/>
      <c r="J162" s="108"/>
      <c r="K162" s="63"/>
    </row>
    <row r="163" spans="2:11" ht="15" customHeight="1">
      <c r="B163" s="2" t="s">
        <v>310</v>
      </c>
      <c r="I163" s="107"/>
      <c r="J163" s="108"/>
      <c r="K163" s="63"/>
    </row>
    <row r="164" spans="1:11" ht="15" customHeight="1">
      <c r="A164" s="2" t="s">
        <v>63</v>
      </c>
      <c r="B164" s="2" t="s">
        <v>64</v>
      </c>
      <c r="I164" s="107"/>
      <c r="J164" s="108"/>
      <c r="K164" s="63"/>
    </row>
    <row r="178" ht="15">
      <c r="J178" s="20"/>
    </row>
  </sheetData>
  <mergeCells count="5">
    <mergeCell ref="G145:J145"/>
    <mergeCell ref="G146:H146"/>
    <mergeCell ref="I146:J146"/>
    <mergeCell ref="G147:H147"/>
    <mergeCell ref="I147:J147"/>
  </mergeCells>
  <printOptions/>
  <pageMargins left="0.68" right="0.08" top="0.86" bottom="0.81" header="0.5" footer="0.5"/>
  <pageSetup firstPageNumber="8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31-7-2006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cosec</cp:lastModifiedBy>
  <cp:lastPrinted>2006-09-06T10:05:40Z</cp:lastPrinted>
  <dcterms:created xsi:type="dcterms:W3CDTF">1996-10-14T23:33:28Z</dcterms:created>
  <dcterms:modified xsi:type="dcterms:W3CDTF">2006-09-06T10:13:57Z</dcterms:modified>
  <cp:category/>
  <cp:version/>
  <cp:contentType/>
  <cp:contentStatus/>
</cp:coreProperties>
</file>